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svg" ContentType="image/svg+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6.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tables/table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codeName="ThisWorkbook" hidePivotFieldList="1" defaultThemeVersion="166925"/>
  <mc:AlternateContent xmlns:mc="http://schemas.openxmlformats.org/markup-compatibility/2006">
    <mc:Choice Requires="x15">
      <x15ac:absPath xmlns:x15ac="http://schemas.microsoft.com/office/spreadsheetml/2010/11/ac" url="https://d.docs.live.net/4f5dca38cf50c73b/Desktop/"/>
    </mc:Choice>
  </mc:AlternateContent>
  <xr:revisionPtr revIDLastSave="0" documentId="8_{B42B4E89-CAEF-4F0C-84AB-F58C7BE4422D}" xr6:coauthVersionLast="47" xr6:coauthVersionMax="47" xr10:uidLastSave="{00000000-0000-0000-0000-000000000000}"/>
  <bookViews>
    <workbookView xWindow="3090" yWindow="30" windowWidth="19635" windowHeight="13455" activeTab="40" xr2:uid="{00000000-000D-0000-FFFF-FFFF00000000}"/>
  </bookViews>
  <sheets>
    <sheet name="Excel Interface" sheetId="29" r:id="rId1"/>
    <sheet name="Sample 1" sheetId="23" state="hidden" r:id="rId2"/>
    <sheet name="Sample 2" sheetId="24" state="hidden" r:id="rId3"/>
    <sheet name="Autofill" sheetId="26" state="hidden" r:id="rId4"/>
    <sheet name="Introduction to Functions" sheetId="82" state="hidden" r:id="rId5"/>
    <sheet name="Conditional Functions" sheetId="81" state="hidden" r:id="rId6"/>
    <sheet name="MIN &amp; MAX" sheetId="83" state="hidden" r:id="rId7"/>
    <sheet name="Dates_Time" sheetId="97" state="hidden" r:id="rId8"/>
    <sheet name="Date" sheetId="7" state="hidden" r:id="rId9"/>
    <sheet name=" Advanced Sorting &amp; Filtering" sheetId="25" r:id="rId10"/>
    <sheet name="Date 2" sheetId="8" state="hidden" r:id="rId11"/>
    <sheet name="IF FUNCTION (2)" sheetId="96" state="hidden" r:id="rId12"/>
    <sheet name="Auto Format" sheetId="80" state="hidden" r:id="rId13"/>
    <sheet name="Exercise 2 - Number of Students" sheetId="58" state="hidden" r:id="rId14"/>
    <sheet name="Exercise 3 - Tax Calculations" sheetId="59" state="hidden" r:id="rId15"/>
    <sheet name="Form" sheetId="54" state="hidden" r:id="rId16"/>
    <sheet name="Auto-Correct" sheetId="1" state="hidden" r:id="rId17"/>
    <sheet name="Data Separation" sheetId="2" r:id="rId18"/>
    <sheet name="Flashfill" sheetId="34" r:id="rId19"/>
    <sheet name="Text" sheetId="3" r:id="rId20"/>
    <sheet name="Data Cleanzing" sheetId="76" r:id="rId21"/>
    <sheet name="Phone number" sheetId="51" r:id="rId22"/>
    <sheet name="Data Separation (2)" sheetId="65" state="hidden" r:id="rId23"/>
    <sheet name="Changing of Text Case" sheetId="77" r:id="rId24"/>
    <sheet name="Array Formulas" sheetId="21" state="hidden" r:id="rId25"/>
    <sheet name="Cell Reference" sheetId="84" r:id="rId26"/>
    <sheet name="sumif &amp; Countif" sheetId="44" r:id="rId27"/>
    <sheet name="Choose Function" sheetId="94" state="hidden" r:id="rId28"/>
    <sheet name="Graph" sheetId="18" state="hidden" r:id="rId29"/>
    <sheet name="IF Function" sheetId="92" r:id="rId30"/>
    <sheet name="VlookUp with Approximate Match" sheetId="11" r:id="rId31"/>
    <sheet name="Vlookup with exact Match" sheetId="46" state="hidden" r:id="rId32"/>
    <sheet name="HLOOKUP" sheetId="98" state="hidden" r:id="rId33"/>
    <sheet name="Input (2)" sheetId="86" r:id="rId34"/>
    <sheet name="Staff Performance Report (2)" sheetId="87" r:id="rId35"/>
    <sheet name="Index Match" sheetId="90" state="hidden" r:id="rId36"/>
    <sheet name="Financial" sheetId="31" state="hidden" r:id="rId37"/>
    <sheet name="CUMIPMT" sheetId="93" state="hidden" r:id="rId38"/>
    <sheet name="Sheet2" sheetId="101" r:id="rId39"/>
    <sheet name="Report Analysis" sheetId="100" r:id="rId40"/>
    <sheet name="Report Dashboard" sheetId="102" r:id="rId41"/>
    <sheet name="Pivot Tables (2)" sheetId="89" r:id="rId42"/>
    <sheet name="MACRO" sheetId="95" state="hidden" r:id="rId43"/>
    <sheet name="Pivot Table analysis" sheetId="99" state="hidden" r:id="rId44"/>
    <sheet name="SCENARIO (2)" sheetId="88" state="hidden" r:id="rId45"/>
    <sheet name="Input" sheetId="78" state="hidden" r:id="rId46"/>
    <sheet name="Staff Performance Report" sheetId="79" state="hidden" r:id="rId47"/>
    <sheet name="Vlookup2" sheetId="62" state="hidden" r:id="rId48"/>
    <sheet name="Employee List " sheetId="64" state="hidden" r:id="rId49"/>
    <sheet name="Pivot Tables" sheetId="14" state="hidden" r:id="rId50"/>
    <sheet name="Custom format" sheetId="73" state="hidden" r:id="rId51"/>
    <sheet name="Election Report" sheetId="68" state="hidden" r:id="rId52"/>
    <sheet name="Data Validation" sheetId="6" state="hidden" r:id="rId53"/>
    <sheet name="DataBase Function" sheetId="71" state="hidden" r:id="rId54"/>
    <sheet name="Index &amp; Match" sheetId="70" state="hidden" r:id="rId55"/>
    <sheet name="Correlation Analysis" sheetId="69" state="hidden" r:id="rId56"/>
    <sheet name="Pivot Table 2" sheetId="61" state="hidden" r:id="rId57"/>
    <sheet name="Exercise 1 - Monthly Water Bill" sheetId="57" state="hidden" r:id="rId58"/>
    <sheet name="Table Array" sheetId="56" state="hidden" r:id="rId59"/>
    <sheet name="Formular" sheetId="30" state="hidden" r:id="rId60"/>
    <sheet name="Calculating Stock" sheetId="50" state="hidden" r:id="rId61"/>
    <sheet name="Forecast" sheetId="52" state="hidden" r:id="rId62"/>
    <sheet name="Reconcillation" sheetId="72" state="hidden" r:id="rId63"/>
    <sheet name="Slicers" sheetId="49" state="hidden" r:id="rId64"/>
    <sheet name="SCENARIO" sheetId="40" state="hidden" r:id="rId65"/>
    <sheet name="Solver" sheetId="67" state="hidden" r:id="rId66"/>
    <sheet name="Repeating Character" sheetId="47" state="hidden" r:id="rId67"/>
    <sheet name="Pivot Table" sheetId="60" state="hidden" r:id="rId68"/>
    <sheet name="Graph 2" sheetId="55" state="hidden" r:id="rId69"/>
    <sheet name="Shortcut" sheetId="43" state="hidden" r:id="rId70"/>
    <sheet name="Macros" sheetId="53" state="hidden" r:id="rId71"/>
  </sheets>
  <definedNames>
    <definedName name="_xlnm._FilterDatabase" localSheetId="9" hidden="1">' Advanced Sorting &amp; Filtering'!$A$1:$I$742</definedName>
    <definedName name="_xlnm._FilterDatabase" localSheetId="5" hidden="1">'Conditional Functions'!$F$2:$H$14</definedName>
    <definedName name="_xlnm._FilterDatabase" localSheetId="53" hidden="1">'DataBase Function'!$A$1:$I$742</definedName>
    <definedName name="_xlnm._FilterDatabase" localSheetId="57" hidden="1">'Exercise 1 - Monthly Water Bill'!$A$1:$D$4</definedName>
    <definedName name="_xlnm._FilterDatabase" localSheetId="13" hidden="1">'Exercise 2 - Number of Students'!$A$1:$E$317</definedName>
    <definedName name="_xlnm._FilterDatabase" localSheetId="49" hidden="1">'Pivot Tables'!$B$1:$I$910</definedName>
    <definedName name="_xlnm._FilterDatabase" localSheetId="41" hidden="1">'Pivot Tables (2)'!$A$1:$H$910</definedName>
    <definedName name="_xlnm._FilterDatabase" localSheetId="2" hidden="1">'Sample 2'!$B$1:$L$743</definedName>
    <definedName name="_xlnm._FilterDatabase" localSheetId="26" hidden="1">'sumif &amp; Countif'!$A$1:$F$100</definedName>
    <definedName name="_xlnm._FilterDatabase" localSheetId="19" hidden="1">Text!#REF!</definedName>
    <definedName name="Apples" localSheetId="35">tbl_FruitType4[Oranges]</definedName>
    <definedName name="Apples" localSheetId="4">tbl_FruitType[Apples]</definedName>
    <definedName name="Apples" localSheetId="42">tbl_FruitType4[Oranges]</definedName>
    <definedName name="Apples" localSheetId="6">tbl_FruitType[Apples]</definedName>
    <definedName name="Apples">tbl_FruitType4[Oranges]</definedName>
    <definedName name="Bananas" localSheetId="35">tbl_FruitType6[Bananas]</definedName>
    <definedName name="Bananas" localSheetId="42">tbl_FruitType6[Bananas]</definedName>
    <definedName name="Bananas">tbl_FruitType6[Bananas]</definedName>
    <definedName name="branch_managers">'Input (2)'!$A$3:$E$24</definedName>
    <definedName name="Branch_Mgr">Input!$B$4:$B$67</definedName>
    <definedName name="_xlnm.Criteria" localSheetId="9">' Advanced Sorting &amp; Filtering'!$K$2:$M$3</definedName>
    <definedName name="_xlnm.Criteria" localSheetId="53">'DataBase Function'!$K$2:$M$3</definedName>
    <definedName name="ExtraCredit" localSheetId="4">'Introduction to Functions'!$F$9:$G$14</definedName>
    <definedName name="_xlnm.Extract" localSheetId="9">' Advanced Sorting &amp; Filtering'!$K$1:$R$1</definedName>
    <definedName name="_xlnm.Extract" localSheetId="5">'Conditional Functions'!$AB$2</definedName>
    <definedName name="_xlnm.Extract" localSheetId="53">'DataBase Function'!$K$1:$R$1</definedName>
    <definedName name="Fruit" localSheetId="4">'Introduction to Functions'!$C$2:$D$6</definedName>
    <definedName name="grp_WalkMeArrows">"shp_ArrowCurved,txt_WalkMeArrows,shp_ArrowStraight"</definedName>
    <definedName name="grp_WalkMeBrace">"shp_BraceBottom,txt_WalkMeBrace,shp_BraceLeft"</definedName>
    <definedName name="Items" localSheetId="4">'Introduction to Functions'!$C$9:$D$14</definedName>
    <definedName name="Lemons" localSheetId="35">tbl_FruitType6[Bananas]</definedName>
    <definedName name="Lemons" localSheetId="4">tbl_FruitType5[Lemons]</definedName>
    <definedName name="Lemons" localSheetId="42">tbl_FruitType6[Bananas]</definedName>
    <definedName name="Lemons" localSheetId="6">tbl_FruitType5[Lemons]</definedName>
    <definedName name="Lemons">tbl_FruitType6[Bananas]</definedName>
    <definedName name="lst_Fruit" localSheetId="35">tbl_Fruit[Fruit]</definedName>
    <definedName name="lst_Fruit" localSheetId="42">tbl_Fruit[Fruit]</definedName>
    <definedName name="lst_Fruit">tbl_Fruit[Fruit]</definedName>
    <definedName name="lst_FruitType" localSheetId="35">tbl_FruitType4[Oranges]</definedName>
    <definedName name="lst_FruitType" localSheetId="4">tbl_FruitType[Apples]</definedName>
    <definedName name="lst_FruitType" localSheetId="42">tbl_FruitType4[Oranges]</definedName>
    <definedName name="lst_FruitType" localSheetId="6">tbl_FruitType[Apples]</definedName>
    <definedName name="lst_FruitType">tbl_FruitType4[Oranges]</definedName>
    <definedName name="Meat" localSheetId="4">'Introduction to Functions'!$F$2:$G$6</definedName>
    <definedName name="MoreFruit" localSheetId="4">'Introduction to Functions'!$C$34:$D$39</definedName>
    <definedName name="MoreItems" localSheetId="4">'Introduction to Functions'!$C$44:$D$48</definedName>
    <definedName name="NativeTimeline_Date">#N/A</definedName>
    <definedName name="Oranges" localSheetId="35">tbl_FruitType5[Lemons]</definedName>
    <definedName name="Oranges" localSheetId="4">tbl_FruitType4[Oranges]</definedName>
    <definedName name="Oranges" localSheetId="42">tbl_FruitType5[Lemons]</definedName>
    <definedName name="Oranges" localSheetId="6">tbl_FruitType4[Oranges]</definedName>
    <definedName name="Oranges">tbl_FruitType5[Lemons]</definedName>
    <definedName name="_xlnm.Print_Area" localSheetId="9">' Advanced Sorting &amp; Filtering'!$A$1:$H$742</definedName>
    <definedName name="_xlnm.Print_Area" localSheetId="53">'DataBase Function'!$A$1:$H$742</definedName>
    <definedName name="_xlnm.Print_Area" localSheetId="2">'Sample 2'!$B$1:$J$86</definedName>
    <definedName name="_xlnm.Print_Titles" localSheetId="2">'Sample 2'!$1:$1</definedName>
    <definedName name="SalesTax">0.0825</definedName>
    <definedName name="Shipping">1.25</definedName>
    <definedName name="Slicer_Product">#N/A</definedName>
    <definedName name="Slicer_Region">#N/A</definedName>
    <definedName name="Slicer_Salesperson">#N/A</definedName>
    <definedName name="SUMExtraCredit" localSheetId="4">'Introduction to Functions'!$F$9:$G$14</definedName>
    <definedName name="Total" localSheetId="4">'Introduction to Functions'!$D$50:$D$51</definedName>
    <definedName name="Z_2AFC4EE7_B7E3_4CBF_97F7_920151E9360E_.wvu.FilterData" localSheetId="9" hidden="1">' Advanced Sorting &amp; Filtering'!$A$1:$H$742</definedName>
    <definedName name="Z_2AFC4EE7_B7E3_4CBF_97F7_920151E9360E_.wvu.FilterData" localSheetId="53" hidden="1">'DataBase Function'!$A$1:$H$742</definedName>
    <definedName name="Z_2AFC4EE7_B7E3_4CBF_97F7_920151E9360E_.wvu.PrintArea" localSheetId="9" hidden="1">' Advanced Sorting &amp; Filtering'!$A$1:$H$742</definedName>
    <definedName name="Z_2AFC4EE7_B7E3_4CBF_97F7_920151E9360E_.wvu.PrintArea" localSheetId="53" hidden="1">'DataBase Function'!$A$1:$H$742</definedName>
    <definedName name="Z_2AFC4EE7_B7E3_4CBF_97F7_920151E9360E_.wvu.PrintArea" localSheetId="2" hidden="1">'Sample 2'!$B$1:$J$86</definedName>
    <definedName name="Z_2AFC4EE7_B7E3_4CBF_97F7_920151E9360E_.wvu.PrintTitles" localSheetId="9" hidden="1">' Advanced Sorting &amp; Filtering'!$1:$1</definedName>
    <definedName name="Z_2AFC4EE7_B7E3_4CBF_97F7_920151E9360E_.wvu.PrintTitles" localSheetId="53" hidden="1">'DataBase Function'!$1:$1</definedName>
    <definedName name="Z_2AFC4EE7_B7E3_4CBF_97F7_920151E9360E_.wvu.PrintTitles" localSheetId="2" hidden="1">'Sample 2'!$1:$1</definedName>
    <definedName name="Z_2AFC4EE7_B7E3_4CBF_97F7_920151E9360E_.wvu.Rows" localSheetId="24" hidden="1">'Array Formulas'!$1:$22</definedName>
  </definedNames>
  <calcPr calcId="191029"/>
  <customWorkbookViews>
    <customWorkbookView name="sogo" guid="{2AFC4EE7-B7E3-4CBF-97F7-920151E9360E}" maximized="1" xWindow="-8" yWindow="-8" windowWidth="1296" windowHeight="776" activeSheetId="30"/>
  </customWorkbookViews>
  <pivotCaches>
    <pivotCache cacheId="8" r:id="rId72"/>
  </pivotCaches>
  <extLst>
    <ext xmlns:x14="http://schemas.microsoft.com/office/spreadsheetml/2009/9/main" uri="{BBE1A952-AA13-448e-AADC-164F8A28A991}">
      <x14:slicerCaches>
        <x14:slicerCache r:id="rId73"/>
        <x14:slicerCache r:id="rId74"/>
        <x14:slicerCache r:id="rId7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87" l="1" a="1"/>
  <c r="F3" i="87" s="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4" i="11"/>
  <c r="M6" i="44"/>
  <c r="M7" i="44"/>
  <c r="M8" i="44"/>
  <c r="M9" i="44"/>
  <c r="M5" i="44"/>
  <c r="L6" i="44"/>
  <c r="L7" i="44"/>
  <c r="L8" i="44"/>
  <c r="L9" i="44"/>
  <c r="L5" i="44"/>
  <c r="K6" i="44"/>
  <c r="K7" i="44"/>
  <c r="K8" i="44"/>
  <c r="K9" i="44"/>
  <c r="K5" i="44"/>
  <c r="J6" i="44"/>
  <c r="J7" i="44"/>
  <c r="J8" i="44"/>
  <c r="J9" i="44"/>
  <c r="J5" i="44"/>
  <c r="D3" i="87" l="1"/>
  <c r="G3" i="87"/>
  <c r="E3" i="87"/>
  <c r="D21" i="92"/>
  <c r="D22" i="92"/>
  <c r="D23" i="92"/>
  <c r="D24" i="92"/>
  <c r="D25" i="92"/>
  <c r="D26" i="92"/>
  <c r="D20" i="92"/>
  <c r="D9" i="92"/>
  <c r="D10" i="92"/>
  <c r="D11" i="92"/>
  <c r="D12" i="92"/>
  <c r="D13" i="92"/>
  <c r="D14" i="92"/>
  <c r="D15" i="92"/>
  <c r="E15" i="84"/>
  <c r="E16" i="84"/>
  <c r="E17" i="84"/>
  <c r="E18" i="84"/>
  <c r="E19" i="84"/>
  <c r="E20" i="84"/>
  <c r="E21" i="84"/>
  <c r="E22" i="84"/>
  <c r="E23" i="84"/>
  <c r="E24" i="84"/>
  <c r="E25" i="84"/>
  <c r="E26" i="84"/>
  <c r="E27" i="84"/>
  <c r="E28" i="84"/>
  <c r="E29" i="84"/>
  <c r="E30" i="84"/>
  <c r="E31" i="84"/>
  <c r="E32" i="84"/>
  <c r="D4" i="84"/>
  <c r="E4" i="84"/>
  <c r="F4" i="84"/>
  <c r="G4" i="84"/>
  <c r="D5" i="84"/>
  <c r="E5" i="84"/>
  <c r="F5" i="84"/>
  <c r="G5" i="84"/>
  <c r="D6" i="84"/>
  <c r="E6" i="84"/>
  <c r="F6" i="84"/>
  <c r="G6" i="84"/>
  <c r="D7" i="84"/>
  <c r="E7" i="84"/>
  <c r="F7" i="84"/>
  <c r="G7" i="84"/>
  <c r="D8" i="84"/>
  <c r="E8" i="84"/>
  <c r="F8" i="84"/>
  <c r="G8" i="84"/>
  <c r="D9" i="84"/>
  <c r="E9" i="84"/>
  <c r="F9" i="84"/>
  <c r="G9" i="84"/>
  <c r="F25" i="76"/>
  <c r="F26" i="76"/>
  <c r="F27" i="76"/>
  <c r="F28" i="76"/>
  <c r="F29" i="76"/>
  <c r="F30" i="76"/>
  <c r="F31" i="76"/>
  <c r="F32" i="76"/>
  <c r="F33" i="76"/>
  <c r="F34" i="76"/>
  <c r="F35" i="76"/>
  <c r="F36" i="76"/>
  <c r="F24" i="76"/>
  <c r="E25" i="76"/>
  <c r="E26" i="76"/>
  <c r="E27" i="76"/>
  <c r="E28" i="76"/>
  <c r="E29" i="76"/>
  <c r="E30" i="76"/>
  <c r="E31" i="76"/>
  <c r="E32" i="76"/>
  <c r="E33" i="76"/>
  <c r="E34" i="76"/>
  <c r="E35" i="76"/>
  <c r="E36" i="76"/>
  <c r="E24" i="76"/>
  <c r="D25" i="76"/>
  <c r="D26" i="76"/>
  <c r="D27" i="76"/>
  <c r="D28" i="76"/>
  <c r="D29" i="76"/>
  <c r="D30" i="76"/>
  <c r="D31" i="76"/>
  <c r="D32" i="76"/>
  <c r="D33" i="76"/>
  <c r="D34" i="76"/>
  <c r="D35" i="76"/>
  <c r="D36" i="76"/>
  <c r="D24" i="76"/>
  <c r="D6" i="3"/>
  <c r="D7" i="3"/>
  <c r="D8" i="3"/>
  <c r="D9" i="3"/>
  <c r="D10" i="3"/>
  <c r="D11" i="3"/>
  <c r="D12" i="3"/>
  <c r="D13" i="3"/>
  <c r="D14" i="3"/>
  <c r="D15" i="3"/>
  <c r="D16" i="3"/>
  <c r="D17" i="3"/>
  <c r="D18" i="3"/>
  <c r="D19" i="3"/>
  <c r="D20" i="3"/>
  <c r="D21" i="3"/>
  <c r="D22" i="3"/>
  <c r="D5" i="3"/>
  <c r="C6" i="3"/>
  <c r="C7" i="3"/>
  <c r="C8" i="3"/>
  <c r="C9" i="3"/>
  <c r="C10" i="3"/>
  <c r="C11" i="3"/>
  <c r="C12" i="3"/>
  <c r="C13" i="3"/>
  <c r="C14" i="3"/>
  <c r="C15" i="3"/>
  <c r="C16" i="3"/>
  <c r="C17" i="3"/>
  <c r="C18" i="3"/>
  <c r="C19" i="3"/>
  <c r="C20" i="3"/>
  <c r="C21" i="3"/>
  <c r="C22" i="3"/>
  <c r="C5" i="3"/>
  <c r="D4" i="77"/>
  <c r="D5" i="77"/>
  <c r="D6" i="77"/>
  <c r="D7" i="77"/>
  <c r="D8" i="77"/>
  <c r="D9" i="77"/>
  <c r="D10" i="77"/>
  <c r="D11" i="77"/>
  <c r="D12" i="77"/>
  <c r="D13" i="77"/>
  <c r="D14" i="77"/>
  <c r="D15" i="77"/>
  <c r="D16" i="77"/>
  <c r="D17" i="77"/>
  <c r="D18" i="77"/>
  <c r="D19" i="77"/>
  <c r="D20" i="77"/>
  <c r="D21" i="77"/>
  <c r="D3" i="77"/>
  <c r="C4" i="77"/>
  <c r="C5" i="77"/>
  <c r="C6" i="77"/>
  <c r="C7" i="77"/>
  <c r="C8" i="77"/>
  <c r="C9" i="77"/>
  <c r="C10" i="77"/>
  <c r="C11" i="77"/>
  <c r="C12" i="77"/>
  <c r="C13" i="77"/>
  <c r="C14" i="77"/>
  <c r="C15" i="77"/>
  <c r="C16" i="77"/>
  <c r="C17" i="77"/>
  <c r="C18" i="77"/>
  <c r="C19" i="77"/>
  <c r="C20" i="77"/>
  <c r="C21" i="77"/>
  <c r="C3" i="77"/>
  <c r="B4" i="77"/>
  <c r="B5" i="77"/>
  <c r="B6" i="77"/>
  <c r="B7" i="77"/>
  <c r="B8" i="77"/>
  <c r="B9" i="77"/>
  <c r="B10" i="77"/>
  <c r="B11" i="77"/>
  <c r="B12" i="77"/>
  <c r="B13" i="77"/>
  <c r="B14" i="77"/>
  <c r="B15" i="77"/>
  <c r="B16" i="77"/>
  <c r="B17" i="77"/>
  <c r="B18" i="77"/>
  <c r="B19" i="77"/>
  <c r="B20" i="77"/>
  <c r="B21" i="77"/>
  <c r="B3" i="77"/>
  <c r="C37" i="76"/>
  <c r="H62" i="25"/>
  <c r="D100" i="99"/>
  <c r="D99" i="99"/>
  <c r="D98" i="99"/>
  <c r="D97" i="99"/>
  <c r="D96" i="99"/>
  <c r="D95" i="99"/>
  <c r="D94" i="99"/>
  <c r="D93" i="99"/>
  <c r="D92" i="99"/>
  <c r="D91" i="99"/>
  <c r="D90" i="99"/>
  <c r="D89" i="99"/>
  <c r="D88" i="99"/>
  <c r="D87" i="99"/>
  <c r="D86" i="99"/>
  <c r="D85" i="99"/>
  <c r="D84" i="99"/>
  <c r="D83" i="99"/>
  <c r="D82" i="99"/>
  <c r="D81" i="99"/>
  <c r="D80" i="99"/>
  <c r="D79" i="99"/>
  <c r="D78" i="99"/>
  <c r="D77" i="99"/>
  <c r="D76" i="99"/>
  <c r="D75" i="99"/>
  <c r="D74" i="99"/>
  <c r="D73" i="99"/>
  <c r="D72" i="99"/>
  <c r="D71" i="99"/>
  <c r="D70" i="99"/>
  <c r="D69" i="99"/>
  <c r="D68" i="99"/>
  <c r="D67" i="99"/>
  <c r="D66" i="99"/>
  <c r="D65" i="99"/>
  <c r="D64" i="99"/>
  <c r="D63" i="99"/>
  <c r="D62" i="99"/>
  <c r="D61" i="99"/>
  <c r="D60" i="99"/>
  <c r="D59" i="99"/>
  <c r="D58" i="99"/>
  <c r="D57" i="99"/>
  <c r="D56" i="99"/>
  <c r="D55" i="99"/>
  <c r="D54" i="99"/>
  <c r="D53" i="99"/>
  <c r="D52" i="99"/>
  <c r="D51" i="99"/>
  <c r="D50" i="99"/>
  <c r="D49" i="99"/>
  <c r="D48" i="99"/>
  <c r="D47" i="99"/>
  <c r="D46" i="99"/>
  <c r="D45" i="99"/>
  <c r="D44" i="99"/>
  <c r="D43" i="99"/>
  <c r="D42" i="99"/>
  <c r="D41" i="99"/>
  <c r="D40" i="99"/>
  <c r="D39" i="99"/>
  <c r="D38" i="99"/>
  <c r="D37" i="99"/>
  <c r="D36" i="99"/>
  <c r="D35" i="99"/>
  <c r="D34" i="99"/>
  <c r="D33" i="99"/>
  <c r="D32" i="99"/>
  <c r="D31" i="99"/>
  <c r="D30" i="99"/>
  <c r="D29" i="99"/>
  <c r="D28" i="99"/>
  <c r="D27" i="99"/>
  <c r="D26" i="99"/>
  <c r="D25" i="99"/>
  <c r="D24" i="99"/>
  <c r="D23" i="99"/>
  <c r="D22" i="99"/>
  <c r="D21" i="99"/>
  <c r="D20" i="99"/>
  <c r="D19" i="99"/>
  <c r="D18" i="99"/>
  <c r="D17" i="99"/>
  <c r="D16" i="99"/>
  <c r="D15" i="99"/>
  <c r="D14" i="99"/>
  <c r="D13" i="99"/>
  <c r="D12" i="99"/>
  <c r="D11" i="99"/>
  <c r="D10" i="99"/>
  <c r="D9" i="99"/>
  <c r="D8" i="99"/>
  <c r="D7" i="99"/>
  <c r="D6" i="99"/>
  <c r="D5" i="99"/>
  <c r="D4" i="99"/>
  <c r="D3" i="99"/>
  <c r="D2" i="99"/>
  <c r="H2" i="89" l="1"/>
  <c r="F10" i="96" l="1"/>
  <c r="G10" i="96" s="1"/>
  <c r="F11" i="96"/>
  <c r="G11" i="96" s="1"/>
  <c r="F12" i="96"/>
  <c r="G12" i="96" s="1"/>
  <c r="F13" i="96"/>
  <c r="G13" i="96" s="1"/>
  <c r="F14" i="96"/>
  <c r="G14" i="96" s="1"/>
  <c r="F9" i="96"/>
  <c r="G9" i="96" s="1"/>
  <c r="F16" i="8"/>
  <c r="F17" i="8"/>
  <c r="F18" i="8"/>
  <c r="F19" i="8"/>
  <c r="F20" i="8"/>
  <c r="F21" i="8"/>
  <c r="F22" i="8"/>
  <c r="F23" i="8"/>
  <c r="F15" i="8"/>
  <c r="E16" i="8"/>
  <c r="E17" i="8"/>
  <c r="E18" i="8"/>
  <c r="E19" i="8"/>
  <c r="E20" i="8"/>
  <c r="E21" i="8"/>
  <c r="E22" i="8"/>
  <c r="E23" i="8"/>
  <c r="E15" i="8"/>
  <c r="D16" i="8"/>
  <c r="D17" i="8"/>
  <c r="D18" i="8"/>
  <c r="D19" i="8"/>
  <c r="D20" i="8"/>
  <c r="D21" i="8"/>
  <c r="D22" i="8"/>
  <c r="D23" i="8"/>
  <c r="D15" i="8"/>
  <c r="C17" i="97"/>
  <c r="C9" i="97"/>
  <c r="C10" i="97"/>
  <c r="C11" i="97"/>
  <c r="C12" i="97"/>
  <c r="C8" i="97"/>
  <c r="F19" i="95" l="1"/>
  <c r="H18" i="95"/>
  <c r="E18" i="95"/>
  <c r="H17" i="95"/>
  <c r="E17" i="95"/>
  <c r="H16" i="95"/>
  <c r="E16" i="95"/>
  <c r="H15" i="95"/>
  <c r="E15" i="95"/>
  <c r="H14" i="95"/>
  <c r="E14" i="95"/>
  <c r="H13" i="95"/>
  <c r="E13" i="95"/>
  <c r="H12" i="95"/>
  <c r="E12" i="95"/>
  <c r="H11" i="95"/>
  <c r="E11" i="95"/>
  <c r="H10" i="95"/>
  <c r="E10" i="95"/>
  <c r="H9" i="95"/>
  <c r="E9" i="95"/>
  <c r="H8" i="95"/>
  <c r="E8" i="95"/>
  <c r="H7" i="95"/>
  <c r="E7" i="95"/>
  <c r="H6" i="95"/>
  <c r="E6" i="95"/>
  <c r="H5" i="95"/>
  <c r="E5" i="95"/>
  <c r="H4" i="95"/>
  <c r="E4" i="95"/>
  <c r="H3" i="95"/>
  <c r="E3" i="95"/>
  <c r="H2" i="95"/>
  <c r="E2" i="95"/>
  <c r="F4" i="94"/>
  <c r="F27" i="21"/>
  <c r="I17" i="93"/>
  <c r="E9" i="93"/>
  <c r="D9" i="93"/>
  <c r="F9" i="93"/>
  <c r="C9" i="93"/>
  <c r="B8" i="93"/>
  <c r="C8" i="93"/>
  <c r="D8" i="93"/>
  <c r="E8" i="93"/>
  <c r="F8" i="93"/>
  <c r="C6" i="93"/>
  <c r="D6" i="93"/>
  <c r="E6" i="93"/>
  <c r="F6" i="93"/>
  <c r="B6" i="93"/>
  <c r="B14" i="93" s="1"/>
  <c r="B6" i="31"/>
  <c r="E26" i="92"/>
  <c r="E25" i="92"/>
  <c r="E24" i="92"/>
  <c r="E23" i="92"/>
  <c r="E22" i="92"/>
  <c r="E21" i="92"/>
  <c r="E20" i="92"/>
  <c r="E15" i="92"/>
  <c r="E14" i="92"/>
  <c r="E13" i="92"/>
  <c r="E12" i="92"/>
  <c r="E11" i="92"/>
  <c r="E10" i="92"/>
  <c r="E9" i="92"/>
  <c r="G4" i="94"/>
  <c r="C6" i="31"/>
  <c r="F14" i="7"/>
  <c r="F3" i="7"/>
  <c r="C16" i="31"/>
  <c r="H19" i="95" l="1"/>
  <c r="B13" i="93"/>
  <c r="B16" i="31"/>
  <c r="E2" i="90"/>
  <c r="H910" i="89" l="1"/>
  <c r="H909" i="89"/>
  <c r="H908" i="89"/>
  <c r="H907" i="89"/>
  <c r="H906" i="89"/>
  <c r="H905" i="89"/>
  <c r="H904" i="89"/>
  <c r="H903" i="89"/>
  <c r="H902" i="89"/>
  <c r="H901" i="89"/>
  <c r="H900" i="89"/>
  <c r="H899" i="89"/>
  <c r="H898" i="89"/>
  <c r="H897" i="89"/>
  <c r="H896" i="89"/>
  <c r="H895" i="89"/>
  <c r="H894" i="89"/>
  <c r="H893" i="89"/>
  <c r="H892" i="89"/>
  <c r="H891" i="89"/>
  <c r="H890" i="89"/>
  <c r="H889" i="89"/>
  <c r="H888" i="89"/>
  <c r="H887" i="89"/>
  <c r="H886" i="89"/>
  <c r="H885" i="89"/>
  <c r="H884" i="89"/>
  <c r="H883" i="89"/>
  <c r="H882" i="89"/>
  <c r="H881" i="89"/>
  <c r="H880" i="89"/>
  <c r="H879" i="89"/>
  <c r="H878" i="89"/>
  <c r="H877" i="89"/>
  <c r="H876" i="89"/>
  <c r="H875" i="89"/>
  <c r="H874" i="89"/>
  <c r="H873" i="89"/>
  <c r="H872" i="89"/>
  <c r="H871" i="89"/>
  <c r="H870" i="89"/>
  <c r="H869" i="89"/>
  <c r="H868" i="89"/>
  <c r="H867" i="89"/>
  <c r="H866" i="89"/>
  <c r="H865" i="89"/>
  <c r="H864" i="89"/>
  <c r="H863" i="89"/>
  <c r="H862" i="89"/>
  <c r="H861" i="89"/>
  <c r="H860" i="89"/>
  <c r="H859" i="89"/>
  <c r="H858" i="89"/>
  <c r="H857" i="89"/>
  <c r="H856" i="89"/>
  <c r="H855" i="89"/>
  <c r="H854" i="89"/>
  <c r="H853" i="89"/>
  <c r="H852" i="89"/>
  <c r="H851" i="89"/>
  <c r="H850" i="89"/>
  <c r="H849" i="89"/>
  <c r="H848" i="89"/>
  <c r="H847" i="89"/>
  <c r="H846" i="89"/>
  <c r="H845" i="89"/>
  <c r="H844" i="89"/>
  <c r="H843" i="89"/>
  <c r="H842" i="89"/>
  <c r="H841" i="89"/>
  <c r="H840" i="89"/>
  <c r="H839" i="89"/>
  <c r="H838" i="89"/>
  <c r="H837" i="89"/>
  <c r="H836" i="89"/>
  <c r="H835" i="89"/>
  <c r="H834" i="89"/>
  <c r="H833" i="89"/>
  <c r="H832" i="89"/>
  <c r="H831" i="89"/>
  <c r="H830" i="89"/>
  <c r="H829" i="89"/>
  <c r="H828" i="89"/>
  <c r="H827" i="89"/>
  <c r="H826" i="89"/>
  <c r="H825" i="89"/>
  <c r="H824" i="89"/>
  <c r="H823" i="89"/>
  <c r="H822" i="89"/>
  <c r="H821" i="89"/>
  <c r="H820" i="89"/>
  <c r="H819" i="89"/>
  <c r="H818" i="89"/>
  <c r="H817" i="89"/>
  <c r="H816" i="89"/>
  <c r="H815" i="89"/>
  <c r="H814" i="89"/>
  <c r="H813" i="89"/>
  <c r="H812" i="89"/>
  <c r="H811" i="89"/>
  <c r="H810" i="89"/>
  <c r="H809" i="89"/>
  <c r="H808" i="89"/>
  <c r="H807" i="89"/>
  <c r="H806" i="89"/>
  <c r="H805" i="89"/>
  <c r="H804" i="89"/>
  <c r="H803" i="89"/>
  <c r="H802" i="89"/>
  <c r="H801" i="89"/>
  <c r="H800" i="89"/>
  <c r="H799" i="89"/>
  <c r="H798" i="89"/>
  <c r="H797" i="89"/>
  <c r="H796" i="89"/>
  <c r="H795" i="89"/>
  <c r="H794" i="89"/>
  <c r="H793" i="89"/>
  <c r="H792" i="89"/>
  <c r="H791" i="89"/>
  <c r="H790" i="89"/>
  <c r="H789" i="89"/>
  <c r="H788" i="89"/>
  <c r="H787" i="89"/>
  <c r="H786" i="89"/>
  <c r="H785" i="89"/>
  <c r="H784" i="89"/>
  <c r="H783" i="89"/>
  <c r="H782" i="89"/>
  <c r="H781" i="89"/>
  <c r="H780" i="89"/>
  <c r="H779" i="89"/>
  <c r="H778" i="89"/>
  <c r="H777" i="89"/>
  <c r="H776" i="89"/>
  <c r="H775" i="89"/>
  <c r="H774" i="89"/>
  <c r="H773" i="89"/>
  <c r="H772" i="89"/>
  <c r="H771" i="89"/>
  <c r="H770" i="89"/>
  <c r="H769" i="89"/>
  <c r="H768" i="89"/>
  <c r="H767" i="89"/>
  <c r="H766" i="89"/>
  <c r="H765" i="89"/>
  <c r="H764" i="89"/>
  <c r="H763" i="89"/>
  <c r="H762" i="89"/>
  <c r="H761" i="89"/>
  <c r="H760" i="89"/>
  <c r="H759" i="89"/>
  <c r="H758" i="89"/>
  <c r="H757" i="89"/>
  <c r="H756" i="89"/>
  <c r="H755" i="89"/>
  <c r="H754" i="89"/>
  <c r="H753" i="89"/>
  <c r="H752" i="89"/>
  <c r="H751" i="89"/>
  <c r="H750" i="89"/>
  <c r="H749" i="89"/>
  <c r="H748" i="89"/>
  <c r="H747" i="89"/>
  <c r="H746" i="89"/>
  <c r="H745" i="89"/>
  <c r="H744" i="89"/>
  <c r="H743" i="89"/>
  <c r="H742" i="89"/>
  <c r="H741" i="89"/>
  <c r="H740" i="89"/>
  <c r="H739" i="89"/>
  <c r="H738" i="89"/>
  <c r="H737" i="89"/>
  <c r="H736" i="89"/>
  <c r="H735" i="89"/>
  <c r="H734" i="89"/>
  <c r="H733" i="89"/>
  <c r="H732" i="89"/>
  <c r="H731" i="89"/>
  <c r="H730" i="89"/>
  <c r="H729" i="89"/>
  <c r="H728" i="89"/>
  <c r="H727" i="89"/>
  <c r="H726" i="89"/>
  <c r="H725" i="89"/>
  <c r="H724" i="89"/>
  <c r="H723" i="89"/>
  <c r="H722" i="89"/>
  <c r="H721" i="89"/>
  <c r="H720" i="89"/>
  <c r="H719" i="89"/>
  <c r="H718" i="89"/>
  <c r="H717" i="89"/>
  <c r="H716" i="89"/>
  <c r="H715" i="89"/>
  <c r="H714" i="89"/>
  <c r="H713" i="89"/>
  <c r="H712" i="89"/>
  <c r="H711" i="89"/>
  <c r="H710" i="89"/>
  <c r="H709" i="89"/>
  <c r="H708" i="89"/>
  <c r="H707" i="89"/>
  <c r="H706" i="89"/>
  <c r="H705" i="89"/>
  <c r="H704" i="89"/>
  <c r="H703" i="89"/>
  <c r="H702" i="89"/>
  <c r="H701" i="89"/>
  <c r="H700" i="89"/>
  <c r="H699" i="89"/>
  <c r="H698" i="89"/>
  <c r="H697" i="89"/>
  <c r="H696" i="89"/>
  <c r="H695" i="89"/>
  <c r="H694" i="89"/>
  <c r="H693" i="89"/>
  <c r="H692" i="89"/>
  <c r="H691" i="89"/>
  <c r="H690" i="89"/>
  <c r="H689" i="89"/>
  <c r="H688" i="89"/>
  <c r="H687" i="89"/>
  <c r="H686" i="89"/>
  <c r="H685" i="89"/>
  <c r="H684" i="89"/>
  <c r="H683" i="89"/>
  <c r="H682" i="89"/>
  <c r="H681" i="89"/>
  <c r="H680" i="89"/>
  <c r="H679" i="89"/>
  <c r="H678" i="89"/>
  <c r="H677" i="89"/>
  <c r="H676" i="89"/>
  <c r="H675" i="89"/>
  <c r="H674" i="89"/>
  <c r="H673" i="89"/>
  <c r="H672" i="89"/>
  <c r="H671" i="89"/>
  <c r="H670" i="89"/>
  <c r="H669" i="89"/>
  <c r="H668" i="89"/>
  <c r="H667" i="89"/>
  <c r="H666" i="89"/>
  <c r="H665" i="89"/>
  <c r="H664" i="89"/>
  <c r="H663" i="89"/>
  <c r="H662" i="89"/>
  <c r="H661" i="89"/>
  <c r="H660" i="89"/>
  <c r="H659" i="89"/>
  <c r="H658" i="89"/>
  <c r="H657" i="89"/>
  <c r="H656" i="89"/>
  <c r="H655" i="89"/>
  <c r="H654" i="89"/>
  <c r="H653" i="89"/>
  <c r="H652" i="89"/>
  <c r="H651" i="89"/>
  <c r="H650" i="89"/>
  <c r="H649" i="89"/>
  <c r="H648" i="89"/>
  <c r="H647" i="89"/>
  <c r="H646" i="89"/>
  <c r="H645" i="89"/>
  <c r="H644" i="89"/>
  <c r="H643" i="89"/>
  <c r="H642" i="89"/>
  <c r="H641" i="89"/>
  <c r="H640" i="89"/>
  <c r="H639" i="89"/>
  <c r="H638" i="89"/>
  <c r="H637" i="89"/>
  <c r="H636" i="89"/>
  <c r="H635" i="89"/>
  <c r="H634" i="89"/>
  <c r="H633" i="89"/>
  <c r="H632" i="89"/>
  <c r="H631" i="89"/>
  <c r="H630" i="89"/>
  <c r="H629" i="89"/>
  <c r="H628" i="89"/>
  <c r="H627" i="89"/>
  <c r="H626" i="89"/>
  <c r="H625" i="89"/>
  <c r="H624" i="89"/>
  <c r="H623" i="89"/>
  <c r="H622" i="89"/>
  <c r="H621" i="89"/>
  <c r="H620" i="89"/>
  <c r="H619" i="89"/>
  <c r="H618" i="89"/>
  <c r="H617" i="89"/>
  <c r="H616" i="89"/>
  <c r="H615" i="89"/>
  <c r="H614" i="89"/>
  <c r="H613" i="89"/>
  <c r="H612" i="89"/>
  <c r="H611" i="89"/>
  <c r="H610" i="89"/>
  <c r="H609" i="89"/>
  <c r="H608" i="89"/>
  <c r="H607" i="89"/>
  <c r="H606" i="89"/>
  <c r="H605" i="89"/>
  <c r="H604" i="89"/>
  <c r="H603" i="89"/>
  <c r="H602" i="89"/>
  <c r="H601" i="89"/>
  <c r="H600" i="89"/>
  <c r="H599" i="89"/>
  <c r="H598" i="89"/>
  <c r="H597" i="89"/>
  <c r="H596" i="89"/>
  <c r="H595" i="89"/>
  <c r="H594" i="89"/>
  <c r="H593" i="89"/>
  <c r="H592" i="89"/>
  <c r="H591" i="89"/>
  <c r="H590" i="89"/>
  <c r="H589" i="89"/>
  <c r="H588" i="89"/>
  <c r="H587" i="89"/>
  <c r="H586" i="89"/>
  <c r="H585" i="89"/>
  <c r="H584" i="89"/>
  <c r="H583" i="89"/>
  <c r="H582" i="89"/>
  <c r="H581" i="89"/>
  <c r="H580" i="89"/>
  <c r="H579" i="89"/>
  <c r="H578" i="89"/>
  <c r="H577" i="89"/>
  <c r="H576" i="89"/>
  <c r="H575" i="89"/>
  <c r="H574" i="89"/>
  <c r="H573" i="89"/>
  <c r="H572" i="89"/>
  <c r="H571" i="89"/>
  <c r="H570" i="89"/>
  <c r="H569" i="89"/>
  <c r="H568" i="89"/>
  <c r="H567" i="89"/>
  <c r="H566" i="89"/>
  <c r="H565" i="89"/>
  <c r="H564" i="89"/>
  <c r="H563" i="89"/>
  <c r="H562" i="89"/>
  <c r="H561" i="89"/>
  <c r="H560" i="89"/>
  <c r="H559" i="89"/>
  <c r="H558" i="89"/>
  <c r="H557" i="89"/>
  <c r="H556" i="89"/>
  <c r="H555" i="89"/>
  <c r="H554" i="89"/>
  <c r="H553" i="89"/>
  <c r="H552" i="89"/>
  <c r="H551" i="89"/>
  <c r="H550" i="89"/>
  <c r="H549" i="89"/>
  <c r="H548" i="89"/>
  <c r="H547" i="89"/>
  <c r="H546" i="89"/>
  <c r="H545" i="89"/>
  <c r="H544" i="89"/>
  <c r="H543" i="89"/>
  <c r="H542" i="89"/>
  <c r="H541" i="89"/>
  <c r="H540" i="89"/>
  <c r="H539" i="89"/>
  <c r="H538" i="89"/>
  <c r="H537" i="89"/>
  <c r="H536" i="89"/>
  <c r="H535" i="89"/>
  <c r="H534" i="89"/>
  <c r="H533" i="89"/>
  <c r="H532" i="89"/>
  <c r="H531" i="89"/>
  <c r="H530" i="89"/>
  <c r="H529" i="89"/>
  <c r="H528" i="89"/>
  <c r="H527" i="89"/>
  <c r="H526" i="89"/>
  <c r="H525" i="89"/>
  <c r="H524" i="89"/>
  <c r="H523" i="89"/>
  <c r="H522" i="89"/>
  <c r="H521" i="89"/>
  <c r="H520" i="89"/>
  <c r="H519" i="89"/>
  <c r="H518" i="89"/>
  <c r="H517" i="89"/>
  <c r="H516" i="89"/>
  <c r="H515" i="89"/>
  <c r="H514" i="89"/>
  <c r="H513" i="89"/>
  <c r="H512" i="89"/>
  <c r="H511" i="89"/>
  <c r="H510" i="89"/>
  <c r="H509" i="89"/>
  <c r="H508" i="89"/>
  <c r="H507" i="89"/>
  <c r="H506" i="89"/>
  <c r="H505" i="89"/>
  <c r="H504" i="89"/>
  <c r="H503" i="89"/>
  <c r="H502" i="89"/>
  <c r="H501" i="89"/>
  <c r="H500" i="89"/>
  <c r="H499" i="89"/>
  <c r="H498" i="89"/>
  <c r="H497" i="89"/>
  <c r="H496" i="89"/>
  <c r="H495" i="89"/>
  <c r="H494" i="89"/>
  <c r="H493" i="89"/>
  <c r="H492" i="89"/>
  <c r="H491" i="89"/>
  <c r="H490" i="89"/>
  <c r="H489" i="89"/>
  <c r="H488" i="89"/>
  <c r="H487" i="89"/>
  <c r="H486" i="89"/>
  <c r="H485" i="89"/>
  <c r="H484" i="89"/>
  <c r="H483" i="89"/>
  <c r="H482" i="89"/>
  <c r="H481" i="89"/>
  <c r="H480" i="89"/>
  <c r="H479" i="89"/>
  <c r="H478" i="89"/>
  <c r="H477" i="89"/>
  <c r="H476" i="89"/>
  <c r="H475" i="89"/>
  <c r="H474" i="89"/>
  <c r="H473" i="89"/>
  <c r="H472" i="89"/>
  <c r="H471" i="89"/>
  <c r="H470" i="89"/>
  <c r="H469" i="89"/>
  <c r="H468" i="89"/>
  <c r="H467" i="89"/>
  <c r="H466" i="89"/>
  <c r="H465" i="89"/>
  <c r="H464" i="89"/>
  <c r="H463" i="89"/>
  <c r="H462" i="89"/>
  <c r="H461" i="89"/>
  <c r="H460" i="89"/>
  <c r="H459" i="89"/>
  <c r="H458" i="89"/>
  <c r="H457" i="89"/>
  <c r="H456" i="89"/>
  <c r="H455" i="89"/>
  <c r="H454" i="89"/>
  <c r="H453" i="89"/>
  <c r="H452" i="89"/>
  <c r="H451" i="89"/>
  <c r="H450" i="89"/>
  <c r="H449" i="89"/>
  <c r="H448" i="89"/>
  <c r="H447" i="89"/>
  <c r="H446" i="89"/>
  <c r="H445" i="89"/>
  <c r="H444" i="89"/>
  <c r="H443" i="89"/>
  <c r="H442" i="89"/>
  <c r="H441" i="89"/>
  <c r="H440" i="89"/>
  <c r="H439" i="89"/>
  <c r="H438" i="89"/>
  <c r="H437" i="89"/>
  <c r="H436" i="89"/>
  <c r="H435" i="89"/>
  <c r="H434" i="89"/>
  <c r="H433" i="89"/>
  <c r="H432" i="89"/>
  <c r="H431" i="89"/>
  <c r="H430" i="89"/>
  <c r="H429" i="89"/>
  <c r="H428" i="89"/>
  <c r="H427" i="89"/>
  <c r="H426" i="89"/>
  <c r="H425" i="89"/>
  <c r="H424" i="89"/>
  <c r="H423" i="89"/>
  <c r="H422" i="89"/>
  <c r="H421" i="89"/>
  <c r="H420" i="89"/>
  <c r="H419" i="89"/>
  <c r="H418" i="89"/>
  <c r="H417" i="89"/>
  <c r="H416" i="89"/>
  <c r="H415" i="89"/>
  <c r="H414" i="89"/>
  <c r="H413" i="89"/>
  <c r="H412" i="89"/>
  <c r="H411" i="89"/>
  <c r="H410" i="89"/>
  <c r="H409" i="89"/>
  <c r="H408" i="89"/>
  <c r="H407" i="89"/>
  <c r="H406" i="89"/>
  <c r="H405" i="89"/>
  <c r="H404" i="89"/>
  <c r="H403" i="89"/>
  <c r="H402" i="89"/>
  <c r="H401" i="89"/>
  <c r="H400" i="89"/>
  <c r="H399" i="89"/>
  <c r="H398" i="89"/>
  <c r="H397" i="89"/>
  <c r="H396" i="89"/>
  <c r="H395" i="89"/>
  <c r="H394" i="89"/>
  <c r="H393" i="89"/>
  <c r="H392" i="89"/>
  <c r="H391" i="89"/>
  <c r="H390" i="89"/>
  <c r="H389" i="89"/>
  <c r="H388" i="89"/>
  <c r="H387" i="89"/>
  <c r="H386" i="89"/>
  <c r="H385" i="89"/>
  <c r="H384" i="89"/>
  <c r="H383" i="89"/>
  <c r="H382" i="89"/>
  <c r="H381" i="89"/>
  <c r="H380" i="89"/>
  <c r="H379" i="89"/>
  <c r="H378" i="89"/>
  <c r="H377" i="89"/>
  <c r="H376" i="89"/>
  <c r="H375" i="89"/>
  <c r="H374" i="89"/>
  <c r="H373" i="89"/>
  <c r="H372" i="89"/>
  <c r="H371" i="89"/>
  <c r="H370" i="89"/>
  <c r="H369" i="89"/>
  <c r="H368" i="89"/>
  <c r="H367" i="89"/>
  <c r="H366" i="89"/>
  <c r="H365" i="89"/>
  <c r="H364" i="89"/>
  <c r="H363" i="89"/>
  <c r="H362" i="89"/>
  <c r="H361" i="89"/>
  <c r="H360" i="89"/>
  <c r="H359" i="89"/>
  <c r="H358" i="89"/>
  <c r="H357" i="89"/>
  <c r="H356" i="89"/>
  <c r="H355" i="89"/>
  <c r="H354" i="89"/>
  <c r="H353" i="89"/>
  <c r="H352" i="89"/>
  <c r="H351" i="89"/>
  <c r="H350" i="89"/>
  <c r="H349" i="89"/>
  <c r="H348" i="89"/>
  <c r="H347" i="89"/>
  <c r="H346" i="89"/>
  <c r="H345" i="89"/>
  <c r="H344" i="89"/>
  <c r="H343" i="89"/>
  <c r="H342" i="89"/>
  <c r="H341" i="89"/>
  <c r="H340" i="89"/>
  <c r="H339" i="89"/>
  <c r="H338" i="89"/>
  <c r="H337" i="89"/>
  <c r="H336" i="89"/>
  <c r="H335" i="89"/>
  <c r="H334" i="89"/>
  <c r="H333" i="89"/>
  <c r="H332" i="89"/>
  <c r="H331" i="89"/>
  <c r="H330" i="89"/>
  <c r="H329" i="89"/>
  <c r="H328" i="89"/>
  <c r="H327" i="89"/>
  <c r="H326" i="89"/>
  <c r="H325" i="89"/>
  <c r="H324" i="89"/>
  <c r="H323" i="89"/>
  <c r="H322" i="89"/>
  <c r="H321" i="89"/>
  <c r="H320" i="89"/>
  <c r="H319" i="89"/>
  <c r="H318" i="89"/>
  <c r="H317" i="89"/>
  <c r="H316" i="89"/>
  <c r="H315" i="89"/>
  <c r="H314" i="89"/>
  <c r="H313" i="89"/>
  <c r="H312" i="89"/>
  <c r="H311" i="89"/>
  <c r="H310" i="89"/>
  <c r="H309" i="89"/>
  <c r="H308" i="89"/>
  <c r="H307" i="89"/>
  <c r="H306" i="89"/>
  <c r="H305" i="89"/>
  <c r="H304" i="89"/>
  <c r="H303" i="89"/>
  <c r="H302" i="89"/>
  <c r="H301" i="89"/>
  <c r="H300" i="89"/>
  <c r="H299" i="89"/>
  <c r="H298" i="89"/>
  <c r="H297" i="89"/>
  <c r="H296" i="89"/>
  <c r="H295" i="89"/>
  <c r="H294" i="89"/>
  <c r="H293" i="89"/>
  <c r="H292" i="89"/>
  <c r="H291" i="89"/>
  <c r="H290" i="89"/>
  <c r="H289" i="89"/>
  <c r="H288" i="89"/>
  <c r="H287" i="89"/>
  <c r="H286" i="89"/>
  <c r="H285" i="89"/>
  <c r="H284" i="89"/>
  <c r="H283" i="89"/>
  <c r="H282" i="89"/>
  <c r="H281" i="89"/>
  <c r="H280" i="89"/>
  <c r="H279" i="89"/>
  <c r="H278" i="89"/>
  <c r="H277" i="89"/>
  <c r="H276" i="89"/>
  <c r="H275" i="89"/>
  <c r="H274" i="89"/>
  <c r="H273" i="89"/>
  <c r="H272" i="89"/>
  <c r="H271" i="89"/>
  <c r="H270" i="89"/>
  <c r="H269" i="89"/>
  <c r="H268" i="89"/>
  <c r="H267" i="89"/>
  <c r="H266" i="89"/>
  <c r="H265" i="89"/>
  <c r="H264" i="89"/>
  <c r="H263" i="89"/>
  <c r="H262" i="89"/>
  <c r="H261" i="89"/>
  <c r="H260" i="89"/>
  <c r="H259" i="89"/>
  <c r="H258" i="89"/>
  <c r="H257" i="89"/>
  <c r="H256" i="89"/>
  <c r="H255" i="89"/>
  <c r="H254" i="89"/>
  <c r="H253" i="89"/>
  <c r="H252" i="89"/>
  <c r="H251" i="89"/>
  <c r="H250" i="89"/>
  <c r="H249" i="89"/>
  <c r="H248" i="89"/>
  <c r="H247" i="89"/>
  <c r="H246" i="89"/>
  <c r="H245" i="89"/>
  <c r="H244" i="89"/>
  <c r="H243" i="89"/>
  <c r="H242" i="89"/>
  <c r="H241" i="89"/>
  <c r="H240" i="89"/>
  <c r="H239" i="89"/>
  <c r="H238" i="89"/>
  <c r="H237" i="89"/>
  <c r="H236" i="89"/>
  <c r="H235" i="89"/>
  <c r="H234" i="89"/>
  <c r="H233" i="89"/>
  <c r="H232" i="89"/>
  <c r="H231" i="89"/>
  <c r="H230" i="89"/>
  <c r="H229" i="89"/>
  <c r="H228" i="89"/>
  <c r="H227" i="89"/>
  <c r="H226" i="89"/>
  <c r="H225" i="89"/>
  <c r="H224" i="89"/>
  <c r="H223" i="89"/>
  <c r="H222" i="89"/>
  <c r="H221" i="89"/>
  <c r="H220" i="89"/>
  <c r="H219" i="89"/>
  <c r="H218" i="89"/>
  <c r="H217" i="89"/>
  <c r="H216" i="89"/>
  <c r="H215" i="89"/>
  <c r="H214" i="89"/>
  <c r="H213" i="89"/>
  <c r="H212" i="89"/>
  <c r="H211" i="89"/>
  <c r="H210" i="89"/>
  <c r="H209" i="89"/>
  <c r="H208" i="89"/>
  <c r="H207" i="89"/>
  <c r="H206" i="89"/>
  <c r="H205" i="89"/>
  <c r="H204" i="89"/>
  <c r="H203" i="89"/>
  <c r="H202" i="89"/>
  <c r="H201" i="89"/>
  <c r="H200" i="89"/>
  <c r="H199" i="89"/>
  <c r="H198" i="89"/>
  <c r="H197" i="89"/>
  <c r="H196" i="89"/>
  <c r="H195" i="89"/>
  <c r="H194" i="89"/>
  <c r="H193" i="89"/>
  <c r="H192" i="89"/>
  <c r="H191" i="89"/>
  <c r="H190" i="89"/>
  <c r="H189" i="89"/>
  <c r="H188" i="89"/>
  <c r="H187" i="89"/>
  <c r="H186" i="89"/>
  <c r="H185" i="89"/>
  <c r="H184" i="89"/>
  <c r="H183" i="89"/>
  <c r="H182" i="89"/>
  <c r="H181" i="89"/>
  <c r="H180" i="89"/>
  <c r="H179" i="89"/>
  <c r="H178" i="89"/>
  <c r="H177" i="89"/>
  <c r="H176" i="89"/>
  <c r="H175" i="89"/>
  <c r="H174" i="89"/>
  <c r="H173" i="89"/>
  <c r="H172" i="89"/>
  <c r="H171" i="89"/>
  <c r="H170" i="89"/>
  <c r="H169" i="89"/>
  <c r="H168" i="89"/>
  <c r="H167" i="89"/>
  <c r="H166" i="89"/>
  <c r="H165" i="89"/>
  <c r="H164" i="89"/>
  <c r="H163" i="89"/>
  <c r="H162" i="89"/>
  <c r="H161" i="89"/>
  <c r="H160" i="89"/>
  <c r="H159" i="89"/>
  <c r="H158" i="89"/>
  <c r="H157" i="89"/>
  <c r="H156" i="89"/>
  <c r="H155" i="89"/>
  <c r="H154" i="89"/>
  <c r="H153" i="89"/>
  <c r="H152" i="89"/>
  <c r="H151" i="89"/>
  <c r="H150" i="89"/>
  <c r="H149" i="89"/>
  <c r="H148" i="89"/>
  <c r="H147" i="89"/>
  <c r="H146" i="89"/>
  <c r="H145" i="89"/>
  <c r="H144" i="89"/>
  <c r="H143" i="89"/>
  <c r="H142" i="89"/>
  <c r="H141" i="89"/>
  <c r="H140" i="89"/>
  <c r="H139" i="89"/>
  <c r="H138" i="89"/>
  <c r="H137" i="89"/>
  <c r="H136" i="89"/>
  <c r="H135" i="89"/>
  <c r="H134" i="89"/>
  <c r="H133" i="89"/>
  <c r="H132" i="89"/>
  <c r="H131" i="89"/>
  <c r="H130" i="89"/>
  <c r="H129" i="89"/>
  <c r="H128" i="89"/>
  <c r="H127" i="89"/>
  <c r="H126" i="89"/>
  <c r="H125" i="89"/>
  <c r="H124" i="89"/>
  <c r="H123" i="89"/>
  <c r="H122" i="89"/>
  <c r="H121" i="89"/>
  <c r="H120" i="89"/>
  <c r="H119" i="89"/>
  <c r="H118" i="89"/>
  <c r="H117" i="89"/>
  <c r="H116" i="89"/>
  <c r="H115" i="89"/>
  <c r="H114" i="89"/>
  <c r="H113" i="89"/>
  <c r="H112" i="89"/>
  <c r="H111" i="89"/>
  <c r="H110" i="89"/>
  <c r="H109" i="89"/>
  <c r="H108" i="89"/>
  <c r="H107" i="89"/>
  <c r="H106" i="89"/>
  <c r="H105" i="89"/>
  <c r="H104" i="89"/>
  <c r="H103" i="89"/>
  <c r="H102" i="89"/>
  <c r="H101" i="89"/>
  <c r="H100" i="89"/>
  <c r="H99" i="89"/>
  <c r="H98" i="89"/>
  <c r="H97" i="89"/>
  <c r="H96" i="89"/>
  <c r="H95" i="89"/>
  <c r="H94" i="89"/>
  <c r="H93" i="89"/>
  <c r="H92" i="89"/>
  <c r="H91" i="89"/>
  <c r="H90" i="89"/>
  <c r="H89" i="89"/>
  <c r="H88" i="89"/>
  <c r="H87" i="89"/>
  <c r="H86" i="89"/>
  <c r="H85" i="89"/>
  <c r="H84" i="89"/>
  <c r="H83" i="89"/>
  <c r="H82" i="89"/>
  <c r="H81" i="89"/>
  <c r="H80" i="89"/>
  <c r="H79" i="89"/>
  <c r="H78" i="89"/>
  <c r="H77" i="89"/>
  <c r="H76" i="89"/>
  <c r="H75" i="89"/>
  <c r="H74" i="89"/>
  <c r="H73" i="89"/>
  <c r="H72" i="89"/>
  <c r="H71" i="89"/>
  <c r="H70" i="89"/>
  <c r="H69" i="89"/>
  <c r="H68" i="89"/>
  <c r="H67" i="89"/>
  <c r="H66" i="89"/>
  <c r="H65" i="89"/>
  <c r="H64" i="89"/>
  <c r="H63" i="89"/>
  <c r="H62" i="89"/>
  <c r="H61" i="89"/>
  <c r="H60" i="89"/>
  <c r="H59" i="89"/>
  <c r="H58" i="89"/>
  <c r="H57" i="89"/>
  <c r="H56" i="89"/>
  <c r="H55" i="89"/>
  <c r="H54" i="89"/>
  <c r="H53" i="89"/>
  <c r="H52" i="89"/>
  <c r="H51" i="89"/>
  <c r="H50" i="89"/>
  <c r="H49" i="89"/>
  <c r="H48" i="89"/>
  <c r="H47" i="89"/>
  <c r="H46" i="89"/>
  <c r="H45" i="89"/>
  <c r="H44" i="89"/>
  <c r="H43" i="89"/>
  <c r="H42" i="89"/>
  <c r="H41" i="89"/>
  <c r="H40" i="89"/>
  <c r="H39" i="89"/>
  <c r="H38" i="89"/>
  <c r="H37" i="89"/>
  <c r="H36" i="89"/>
  <c r="H35" i="89"/>
  <c r="H34" i="89"/>
  <c r="H33" i="89"/>
  <c r="H32" i="89"/>
  <c r="H31" i="89"/>
  <c r="H30" i="89"/>
  <c r="H29" i="89"/>
  <c r="H28" i="89"/>
  <c r="H27" i="89"/>
  <c r="H26" i="89"/>
  <c r="H25" i="89"/>
  <c r="H24" i="89"/>
  <c r="H23" i="89"/>
  <c r="H22" i="89"/>
  <c r="H21" i="89"/>
  <c r="H20" i="89"/>
  <c r="H19" i="89"/>
  <c r="H18" i="89"/>
  <c r="H17" i="89"/>
  <c r="H16" i="89"/>
  <c r="H15" i="89"/>
  <c r="H14" i="89"/>
  <c r="H13" i="89"/>
  <c r="H12" i="89"/>
  <c r="H11" i="89"/>
  <c r="H10" i="89"/>
  <c r="H9" i="89"/>
  <c r="H8" i="89"/>
  <c r="H7" i="89"/>
  <c r="H6" i="89"/>
  <c r="H5" i="89"/>
  <c r="H4" i="89"/>
  <c r="H3" i="89"/>
  <c r="C3" i="88"/>
  <c r="D24" i="86"/>
  <c r="E24" i="86" s="1"/>
  <c r="D23" i="86"/>
  <c r="E23" i="86" s="1"/>
  <c r="D22" i="86"/>
  <c r="E22" i="86" s="1"/>
  <c r="D21" i="86"/>
  <c r="E21" i="86" s="1"/>
  <c r="D20" i="86"/>
  <c r="E20" i="86" s="1"/>
  <c r="D19" i="86"/>
  <c r="E19" i="86" s="1"/>
  <c r="D18" i="86"/>
  <c r="E18" i="86" s="1"/>
  <c r="D17" i="86"/>
  <c r="E17" i="86" s="1"/>
  <c r="D16" i="86"/>
  <c r="E16" i="86" s="1"/>
  <c r="D15" i="86"/>
  <c r="E15" i="86" s="1"/>
  <c r="D14" i="86"/>
  <c r="E14" i="86" s="1"/>
  <c r="D13" i="86"/>
  <c r="E13" i="86" s="1"/>
  <c r="D12" i="86"/>
  <c r="E12" i="86" s="1"/>
  <c r="D11" i="86"/>
  <c r="E11" i="86" s="1"/>
  <c r="D10" i="86"/>
  <c r="E10" i="86" s="1"/>
  <c r="D9" i="86"/>
  <c r="E9" i="86" s="1"/>
  <c r="D8" i="86"/>
  <c r="E8" i="86" s="1"/>
  <c r="D7" i="86"/>
  <c r="E7" i="86" s="1"/>
  <c r="D6" i="86"/>
  <c r="E6" i="86" s="1"/>
  <c r="D5" i="86"/>
  <c r="E5" i="86" s="1"/>
  <c r="D4" i="86"/>
  <c r="E4" i="86" s="1"/>
  <c r="D39" i="82" l="1"/>
  <c r="D51" i="82"/>
  <c r="G51" i="82"/>
  <c r="D64" i="81"/>
  <c r="H64" i="81"/>
  <c r="E106" i="81"/>
  <c r="D123" i="81"/>
  <c r="C9" i="59"/>
  <c r="I7" i="83"/>
  <c r="F19" i="80" l="1"/>
  <c r="H18" i="80"/>
  <c r="E18" i="80"/>
  <c r="H17" i="80"/>
  <c r="E17" i="80"/>
  <c r="H16" i="80"/>
  <c r="E16" i="80"/>
  <c r="H15" i="80"/>
  <c r="E15" i="80"/>
  <c r="H14" i="80"/>
  <c r="E14" i="80"/>
  <c r="H13" i="80"/>
  <c r="E13" i="80"/>
  <c r="H12" i="80"/>
  <c r="E12" i="80"/>
  <c r="H11" i="80"/>
  <c r="E11" i="80"/>
  <c r="H10" i="80"/>
  <c r="E10" i="80"/>
  <c r="H9" i="80"/>
  <c r="E9" i="80"/>
  <c r="H8" i="80"/>
  <c r="E8" i="80"/>
  <c r="H7" i="80"/>
  <c r="E7" i="80"/>
  <c r="H6" i="80"/>
  <c r="E6" i="80"/>
  <c r="H5" i="80"/>
  <c r="E5" i="80"/>
  <c r="H4" i="80"/>
  <c r="E4" i="80"/>
  <c r="H3" i="80"/>
  <c r="E3" i="80"/>
  <c r="H2" i="80"/>
  <c r="E2" i="80"/>
  <c r="H19" i="80" l="1"/>
  <c r="E24" i="78"/>
  <c r="F24" i="78" s="1"/>
  <c r="E23" i="78"/>
  <c r="F23" i="78" s="1"/>
  <c r="E22" i="78"/>
  <c r="F22" i="78" s="1"/>
  <c r="E21" i="78"/>
  <c r="F21" i="78" s="1"/>
  <c r="E20" i="78"/>
  <c r="F20" i="78" s="1"/>
  <c r="E19" i="78"/>
  <c r="F19" i="78" s="1"/>
  <c r="E18" i="78"/>
  <c r="F18" i="78" s="1"/>
  <c r="E17" i="78"/>
  <c r="F17" i="78" s="1"/>
  <c r="E16" i="78"/>
  <c r="F16" i="78" s="1"/>
  <c r="E15" i="78"/>
  <c r="F15" i="78" s="1"/>
  <c r="E14" i="78"/>
  <c r="F14" i="78" s="1"/>
  <c r="E13" i="78"/>
  <c r="F13" i="78" s="1"/>
  <c r="E12" i="78"/>
  <c r="F12" i="78" s="1"/>
  <c r="E11" i="78"/>
  <c r="F11" i="78" s="1"/>
  <c r="E10" i="78"/>
  <c r="F10" i="78" s="1"/>
  <c r="E9" i="78"/>
  <c r="F9" i="78" s="1"/>
  <c r="E8" i="78"/>
  <c r="F8" i="78" s="1"/>
  <c r="E7" i="78"/>
  <c r="F7" i="78" s="1"/>
  <c r="E6" i="78"/>
  <c r="F6" i="78" s="1"/>
  <c r="E5" i="78"/>
  <c r="F5" i="78" s="1"/>
  <c r="E4" i="78"/>
  <c r="F4" i="78" s="1"/>
  <c r="C36" i="76" l="1"/>
  <c r="C35" i="76"/>
  <c r="C34" i="76"/>
  <c r="C33" i="76"/>
  <c r="C32" i="76"/>
  <c r="C31" i="76"/>
  <c r="C30" i="76"/>
  <c r="C29" i="76"/>
  <c r="C28" i="76"/>
  <c r="C27" i="76"/>
  <c r="C26" i="76"/>
  <c r="C25" i="76"/>
  <c r="C24" i="76"/>
  <c r="H742" i="71" l="1"/>
  <c r="E742" i="71"/>
  <c r="H741" i="71"/>
  <c r="E741" i="71"/>
  <c r="H740" i="71"/>
  <c r="E740" i="71"/>
  <c r="H739" i="71"/>
  <c r="E739" i="71"/>
  <c r="H738" i="71"/>
  <c r="E738" i="71"/>
  <c r="H737" i="71"/>
  <c r="E737" i="71"/>
  <c r="H736" i="71"/>
  <c r="E736" i="71"/>
  <c r="H735" i="71"/>
  <c r="E735" i="71"/>
  <c r="H734" i="71"/>
  <c r="E734" i="71"/>
  <c r="H733" i="71"/>
  <c r="E733" i="71"/>
  <c r="H732" i="71"/>
  <c r="E732" i="71"/>
  <c r="H731" i="71"/>
  <c r="E731" i="71"/>
  <c r="H730" i="71"/>
  <c r="E730" i="71"/>
  <c r="H729" i="71"/>
  <c r="E729" i="71"/>
  <c r="H728" i="71"/>
  <c r="E728" i="71"/>
  <c r="H727" i="71"/>
  <c r="E727" i="71"/>
  <c r="H726" i="71"/>
  <c r="E726" i="71"/>
  <c r="H725" i="71"/>
  <c r="E725" i="71"/>
  <c r="H724" i="71"/>
  <c r="E724" i="71"/>
  <c r="H723" i="71"/>
  <c r="E723" i="71"/>
  <c r="H722" i="71"/>
  <c r="E722" i="71"/>
  <c r="H721" i="71"/>
  <c r="E721" i="71"/>
  <c r="H720" i="71"/>
  <c r="E720" i="71"/>
  <c r="H719" i="71"/>
  <c r="E719" i="71"/>
  <c r="H718" i="71"/>
  <c r="E718" i="71"/>
  <c r="H717" i="71"/>
  <c r="E717" i="71"/>
  <c r="H716" i="71"/>
  <c r="E716" i="71"/>
  <c r="H715" i="71"/>
  <c r="E715" i="71"/>
  <c r="H714" i="71"/>
  <c r="E714" i="71"/>
  <c r="H713" i="71"/>
  <c r="E713" i="71"/>
  <c r="H712" i="71"/>
  <c r="E712" i="71"/>
  <c r="H711" i="71"/>
  <c r="E711" i="71"/>
  <c r="H710" i="71"/>
  <c r="E710" i="71"/>
  <c r="H709" i="71"/>
  <c r="E709" i="71"/>
  <c r="H708" i="71"/>
  <c r="E708" i="71"/>
  <c r="H707" i="71"/>
  <c r="E707" i="71"/>
  <c r="H706" i="71"/>
  <c r="E706" i="71"/>
  <c r="H705" i="71"/>
  <c r="E705" i="71"/>
  <c r="H704" i="71"/>
  <c r="E704" i="71"/>
  <c r="H703" i="71"/>
  <c r="E703" i="71"/>
  <c r="H702" i="71"/>
  <c r="E702" i="71"/>
  <c r="H701" i="71"/>
  <c r="E701" i="71"/>
  <c r="H700" i="71"/>
  <c r="E700" i="71"/>
  <c r="H699" i="71"/>
  <c r="E699" i="71"/>
  <c r="H698" i="71"/>
  <c r="E698" i="71"/>
  <c r="H697" i="71"/>
  <c r="E697" i="71"/>
  <c r="H696" i="71"/>
  <c r="E696" i="71"/>
  <c r="H695" i="71"/>
  <c r="E695" i="71"/>
  <c r="H694" i="71"/>
  <c r="E694" i="71"/>
  <c r="H693" i="71"/>
  <c r="E693" i="71"/>
  <c r="H692" i="71"/>
  <c r="E692" i="71"/>
  <c r="H691" i="71"/>
  <c r="E691" i="71"/>
  <c r="H690" i="71"/>
  <c r="E690" i="71"/>
  <c r="H689" i="71"/>
  <c r="E689" i="71"/>
  <c r="H688" i="71"/>
  <c r="E688" i="71"/>
  <c r="H687" i="71"/>
  <c r="E687" i="71"/>
  <c r="H686" i="71"/>
  <c r="E686" i="71"/>
  <c r="H685" i="71"/>
  <c r="E685" i="71"/>
  <c r="H684" i="71"/>
  <c r="E684" i="71"/>
  <c r="H683" i="71"/>
  <c r="E683" i="71"/>
  <c r="H682" i="71"/>
  <c r="E682" i="71"/>
  <c r="H681" i="71"/>
  <c r="E681" i="71"/>
  <c r="H680" i="71"/>
  <c r="E680" i="71"/>
  <c r="H679" i="71"/>
  <c r="E679" i="71"/>
  <c r="H678" i="71"/>
  <c r="E678" i="71"/>
  <c r="H677" i="71"/>
  <c r="E677" i="71"/>
  <c r="H676" i="71"/>
  <c r="E676" i="71"/>
  <c r="H675" i="71"/>
  <c r="E675" i="71"/>
  <c r="H674" i="71"/>
  <c r="E674" i="71"/>
  <c r="H673" i="71"/>
  <c r="E673" i="71"/>
  <c r="H672" i="71"/>
  <c r="E672" i="71"/>
  <c r="H671" i="71"/>
  <c r="E671" i="71"/>
  <c r="H670" i="71"/>
  <c r="E670" i="71"/>
  <c r="H669" i="71"/>
  <c r="E669" i="71"/>
  <c r="H668" i="71"/>
  <c r="E668" i="71"/>
  <c r="H667" i="71"/>
  <c r="E667" i="71"/>
  <c r="H666" i="71"/>
  <c r="E666" i="71"/>
  <c r="H665" i="71"/>
  <c r="E665" i="71"/>
  <c r="H664" i="71"/>
  <c r="E664" i="71"/>
  <c r="H663" i="71"/>
  <c r="E663" i="71"/>
  <c r="H662" i="71"/>
  <c r="E662" i="71"/>
  <c r="H661" i="71"/>
  <c r="E661" i="71"/>
  <c r="H660" i="71"/>
  <c r="E660" i="71"/>
  <c r="H659" i="71"/>
  <c r="E659" i="71"/>
  <c r="H658" i="71"/>
  <c r="E658" i="71"/>
  <c r="H657" i="71"/>
  <c r="E657" i="71"/>
  <c r="H656" i="71"/>
  <c r="E656" i="71"/>
  <c r="H655" i="71"/>
  <c r="E655" i="71"/>
  <c r="H654" i="71"/>
  <c r="E654" i="71"/>
  <c r="H653" i="71"/>
  <c r="E653" i="71"/>
  <c r="H652" i="71"/>
  <c r="E652" i="71"/>
  <c r="H651" i="71"/>
  <c r="E651" i="71"/>
  <c r="H650" i="71"/>
  <c r="E650" i="71"/>
  <c r="H649" i="71"/>
  <c r="E649" i="71"/>
  <c r="H648" i="71"/>
  <c r="E648" i="71"/>
  <c r="H647" i="71"/>
  <c r="E647" i="71"/>
  <c r="H646" i="71"/>
  <c r="E646" i="71"/>
  <c r="H645" i="71"/>
  <c r="E645" i="71"/>
  <c r="H644" i="71"/>
  <c r="E644" i="71"/>
  <c r="H643" i="71"/>
  <c r="E643" i="71"/>
  <c r="H642" i="71"/>
  <c r="E642" i="71"/>
  <c r="H641" i="71"/>
  <c r="E641" i="71"/>
  <c r="H640" i="71"/>
  <c r="E640" i="71"/>
  <c r="H639" i="71"/>
  <c r="E639" i="71"/>
  <c r="H638" i="71"/>
  <c r="E638" i="71"/>
  <c r="H637" i="71"/>
  <c r="E637" i="71"/>
  <c r="H636" i="71"/>
  <c r="E636" i="71"/>
  <c r="H635" i="71"/>
  <c r="E635" i="71"/>
  <c r="H634" i="71"/>
  <c r="E634" i="71"/>
  <c r="H633" i="71"/>
  <c r="E633" i="71"/>
  <c r="H632" i="71"/>
  <c r="E632" i="71"/>
  <c r="H631" i="71"/>
  <c r="E631" i="71"/>
  <c r="H630" i="71"/>
  <c r="E630" i="71"/>
  <c r="H629" i="71"/>
  <c r="E629" i="71"/>
  <c r="H628" i="71"/>
  <c r="E628" i="71"/>
  <c r="H627" i="71"/>
  <c r="E627" i="71"/>
  <c r="H626" i="71"/>
  <c r="E626" i="71"/>
  <c r="H625" i="71"/>
  <c r="E625" i="71"/>
  <c r="H624" i="71"/>
  <c r="E624" i="71"/>
  <c r="H623" i="71"/>
  <c r="E623" i="71"/>
  <c r="H622" i="71"/>
  <c r="E622" i="71"/>
  <c r="H621" i="71"/>
  <c r="E621" i="71"/>
  <c r="H620" i="71"/>
  <c r="E620" i="71"/>
  <c r="H619" i="71"/>
  <c r="E619" i="71"/>
  <c r="H618" i="71"/>
  <c r="E618" i="71"/>
  <c r="H617" i="71"/>
  <c r="E617" i="71"/>
  <c r="H616" i="71"/>
  <c r="E616" i="71"/>
  <c r="H615" i="71"/>
  <c r="E615" i="71"/>
  <c r="H614" i="71"/>
  <c r="E614" i="71"/>
  <c r="H613" i="71"/>
  <c r="E613" i="71"/>
  <c r="H612" i="71"/>
  <c r="E612" i="71"/>
  <c r="H611" i="71"/>
  <c r="E611" i="71"/>
  <c r="H610" i="71"/>
  <c r="E610" i="71"/>
  <c r="H609" i="71"/>
  <c r="E609" i="71"/>
  <c r="H608" i="71"/>
  <c r="E608" i="71"/>
  <c r="H607" i="71"/>
  <c r="E607" i="71"/>
  <c r="H606" i="71"/>
  <c r="E606" i="71"/>
  <c r="H605" i="71"/>
  <c r="E605" i="71"/>
  <c r="H604" i="71"/>
  <c r="E604" i="71"/>
  <c r="H603" i="71"/>
  <c r="E603" i="71"/>
  <c r="H602" i="71"/>
  <c r="E602" i="71"/>
  <c r="H601" i="71"/>
  <c r="E601" i="71"/>
  <c r="H600" i="71"/>
  <c r="E600" i="71"/>
  <c r="H599" i="71"/>
  <c r="E599" i="71"/>
  <c r="H598" i="71"/>
  <c r="E598" i="71"/>
  <c r="H597" i="71"/>
  <c r="E597" i="71"/>
  <c r="H596" i="71"/>
  <c r="E596" i="71"/>
  <c r="H595" i="71"/>
  <c r="E595" i="71"/>
  <c r="H594" i="71"/>
  <c r="E594" i="71"/>
  <c r="H593" i="71"/>
  <c r="E593" i="71"/>
  <c r="H592" i="71"/>
  <c r="E592" i="71"/>
  <c r="H591" i="71"/>
  <c r="E591" i="71"/>
  <c r="H590" i="71"/>
  <c r="E590" i="71"/>
  <c r="H589" i="71"/>
  <c r="E589" i="71"/>
  <c r="H588" i="71"/>
  <c r="E588" i="71"/>
  <c r="H587" i="71"/>
  <c r="E587" i="71"/>
  <c r="H586" i="71"/>
  <c r="E586" i="71"/>
  <c r="H585" i="71"/>
  <c r="E585" i="71"/>
  <c r="H584" i="71"/>
  <c r="E584" i="71"/>
  <c r="H583" i="71"/>
  <c r="E583" i="71"/>
  <c r="H582" i="71"/>
  <c r="E582" i="71"/>
  <c r="H581" i="71"/>
  <c r="E581" i="71"/>
  <c r="H580" i="71"/>
  <c r="E580" i="71"/>
  <c r="H579" i="71"/>
  <c r="E579" i="71"/>
  <c r="H578" i="71"/>
  <c r="E578" i="71"/>
  <c r="H577" i="71"/>
  <c r="E577" i="71"/>
  <c r="H576" i="71"/>
  <c r="E576" i="71"/>
  <c r="H575" i="71"/>
  <c r="E575" i="71"/>
  <c r="H574" i="71"/>
  <c r="E574" i="71"/>
  <c r="H573" i="71"/>
  <c r="E573" i="71"/>
  <c r="H572" i="71"/>
  <c r="E572" i="71"/>
  <c r="H571" i="71"/>
  <c r="E571" i="71"/>
  <c r="H570" i="71"/>
  <c r="E570" i="71"/>
  <c r="H569" i="71"/>
  <c r="E569" i="71"/>
  <c r="H568" i="71"/>
  <c r="E568" i="71"/>
  <c r="H567" i="71"/>
  <c r="E567" i="71"/>
  <c r="H566" i="71"/>
  <c r="E566" i="71"/>
  <c r="H565" i="71"/>
  <c r="E565" i="71"/>
  <c r="H564" i="71"/>
  <c r="E564" i="71"/>
  <c r="H563" i="71"/>
  <c r="E563" i="71"/>
  <c r="H562" i="71"/>
  <c r="E562" i="71"/>
  <c r="H561" i="71"/>
  <c r="E561" i="71"/>
  <c r="H560" i="71"/>
  <c r="E560" i="71"/>
  <c r="H559" i="71"/>
  <c r="E559" i="71"/>
  <c r="H558" i="71"/>
  <c r="E558" i="71"/>
  <c r="H557" i="71"/>
  <c r="E557" i="71"/>
  <c r="H556" i="71"/>
  <c r="E556" i="71"/>
  <c r="H555" i="71"/>
  <c r="E555" i="71"/>
  <c r="H554" i="71"/>
  <c r="E554" i="71"/>
  <c r="H553" i="71"/>
  <c r="E553" i="71"/>
  <c r="H552" i="71"/>
  <c r="E552" i="71"/>
  <c r="H551" i="71"/>
  <c r="E551" i="71"/>
  <c r="H550" i="71"/>
  <c r="E550" i="71"/>
  <c r="H549" i="71"/>
  <c r="E549" i="71"/>
  <c r="H548" i="71"/>
  <c r="E548" i="71"/>
  <c r="H547" i="71"/>
  <c r="E547" i="71"/>
  <c r="H546" i="71"/>
  <c r="E546" i="71"/>
  <c r="H545" i="71"/>
  <c r="E545" i="71"/>
  <c r="H544" i="71"/>
  <c r="E544" i="71"/>
  <c r="H543" i="71"/>
  <c r="E543" i="71"/>
  <c r="H542" i="71"/>
  <c r="E542" i="71"/>
  <c r="H541" i="71"/>
  <c r="E541" i="71"/>
  <c r="H540" i="71"/>
  <c r="E540" i="71"/>
  <c r="H539" i="71"/>
  <c r="E539" i="71"/>
  <c r="H538" i="71"/>
  <c r="E538" i="71"/>
  <c r="H537" i="71"/>
  <c r="E537" i="71"/>
  <c r="H536" i="71"/>
  <c r="E536" i="71"/>
  <c r="H535" i="71"/>
  <c r="E535" i="71"/>
  <c r="H534" i="71"/>
  <c r="E534" i="71"/>
  <c r="H533" i="71"/>
  <c r="E533" i="71"/>
  <c r="H532" i="71"/>
  <c r="E532" i="71"/>
  <c r="H531" i="71"/>
  <c r="E531" i="71"/>
  <c r="H530" i="71"/>
  <c r="E530" i="71"/>
  <c r="H529" i="71"/>
  <c r="E529" i="71"/>
  <c r="H528" i="71"/>
  <c r="E528" i="71"/>
  <c r="H527" i="71"/>
  <c r="E527" i="71"/>
  <c r="H526" i="71"/>
  <c r="E526" i="71"/>
  <c r="H525" i="71"/>
  <c r="E525" i="71"/>
  <c r="H524" i="71"/>
  <c r="E524" i="71"/>
  <c r="H523" i="71"/>
  <c r="E523" i="71"/>
  <c r="H522" i="71"/>
  <c r="E522" i="71"/>
  <c r="H521" i="71"/>
  <c r="E521" i="71"/>
  <c r="H520" i="71"/>
  <c r="E520" i="71"/>
  <c r="H519" i="71"/>
  <c r="E519" i="71"/>
  <c r="H518" i="71"/>
  <c r="E518" i="71"/>
  <c r="H517" i="71"/>
  <c r="E517" i="71"/>
  <c r="H516" i="71"/>
  <c r="E516" i="71"/>
  <c r="H515" i="71"/>
  <c r="E515" i="71"/>
  <c r="H514" i="71"/>
  <c r="E514" i="71"/>
  <c r="H513" i="71"/>
  <c r="E513" i="71"/>
  <c r="H512" i="71"/>
  <c r="E512" i="71"/>
  <c r="H511" i="71"/>
  <c r="E511" i="71"/>
  <c r="H510" i="71"/>
  <c r="E510" i="71"/>
  <c r="H509" i="71"/>
  <c r="E509" i="71"/>
  <c r="H508" i="71"/>
  <c r="E508" i="71"/>
  <c r="H507" i="71"/>
  <c r="E507" i="71"/>
  <c r="H506" i="71"/>
  <c r="E506" i="71"/>
  <c r="H505" i="71"/>
  <c r="E505" i="71"/>
  <c r="H504" i="71"/>
  <c r="E504" i="71"/>
  <c r="H503" i="71"/>
  <c r="E503" i="71"/>
  <c r="H502" i="71"/>
  <c r="E502" i="71"/>
  <c r="H501" i="71"/>
  <c r="E501" i="71"/>
  <c r="H500" i="71"/>
  <c r="E500" i="71"/>
  <c r="H499" i="71"/>
  <c r="E499" i="71"/>
  <c r="H498" i="71"/>
  <c r="E498" i="71"/>
  <c r="H497" i="71"/>
  <c r="E497" i="71"/>
  <c r="H496" i="71"/>
  <c r="E496" i="71"/>
  <c r="H495" i="71"/>
  <c r="E495" i="71"/>
  <c r="H494" i="71"/>
  <c r="E494" i="71"/>
  <c r="H493" i="71"/>
  <c r="E493" i="71"/>
  <c r="H492" i="71"/>
  <c r="E492" i="71"/>
  <c r="H491" i="71"/>
  <c r="E491" i="71"/>
  <c r="H490" i="71"/>
  <c r="E490" i="71"/>
  <c r="H489" i="71"/>
  <c r="E489" i="71"/>
  <c r="H488" i="71"/>
  <c r="E488" i="71"/>
  <c r="H487" i="71"/>
  <c r="E487" i="71"/>
  <c r="H486" i="71"/>
  <c r="E486" i="71"/>
  <c r="H485" i="71"/>
  <c r="E485" i="71"/>
  <c r="H484" i="71"/>
  <c r="E484" i="71"/>
  <c r="H483" i="71"/>
  <c r="E483" i="71"/>
  <c r="H482" i="71"/>
  <c r="E482" i="71"/>
  <c r="H481" i="71"/>
  <c r="E481" i="71"/>
  <c r="H480" i="71"/>
  <c r="E480" i="71"/>
  <c r="H479" i="71"/>
  <c r="E479" i="71"/>
  <c r="H478" i="71"/>
  <c r="E478" i="71"/>
  <c r="H477" i="71"/>
  <c r="E477" i="71"/>
  <c r="H476" i="71"/>
  <c r="E476" i="71"/>
  <c r="H475" i="71"/>
  <c r="E475" i="71"/>
  <c r="H474" i="71"/>
  <c r="E474" i="71"/>
  <c r="H473" i="71"/>
  <c r="E473" i="71"/>
  <c r="H472" i="71"/>
  <c r="E472" i="71"/>
  <c r="H471" i="71"/>
  <c r="E471" i="71"/>
  <c r="H470" i="71"/>
  <c r="E470" i="71"/>
  <c r="H469" i="71"/>
  <c r="E469" i="71"/>
  <c r="H468" i="71"/>
  <c r="E468" i="71"/>
  <c r="H467" i="71"/>
  <c r="E467" i="71"/>
  <c r="H466" i="71"/>
  <c r="E466" i="71"/>
  <c r="H465" i="71"/>
  <c r="E465" i="71"/>
  <c r="H464" i="71"/>
  <c r="E464" i="71"/>
  <c r="H463" i="71"/>
  <c r="E463" i="71"/>
  <c r="H462" i="71"/>
  <c r="E462" i="71"/>
  <c r="H461" i="71"/>
  <c r="E461" i="71"/>
  <c r="H460" i="71"/>
  <c r="E460" i="71"/>
  <c r="H459" i="71"/>
  <c r="E459" i="71"/>
  <c r="H458" i="71"/>
  <c r="E458" i="71"/>
  <c r="H457" i="71"/>
  <c r="E457" i="71"/>
  <c r="H456" i="71"/>
  <c r="E456" i="71"/>
  <c r="H455" i="71"/>
  <c r="E455" i="71"/>
  <c r="H454" i="71"/>
  <c r="E454" i="71"/>
  <c r="H453" i="71"/>
  <c r="E453" i="71"/>
  <c r="H452" i="71"/>
  <c r="E452" i="71"/>
  <c r="H451" i="71"/>
  <c r="E451" i="71"/>
  <c r="H450" i="71"/>
  <c r="E450" i="71"/>
  <c r="H449" i="71"/>
  <c r="E449" i="71"/>
  <c r="H448" i="71"/>
  <c r="E448" i="71"/>
  <c r="H447" i="71"/>
  <c r="E447" i="71"/>
  <c r="H446" i="71"/>
  <c r="E446" i="71"/>
  <c r="H445" i="71"/>
  <c r="E445" i="71"/>
  <c r="H444" i="71"/>
  <c r="E444" i="71"/>
  <c r="H443" i="71"/>
  <c r="E443" i="71"/>
  <c r="H442" i="71"/>
  <c r="E442" i="71"/>
  <c r="H441" i="71"/>
  <c r="E441" i="71"/>
  <c r="H440" i="71"/>
  <c r="E440" i="71"/>
  <c r="H439" i="71"/>
  <c r="E439" i="71"/>
  <c r="H438" i="71"/>
  <c r="E438" i="71"/>
  <c r="H437" i="71"/>
  <c r="E437" i="71"/>
  <c r="H436" i="71"/>
  <c r="E436" i="71"/>
  <c r="H435" i="71"/>
  <c r="E435" i="71"/>
  <c r="H434" i="71"/>
  <c r="E434" i="71"/>
  <c r="H433" i="71"/>
  <c r="E433" i="71"/>
  <c r="H432" i="71"/>
  <c r="E432" i="71"/>
  <c r="H431" i="71"/>
  <c r="E431" i="71"/>
  <c r="H430" i="71"/>
  <c r="E430" i="71"/>
  <c r="H429" i="71"/>
  <c r="E429" i="71"/>
  <c r="H428" i="71"/>
  <c r="E428" i="71"/>
  <c r="H427" i="71"/>
  <c r="E427" i="71"/>
  <c r="H426" i="71"/>
  <c r="E426" i="71"/>
  <c r="H425" i="71"/>
  <c r="E425" i="71"/>
  <c r="H424" i="71"/>
  <c r="E424" i="71"/>
  <c r="H423" i="71"/>
  <c r="E423" i="71"/>
  <c r="H422" i="71"/>
  <c r="E422" i="71"/>
  <c r="H421" i="71"/>
  <c r="E421" i="71"/>
  <c r="H420" i="71"/>
  <c r="E420" i="71"/>
  <c r="H419" i="71"/>
  <c r="E419" i="71"/>
  <c r="H418" i="71"/>
  <c r="E418" i="71"/>
  <c r="H417" i="71"/>
  <c r="E417" i="71"/>
  <c r="H416" i="71"/>
  <c r="E416" i="71"/>
  <c r="H415" i="71"/>
  <c r="E415" i="71"/>
  <c r="H414" i="71"/>
  <c r="E414" i="71"/>
  <c r="H413" i="71"/>
  <c r="E413" i="71"/>
  <c r="H412" i="71"/>
  <c r="E412" i="71"/>
  <c r="H411" i="71"/>
  <c r="E411" i="71"/>
  <c r="H410" i="71"/>
  <c r="E410" i="71"/>
  <c r="H409" i="71"/>
  <c r="E409" i="71"/>
  <c r="H408" i="71"/>
  <c r="E408" i="71"/>
  <c r="H407" i="71"/>
  <c r="E407" i="71"/>
  <c r="H406" i="71"/>
  <c r="E406" i="71"/>
  <c r="H405" i="71"/>
  <c r="E405" i="71"/>
  <c r="H404" i="71"/>
  <c r="E404" i="71"/>
  <c r="H403" i="71"/>
  <c r="E403" i="71"/>
  <c r="H402" i="71"/>
  <c r="E402" i="71"/>
  <c r="H401" i="71"/>
  <c r="E401" i="71"/>
  <c r="H400" i="71"/>
  <c r="E400" i="71"/>
  <c r="H399" i="71"/>
  <c r="E399" i="71"/>
  <c r="H398" i="71"/>
  <c r="E398" i="71"/>
  <c r="H397" i="71"/>
  <c r="E397" i="71"/>
  <c r="H396" i="71"/>
  <c r="E396" i="71"/>
  <c r="H395" i="71"/>
  <c r="E395" i="71"/>
  <c r="H394" i="71"/>
  <c r="E394" i="71"/>
  <c r="H393" i="71"/>
  <c r="E393" i="71"/>
  <c r="H392" i="71"/>
  <c r="E392" i="71"/>
  <c r="H391" i="71"/>
  <c r="E391" i="71"/>
  <c r="H390" i="71"/>
  <c r="E390" i="71"/>
  <c r="H389" i="71"/>
  <c r="E389" i="71"/>
  <c r="H388" i="71"/>
  <c r="E388" i="71"/>
  <c r="H387" i="71"/>
  <c r="E387" i="71"/>
  <c r="H386" i="71"/>
  <c r="E386" i="71"/>
  <c r="H385" i="71"/>
  <c r="E385" i="71"/>
  <c r="H384" i="71"/>
  <c r="E384" i="71"/>
  <c r="H383" i="71"/>
  <c r="E383" i="71"/>
  <c r="H382" i="71"/>
  <c r="E382" i="71"/>
  <c r="H381" i="71"/>
  <c r="E381" i="71"/>
  <c r="H380" i="71"/>
  <c r="E380" i="71"/>
  <c r="H379" i="71"/>
  <c r="E379" i="71"/>
  <c r="H378" i="71"/>
  <c r="E378" i="71"/>
  <c r="H377" i="71"/>
  <c r="E377" i="71"/>
  <c r="H376" i="71"/>
  <c r="E376" i="71"/>
  <c r="H375" i="71"/>
  <c r="E375" i="71"/>
  <c r="H374" i="71"/>
  <c r="E374" i="71"/>
  <c r="H373" i="71"/>
  <c r="E373" i="71"/>
  <c r="H372" i="71"/>
  <c r="E372" i="71"/>
  <c r="H371" i="71"/>
  <c r="E371" i="71"/>
  <c r="H370" i="71"/>
  <c r="E370" i="71"/>
  <c r="H369" i="71"/>
  <c r="E369" i="71"/>
  <c r="H368" i="71"/>
  <c r="E368" i="71"/>
  <c r="H367" i="71"/>
  <c r="E367" i="71"/>
  <c r="H366" i="71"/>
  <c r="E366" i="71"/>
  <c r="H365" i="71"/>
  <c r="E365" i="71"/>
  <c r="H364" i="71"/>
  <c r="E364" i="71"/>
  <c r="H363" i="71"/>
  <c r="E363" i="71"/>
  <c r="H362" i="71"/>
  <c r="E362" i="71"/>
  <c r="H361" i="71"/>
  <c r="E361" i="71"/>
  <c r="H360" i="71"/>
  <c r="E360" i="71"/>
  <c r="H359" i="71"/>
  <c r="E359" i="71"/>
  <c r="H358" i="71"/>
  <c r="E358" i="71"/>
  <c r="H357" i="71"/>
  <c r="E357" i="71"/>
  <c r="H356" i="71"/>
  <c r="E356" i="71"/>
  <c r="H355" i="71"/>
  <c r="E355" i="71"/>
  <c r="H354" i="71"/>
  <c r="E354" i="71"/>
  <c r="H353" i="71"/>
  <c r="E353" i="71"/>
  <c r="H352" i="71"/>
  <c r="E352" i="71"/>
  <c r="H351" i="71"/>
  <c r="E351" i="71"/>
  <c r="H350" i="71"/>
  <c r="E350" i="71"/>
  <c r="H349" i="71"/>
  <c r="E349" i="71"/>
  <c r="H348" i="71"/>
  <c r="E348" i="71"/>
  <c r="H347" i="71"/>
  <c r="E347" i="71"/>
  <c r="H346" i="71"/>
  <c r="E346" i="71"/>
  <c r="H345" i="71"/>
  <c r="E345" i="71"/>
  <c r="H344" i="71"/>
  <c r="E344" i="71"/>
  <c r="H343" i="71"/>
  <c r="E343" i="71"/>
  <c r="H342" i="71"/>
  <c r="E342" i="71"/>
  <c r="H341" i="71"/>
  <c r="E341" i="71"/>
  <c r="H340" i="71"/>
  <c r="E340" i="71"/>
  <c r="H339" i="71"/>
  <c r="E339" i="71"/>
  <c r="H338" i="71"/>
  <c r="E338" i="71"/>
  <c r="H337" i="71"/>
  <c r="E337" i="71"/>
  <c r="H336" i="71"/>
  <c r="E336" i="71"/>
  <c r="H335" i="71"/>
  <c r="E335" i="71"/>
  <c r="H334" i="71"/>
  <c r="E334" i="71"/>
  <c r="H333" i="71"/>
  <c r="E333" i="71"/>
  <c r="H332" i="71"/>
  <c r="E332" i="71"/>
  <c r="H331" i="71"/>
  <c r="E331" i="71"/>
  <c r="H330" i="71"/>
  <c r="E330" i="71"/>
  <c r="H329" i="71"/>
  <c r="E329" i="71"/>
  <c r="H328" i="71"/>
  <c r="E328" i="71"/>
  <c r="H327" i="71"/>
  <c r="E327" i="71"/>
  <c r="H326" i="71"/>
  <c r="E326" i="71"/>
  <c r="H325" i="71"/>
  <c r="E325" i="71"/>
  <c r="H324" i="71"/>
  <c r="E324" i="71"/>
  <c r="H323" i="71"/>
  <c r="E323" i="71"/>
  <c r="H322" i="71"/>
  <c r="E322" i="71"/>
  <c r="H321" i="71"/>
  <c r="E321" i="71"/>
  <c r="H320" i="71"/>
  <c r="E320" i="71"/>
  <c r="H319" i="71"/>
  <c r="E319" i="71"/>
  <c r="H318" i="71"/>
  <c r="E318" i="71"/>
  <c r="H317" i="71"/>
  <c r="E317" i="71"/>
  <c r="H316" i="71"/>
  <c r="E316" i="71"/>
  <c r="H315" i="71"/>
  <c r="E315" i="71"/>
  <c r="H314" i="71"/>
  <c r="E314" i="71"/>
  <c r="H313" i="71"/>
  <c r="E313" i="71"/>
  <c r="H312" i="71"/>
  <c r="E312" i="71"/>
  <c r="H311" i="71"/>
  <c r="E311" i="71"/>
  <c r="H310" i="71"/>
  <c r="E310" i="71"/>
  <c r="H309" i="71"/>
  <c r="E309" i="71"/>
  <c r="H308" i="71"/>
  <c r="E308" i="71"/>
  <c r="H307" i="71"/>
  <c r="E307" i="71"/>
  <c r="H306" i="71"/>
  <c r="E306" i="71"/>
  <c r="H305" i="71"/>
  <c r="E305" i="71"/>
  <c r="H304" i="71"/>
  <c r="E304" i="71"/>
  <c r="H303" i="71"/>
  <c r="E303" i="71"/>
  <c r="H302" i="71"/>
  <c r="E302" i="71"/>
  <c r="H301" i="71"/>
  <c r="E301" i="71"/>
  <c r="H300" i="71"/>
  <c r="E300" i="71"/>
  <c r="H299" i="71"/>
  <c r="E299" i="71"/>
  <c r="H298" i="71"/>
  <c r="E298" i="71"/>
  <c r="H297" i="71"/>
  <c r="E297" i="71"/>
  <c r="H296" i="71"/>
  <c r="E296" i="71"/>
  <c r="H295" i="71"/>
  <c r="E295" i="71"/>
  <c r="H294" i="71"/>
  <c r="E294" i="71"/>
  <c r="H293" i="71"/>
  <c r="E293" i="71"/>
  <c r="H292" i="71"/>
  <c r="E292" i="71"/>
  <c r="H291" i="71"/>
  <c r="E291" i="71"/>
  <c r="H290" i="71"/>
  <c r="E290" i="71"/>
  <c r="H289" i="71"/>
  <c r="E289" i="71"/>
  <c r="H288" i="71"/>
  <c r="E288" i="71"/>
  <c r="H287" i="71"/>
  <c r="E287" i="71"/>
  <c r="H286" i="71"/>
  <c r="E286" i="71"/>
  <c r="H285" i="71"/>
  <c r="E285" i="71"/>
  <c r="H284" i="71"/>
  <c r="E284" i="71"/>
  <c r="H283" i="71"/>
  <c r="E283" i="71"/>
  <c r="H282" i="71"/>
  <c r="E282" i="71"/>
  <c r="H281" i="71"/>
  <c r="E281" i="71"/>
  <c r="H280" i="71"/>
  <c r="E280" i="71"/>
  <c r="H279" i="71"/>
  <c r="E279" i="71"/>
  <c r="H278" i="71"/>
  <c r="E278" i="71"/>
  <c r="H277" i="71"/>
  <c r="E277" i="71"/>
  <c r="H276" i="71"/>
  <c r="E276" i="71"/>
  <c r="H275" i="71"/>
  <c r="E275" i="71"/>
  <c r="H274" i="71"/>
  <c r="E274" i="71"/>
  <c r="H273" i="71"/>
  <c r="E273" i="71"/>
  <c r="H272" i="71"/>
  <c r="E272" i="71"/>
  <c r="H271" i="71"/>
  <c r="E271" i="71"/>
  <c r="H270" i="71"/>
  <c r="E270" i="71"/>
  <c r="H269" i="71"/>
  <c r="E269" i="71"/>
  <c r="H268" i="71"/>
  <c r="E268" i="71"/>
  <c r="H267" i="71"/>
  <c r="E267" i="71"/>
  <c r="H266" i="71"/>
  <c r="E266" i="71"/>
  <c r="H265" i="71"/>
  <c r="E265" i="71"/>
  <c r="H264" i="71"/>
  <c r="E264" i="71"/>
  <c r="H263" i="71"/>
  <c r="E263" i="71"/>
  <c r="H262" i="71"/>
  <c r="E262" i="71"/>
  <c r="H261" i="71"/>
  <c r="E261" i="71"/>
  <c r="H260" i="71"/>
  <c r="E260" i="71"/>
  <c r="H259" i="71"/>
  <c r="E259" i="71"/>
  <c r="H258" i="71"/>
  <c r="E258" i="71"/>
  <c r="H257" i="71"/>
  <c r="E257" i="71"/>
  <c r="H256" i="71"/>
  <c r="E256" i="71"/>
  <c r="H255" i="71"/>
  <c r="E255" i="71"/>
  <c r="H254" i="71"/>
  <c r="E254" i="71"/>
  <c r="H253" i="71"/>
  <c r="E253" i="71"/>
  <c r="H252" i="71"/>
  <c r="E252" i="71"/>
  <c r="H251" i="71"/>
  <c r="E251" i="71"/>
  <c r="H250" i="71"/>
  <c r="E250" i="71"/>
  <c r="H249" i="71"/>
  <c r="E249" i="71"/>
  <c r="H248" i="71"/>
  <c r="E248" i="71"/>
  <c r="H247" i="71"/>
  <c r="E247" i="71"/>
  <c r="H246" i="71"/>
  <c r="E246" i="71"/>
  <c r="H245" i="71"/>
  <c r="E245" i="71"/>
  <c r="H244" i="71"/>
  <c r="E244" i="71"/>
  <c r="H243" i="71"/>
  <c r="E243" i="71"/>
  <c r="H242" i="71"/>
  <c r="E242" i="71"/>
  <c r="H241" i="71"/>
  <c r="E241" i="71"/>
  <c r="H240" i="71"/>
  <c r="E240" i="71"/>
  <c r="H239" i="71"/>
  <c r="E239" i="71"/>
  <c r="H238" i="71"/>
  <c r="E238" i="71"/>
  <c r="H237" i="71"/>
  <c r="E237" i="71"/>
  <c r="H236" i="71"/>
  <c r="E236" i="71"/>
  <c r="H235" i="71"/>
  <c r="E235" i="71"/>
  <c r="H234" i="71"/>
  <c r="E234" i="71"/>
  <c r="H233" i="71"/>
  <c r="E233" i="71"/>
  <c r="H232" i="71"/>
  <c r="E232" i="71"/>
  <c r="H231" i="71"/>
  <c r="E231" i="71"/>
  <c r="H230" i="71"/>
  <c r="E230" i="71"/>
  <c r="H229" i="71"/>
  <c r="E229" i="71"/>
  <c r="H228" i="71"/>
  <c r="E228" i="71"/>
  <c r="H227" i="71"/>
  <c r="E227" i="71"/>
  <c r="H226" i="71"/>
  <c r="E226" i="71"/>
  <c r="H225" i="71"/>
  <c r="E225" i="71"/>
  <c r="H224" i="71"/>
  <c r="E224" i="71"/>
  <c r="H223" i="71"/>
  <c r="E223" i="71"/>
  <c r="H222" i="71"/>
  <c r="E222" i="71"/>
  <c r="H221" i="71"/>
  <c r="E221" i="71"/>
  <c r="H220" i="71"/>
  <c r="E220" i="71"/>
  <c r="H219" i="71"/>
  <c r="E219" i="71"/>
  <c r="H218" i="71"/>
  <c r="E218" i="71"/>
  <c r="H217" i="71"/>
  <c r="E217" i="71"/>
  <c r="H216" i="71"/>
  <c r="E216" i="71"/>
  <c r="H215" i="71"/>
  <c r="E215" i="71"/>
  <c r="H214" i="71"/>
  <c r="E214" i="71"/>
  <c r="H213" i="71"/>
  <c r="E213" i="71"/>
  <c r="H212" i="71"/>
  <c r="E212" i="71"/>
  <c r="H211" i="71"/>
  <c r="E211" i="71"/>
  <c r="H210" i="71"/>
  <c r="E210" i="71"/>
  <c r="H209" i="71"/>
  <c r="E209" i="71"/>
  <c r="H208" i="71"/>
  <c r="E208" i="71"/>
  <c r="H207" i="71"/>
  <c r="E207" i="71"/>
  <c r="H206" i="71"/>
  <c r="E206" i="71"/>
  <c r="H205" i="71"/>
  <c r="E205" i="71"/>
  <c r="H204" i="71"/>
  <c r="E204" i="71"/>
  <c r="H203" i="71"/>
  <c r="E203" i="71"/>
  <c r="H202" i="71"/>
  <c r="E202" i="71"/>
  <c r="H201" i="71"/>
  <c r="E201" i="71"/>
  <c r="H200" i="71"/>
  <c r="E200" i="71"/>
  <c r="H199" i="71"/>
  <c r="E199" i="71"/>
  <c r="H198" i="71"/>
  <c r="E198" i="71"/>
  <c r="H197" i="71"/>
  <c r="E197" i="71"/>
  <c r="H196" i="71"/>
  <c r="E196" i="71"/>
  <c r="H195" i="71"/>
  <c r="E195" i="71"/>
  <c r="H194" i="71"/>
  <c r="E194" i="71"/>
  <c r="H193" i="71"/>
  <c r="E193" i="71"/>
  <c r="H192" i="71"/>
  <c r="E192" i="71"/>
  <c r="H191" i="71"/>
  <c r="E191" i="71"/>
  <c r="H190" i="71"/>
  <c r="E190" i="71"/>
  <c r="H189" i="71"/>
  <c r="E189" i="71"/>
  <c r="H188" i="71"/>
  <c r="E188" i="71"/>
  <c r="H187" i="71"/>
  <c r="E187" i="71"/>
  <c r="H186" i="71"/>
  <c r="E186" i="71"/>
  <c r="H185" i="71"/>
  <c r="E185" i="71"/>
  <c r="H184" i="71"/>
  <c r="E184" i="71"/>
  <c r="H183" i="71"/>
  <c r="E183" i="71"/>
  <c r="H182" i="71"/>
  <c r="E182" i="71"/>
  <c r="H181" i="71"/>
  <c r="E181" i="71"/>
  <c r="H180" i="71"/>
  <c r="E180" i="71"/>
  <c r="H179" i="71"/>
  <c r="E179" i="71"/>
  <c r="H178" i="71"/>
  <c r="E178" i="71"/>
  <c r="H177" i="71"/>
  <c r="E177" i="71"/>
  <c r="H176" i="71"/>
  <c r="E176" i="71"/>
  <c r="H175" i="71"/>
  <c r="E175" i="71"/>
  <c r="H174" i="71"/>
  <c r="E174" i="71"/>
  <c r="H173" i="71"/>
  <c r="E173" i="71"/>
  <c r="H172" i="71"/>
  <c r="E172" i="71"/>
  <c r="H171" i="71"/>
  <c r="E171" i="71"/>
  <c r="H170" i="71"/>
  <c r="E170" i="71"/>
  <c r="H169" i="71"/>
  <c r="E169" i="71"/>
  <c r="H168" i="71"/>
  <c r="E168" i="71"/>
  <c r="H167" i="71"/>
  <c r="E167" i="71"/>
  <c r="H166" i="71"/>
  <c r="E166" i="71"/>
  <c r="H165" i="71"/>
  <c r="E165" i="71"/>
  <c r="H164" i="71"/>
  <c r="E164" i="71"/>
  <c r="H163" i="71"/>
  <c r="E163" i="71"/>
  <c r="H162" i="71"/>
  <c r="E162" i="71"/>
  <c r="H161" i="71"/>
  <c r="E161" i="71"/>
  <c r="H160" i="71"/>
  <c r="E160" i="71"/>
  <c r="H159" i="71"/>
  <c r="E159" i="71"/>
  <c r="H158" i="71"/>
  <c r="E158" i="71"/>
  <c r="H157" i="71"/>
  <c r="E157" i="71"/>
  <c r="H156" i="71"/>
  <c r="E156" i="71"/>
  <c r="H155" i="71"/>
  <c r="E155" i="71"/>
  <c r="H154" i="71"/>
  <c r="E154" i="71"/>
  <c r="H153" i="71"/>
  <c r="E153" i="71"/>
  <c r="H152" i="71"/>
  <c r="E152" i="71"/>
  <c r="H151" i="71"/>
  <c r="E151" i="71"/>
  <c r="H150" i="71"/>
  <c r="E150" i="71"/>
  <c r="H149" i="71"/>
  <c r="E149" i="71"/>
  <c r="H148" i="71"/>
  <c r="E148" i="71"/>
  <c r="H147" i="71"/>
  <c r="E147" i="71"/>
  <c r="H146" i="71"/>
  <c r="E146" i="71"/>
  <c r="H145" i="71"/>
  <c r="E145" i="71"/>
  <c r="H144" i="71"/>
  <c r="E144" i="71"/>
  <c r="H143" i="71"/>
  <c r="E143" i="71"/>
  <c r="H142" i="71"/>
  <c r="E142" i="71"/>
  <c r="H141" i="71"/>
  <c r="E141" i="71"/>
  <c r="H140" i="71"/>
  <c r="E140" i="71"/>
  <c r="H139" i="71"/>
  <c r="E139" i="71"/>
  <c r="H138" i="71"/>
  <c r="E138" i="71"/>
  <c r="H137" i="71"/>
  <c r="E137" i="71"/>
  <c r="H136" i="71"/>
  <c r="E136" i="71"/>
  <c r="H135" i="71"/>
  <c r="E135" i="71"/>
  <c r="H134" i="71"/>
  <c r="E134" i="71"/>
  <c r="H133" i="71"/>
  <c r="E133" i="71"/>
  <c r="H132" i="71"/>
  <c r="E132" i="71"/>
  <c r="H131" i="71"/>
  <c r="E131" i="71"/>
  <c r="H130" i="71"/>
  <c r="E130" i="71"/>
  <c r="H129" i="71"/>
  <c r="E129" i="71"/>
  <c r="H128" i="71"/>
  <c r="E128" i="71"/>
  <c r="H127" i="71"/>
  <c r="E127" i="71"/>
  <c r="H126" i="71"/>
  <c r="E126" i="71"/>
  <c r="H125" i="71"/>
  <c r="E125" i="71"/>
  <c r="H124" i="71"/>
  <c r="E124" i="71"/>
  <c r="H123" i="71"/>
  <c r="E123" i="71"/>
  <c r="H122" i="71"/>
  <c r="E122" i="71"/>
  <c r="H121" i="71"/>
  <c r="E121" i="71"/>
  <c r="H120" i="71"/>
  <c r="E120" i="71"/>
  <c r="H119" i="71"/>
  <c r="E119" i="71"/>
  <c r="H118" i="71"/>
  <c r="E118" i="71"/>
  <c r="H117" i="71"/>
  <c r="E117" i="71"/>
  <c r="H116" i="71"/>
  <c r="E116" i="71"/>
  <c r="H115" i="71"/>
  <c r="E115" i="71"/>
  <c r="H114" i="71"/>
  <c r="E114" i="71"/>
  <c r="H113" i="71"/>
  <c r="E113" i="71"/>
  <c r="H112" i="71"/>
  <c r="E112" i="71"/>
  <c r="H111" i="71"/>
  <c r="E111" i="71"/>
  <c r="H110" i="71"/>
  <c r="E110" i="71"/>
  <c r="H109" i="71"/>
  <c r="E109" i="71"/>
  <c r="H108" i="71"/>
  <c r="E108" i="71"/>
  <c r="H107" i="71"/>
  <c r="E107" i="71"/>
  <c r="H106" i="71"/>
  <c r="E106" i="71"/>
  <c r="H105" i="71"/>
  <c r="E105" i="71"/>
  <c r="H104" i="71"/>
  <c r="E104" i="71"/>
  <c r="H103" i="71"/>
  <c r="E103" i="71"/>
  <c r="H102" i="71"/>
  <c r="E102" i="71"/>
  <c r="H101" i="71"/>
  <c r="E101" i="71"/>
  <c r="H100" i="71"/>
  <c r="E100" i="71"/>
  <c r="H99" i="71"/>
  <c r="E99" i="71"/>
  <c r="H98" i="71"/>
  <c r="E98" i="71"/>
  <c r="H97" i="71"/>
  <c r="E97" i="71"/>
  <c r="H96" i="71"/>
  <c r="E96" i="71"/>
  <c r="H95" i="71"/>
  <c r="E95" i="71"/>
  <c r="H94" i="71"/>
  <c r="E94" i="71"/>
  <c r="H93" i="71"/>
  <c r="E93" i="71"/>
  <c r="H92" i="71"/>
  <c r="E92" i="71"/>
  <c r="H91" i="71"/>
  <c r="E91" i="71"/>
  <c r="H90" i="71"/>
  <c r="E90" i="71"/>
  <c r="H89" i="71"/>
  <c r="E89" i="71"/>
  <c r="H88" i="71"/>
  <c r="E88" i="71"/>
  <c r="H87" i="71"/>
  <c r="E87" i="71"/>
  <c r="H86" i="71"/>
  <c r="E86" i="71"/>
  <c r="H85" i="71"/>
  <c r="E85" i="71"/>
  <c r="H84" i="71"/>
  <c r="E84" i="71"/>
  <c r="H83" i="71"/>
  <c r="E83" i="71"/>
  <c r="H82" i="71"/>
  <c r="E82" i="71"/>
  <c r="H81" i="71"/>
  <c r="E81" i="71"/>
  <c r="H80" i="71"/>
  <c r="E80" i="71"/>
  <c r="H79" i="71"/>
  <c r="E79" i="71"/>
  <c r="H78" i="71"/>
  <c r="E78" i="71"/>
  <c r="H77" i="71"/>
  <c r="E77" i="71"/>
  <c r="H76" i="71"/>
  <c r="E76" i="71"/>
  <c r="H75" i="71"/>
  <c r="E75" i="71"/>
  <c r="H74" i="71"/>
  <c r="E74" i="71"/>
  <c r="H73" i="71"/>
  <c r="E73" i="71"/>
  <c r="H72" i="71"/>
  <c r="E72" i="71"/>
  <c r="H71" i="71"/>
  <c r="E71" i="71"/>
  <c r="H70" i="71"/>
  <c r="E70" i="71"/>
  <c r="H69" i="71"/>
  <c r="E69" i="71"/>
  <c r="H68" i="71"/>
  <c r="E68" i="71"/>
  <c r="H67" i="71"/>
  <c r="E67" i="71"/>
  <c r="H66" i="71"/>
  <c r="E66" i="71"/>
  <c r="H65" i="71"/>
  <c r="E65" i="71"/>
  <c r="H64" i="71"/>
  <c r="E64" i="71"/>
  <c r="H63" i="71"/>
  <c r="E63" i="71"/>
  <c r="H62" i="71"/>
  <c r="E62" i="71"/>
  <c r="H61" i="71"/>
  <c r="E61" i="71"/>
  <c r="H60" i="71"/>
  <c r="E60" i="71"/>
  <c r="H59" i="71"/>
  <c r="E59" i="71"/>
  <c r="H58" i="71"/>
  <c r="E58" i="71"/>
  <c r="H57" i="71"/>
  <c r="E57" i="71"/>
  <c r="H56" i="71"/>
  <c r="E56" i="71"/>
  <c r="H55" i="71"/>
  <c r="E55" i="71"/>
  <c r="H54" i="71"/>
  <c r="E54" i="71"/>
  <c r="H53" i="71"/>
  <c r="E53" i="71"/>
  <c r="H52" i="71"/>
  <c r="E52" i="71"/>
  <c r="H51" i="71"/>
  <c r="E51" i="71"/>
  <c r="H50" i="71"/>
  <c r="E50" i="71"/>
  <c r="H49" i="71"/>
  <c r="E49" i="71"/>
  <c r="H48" i="71"/>
  <c r="E48" i="71"/>
  <c r="H47" i="71"/>
  <c r="E47" i="71"/>
  <c r="H46" i="71"/>
  <c r="E46" i="71"/>
  <c r="H45" i="71"/>
  <c r="E45" i="71"/>
  <c r="H44" i="71"/>
  <c r="E44" i="71"/>
  <c r="H43" i="71"/>
  <c r="E43" i="71"/>
  <c r="H42" i="71"/>
  <c r="E42" i="71"/>
  <c r="H41" i="71"/>
  <c r="E41" i="71"/>
  <c r="H40" i="71"/>
  <c r="E40" i="71"/>
  <c r="H39" i="71"/>
  <c r="E39" i="71"/>
  <c r="H38" i="71"/>
  <c r="E38" i="71"/>
  <c r="H37" i="71"/>
  <c r="E37" i="71"/>
  <c r="H36" i="71"/>
  <c r="E36" i="71"/>
  <c r="H35" i="71"/>
  <c r="E35" i="71"/>
  <c r="H34" i="71"/>
  <c r="E34" i="71"/>
  <c r="H33" i="71"/>
  <c r="E33" i="71"/>
  <c r="H32" i="71"/>
  <c r="E32" i="71"/>
  <c r="H31" i="71"/>
  <c r="E31" i="71"/>
  <c r="H30" i="71"/>
  <c r="E30" i="71"/>
  <c r="H29" i="71"/>
  <c r="E29" i="71"/>
  <c r="H28" i="71"/>
  <c r="E28" i="71"/>
  <c r="H27" i="71"/>
  <c r="E27" i="71"/>
  <c r="H26" i="71"/>
  <c r="E26" i="71"/>
  <c r="H25" i="71"/>
  <c r="E25" i="71"/>
  <c r="H24" i="71"/>
  <c r="E24" i="71"/>
  <c r="H23" i="71"/>
  <c r="E23" i="71"/>
  <c r="H22" i="71"/>
  <c r="E22" i="71"/>
  <c r="H21" i="71"/>
  <c r="E21" i="71"/>
  <c r="H20" i="71"/>
  <c r="E20" i="71"/>
  <c r="H19" i="71"/>
  <c r="E19" i="71"/>
  <c r="H18" i="71"/>
  <c r="E18" i="71"/>
  <c r="H17" i="71"/>
  <c r="E17" i="71"/>
  <c r="H16" i="71"/>
  <c r="E16" i="71"/>
  <c r="H15" i="71"/>
  <c r="E15" i="71"/>
  <c r="H14" i="71"/>
  <c r="E14" i="71"/>
  <c r="H13" i="71"/>
  <c r="E13" i="71"/>
  <c r="H12" i="71"/>
  <c r="E12" i="71"/>
  <c r="H11" i="71"/>
  <c r="E11" i="71"/>
  <c r="H10" i="71"/>
  <c r="E10" i="71"/>
  <c r="H9" i="71"/>
  <c r="E9" i="71"/>
  <c r="H8" i="71"/>
  <c r="E8" i="71"/>
  <c r="H7" i="71"/>
  <c r="E7" i="71"/>
  <c r="H6" i="71"/>
  <c r="E6" i="71"/>
  <c r="H5" i="71"/>
  <c r="E5" i="71"/>
  <c r="H4" i="71"/>
  <c r="E4" i="71"/>
  <c r="H3" i="71"/>
  <c r="E3" i="71"/>
  <c r="H2" i="71"/>
  <c r="E2" i="71"/>
  <c r="H35" i="25" l="1"/>
  <c r="H593" i="25"/>
  <c r="H98" i="25"/>
  <c r="H626" i="25"/>
  <c r="H482" i="25"/>
  <c r="H260" i="25"/>
  <c r="H516" i="25"/>
  <c r="H364" i="25"/>
  <c r="H294" i="25"/>
  <c r="H234" i="25"/>
  <c r="H109" i="25"/>
  <c r="H378" i="25"/>
  <c r="H548" i="25"/>
  <c r="H199" i="25"/>
  <c r="H309" i="25"/>
  <c r="H16" i="25"/>
  <c r="H642" i="25"/>
  <c r="H476" i="25"/>
  <c r="H655" i="25"/>
  <c r="H283" i="25"/>
  <c r="H670" i="25"/>
  <c r="H28" i="25"/>
  <c r="H331" i="25"/>
  <c r="H696" i="25"/>
  <c r="H484" i="25"/>
  <c r="H348" i="25"/>
  <c r="H579" i="25"/>
  <c r="H85" i="25"/>
  <c r="H467" i="25"/>
  <c r="H143" i="25"/>
  <c r="H504" i="25"/>
  <c r="H193" i="25"/>
  <c r="H648" i="25"/>
  <c r="H45" i="25"/>
  <c r="H574" i="25"/>
  <c r="H174" i="25"/>
  <c r="H120" i="25"/>
  <c r="H227" i="25"/>
  <c r="H17" i="25"/>
  <c r="H49" i="25"/>
  <c r="H339" i="25"/>
  <c r="H388" i="25"/>
  <c r="H619" i="25"/>
  <c r="H110" i="25"/>
  <c r="H310" i="25"/>
  <c r="H563" i="25"/>
  <c r="H342" i="25"/>
  <c r="H31" i="25"/>
  <c r="H138" i="25"/>
  <c r="H521" i="25"/>
  <c r="H562" i="25"/>
  <c r="H224" i="25"/>
  <c r="H59" i="25"/>
  <c r="H74" i="25"/>
  <c r="H663" i="25"/>
  <c r="H716" i="25"/>
  <c r="H270" i="25"/>
  <c r="H273" i="25"/>
  <c r="H84" i="25"/>
  <c r="H495" i="25"/>
  <c r="H67" i="25"/>
  <c r="H461" i="25"/>
  <c r="H529" i="25"/>
  <c r="H5" i="25"/>
  <c r="H659" i="25"/>
  <c r="H263" i="25"/>
  <c r="H404" i="25"/>
  <c r="H480" i="25"/>
  <c r="H652" i="25"/>
  <c r="H512" i="25"/>
  <c r="H547" i="25"/>
  <c r="H363" i="25"/>
  <c r="H366" i="25"/>
  <c r="H470" i="25"/>
  <c r="H12" i="25"/>
  <c r="H72" i="25"/>
  <c r="H223" i="25"/>
  <c r="H130" i="25"/>
  <c r="H160" i="25"/>
  <c r="H420" i="25"/>
  <c r="H124" i="25"/>
  <c r="H649" i="25"/>
  <c r="H632" i="25"/>
  <c r="H361" i="25"/>
  <c r="H314" i="25"/>
  <c r="H549" i="25"/>
  <c r="H217" i="25"/>
  <c r="H433" i="25"/>
  <c r="H505" i="25"/>
  <c r="H463" i="25"/>
  <c r="H628" i="25"/>
  <c r="H393" i="25"/>
  <c r="H26" i="25"/>
  <c r="H266" i="25"/>
  <c r="H94" i="25"/>
  <c r="H519" i="25"/>
  <c r="H196" i="25"/>
  <c r="H192" i="25"/>
  <c r="H362" i="25"/>
  <c r="H506" i="25"/>
  <c r="H394" i="25"/>
  <c r="H733" i="25"/>
  <c r="H660" i="25"/>
  <c r="H127" i="25"/>
  <c r="H713" i="25"/>
  <c r="H698" i="25"/>
  <c r="H356" i="25"/>
  <c r="H396" i="25"/>
  <c r="H280" i="25"/>
  <c r="H111" i="25"/>
  <c r="H636" i="25"/>
  <c r="H390" i="25"/>
  <c r="H372" i="25"/>
  <c r="H604" i="25"/>
  <c r="H180" i="25"/>
  <c r="H556" i="25"/>
  <c r="H106" i="25"/>
  <c r="H555" i="25"/>
  <c r="H307" i="25"/>
  <c r="H357" i="25"/>
  <c r="H601" i="25"/>
  <c r="H188" i="25"/>
  <c r="H627" i="25"/>
  <c r="H226" i="25"/>
  <c r="H613" i="25"/>
  <c r="H182" i="25"/>
  <c r="H518" i="25"/>
  <c r="H298" i="25"/>
  <c r="H66" i="25"/>
  <c r="H204" i="25"/>
  <c r="H360" i="25"/>
  <c r="H159" i="25"/>
  <c r="H672" i="25"/>
  <c r="H191" i="25"/>
  <c r="H9" i="25"/>
  <c r="H229" i="25"/>
  <c r="H137" i="25"/>
  <c r="H481" i="25"/>
  <c r="H292" i="25"/>
  <c r="H197" i="25"/>
  <c r="H540" i="25"/>
  <c r="H147" i="25"/>
  <c r="H151" i="25"/>
  <c r="H46" i="25"/>
  <c r="H246" i="25"/>
  <c r="H389" i="25"/>
  <c r="H671" i="25"/>
  <c r="H623" i="25"/>
  <c r="H206" i="25"/>
  <c r="H240" i="25"/>
  <c r="H190" i="25"/>
  <c r="H7" i="25"/>
  <c r="H142" i="25"/>
  <c r="H427" i="25"/>
  <c r="H70" i="25"/>
  <c r="H81" i="25"/>
  <c r="H584" i="25"/>
  <c r="H715" i="25"/>
  <c r="H371" i="25"/>
  <c r="H373" i="25"/>
  <c r="H254" i="25"/>
  <c r="H220" i="25"/>
  <c r="H134" i="25"/>
  <c r="H319" i="25"/>
  <c r="H658" i="25"/>
  <c r="H737" i="25"/>
  <c r="H718" i="25"/>
  <c r="H455" i="25"/>
  <c r="H287" i="25"/>
  <c r="H126" i="25"/>
  <c r="H464" i="25"/>
  <c r="H577" i="25"/>
  <c r="H722" i="25"/>
  <c r="H550" i="25"/>
  <c r="H437" i="25"/>
  <c r="H252" i="25"/>
  <c r="H73" i="25"/>
  <c r="H132" i="25"/>
  <c r="H340" i="25"/>
  <c r="H58" i="25"/>
  <c r="H477" i="25"/>
  <c r="H612" i="25"/>
  <c r="H250" i="25"/>
  <c r="H532" i="25"/>
  <c r="H171" i="25"/>
  <c r="H564" i="25"/>
  <c r="H210" i="25"/>
  <c r="H589" i="25"/>
  <c r="H304" i="25"/>
  <c r="H709" i="25"/>
  <c r="H614" i="25"/>
  <c r="H456" i="25"/>
  <c r="H656" i="25"/>
  <c r="H520" i="25"/>
  <c r="H32" i="25"/>
  <c r="H79" i="25"/>
  <c r="H510" i="25"/>
  <c r="H674" i="25"/>
  <c r="H385" i="25"/>
  <c r="H539" i="25"/>
  <c r="H172" i="25"/>
  <c r="H542" i="25"/>
  <c r="H608" i="25"/>
  <c r="H643" i="25"/>
  <c r="H465" i="25"/>
  <c r="H141" i="25"/>
  <c r="H409" i="25"/>
  <c r="H10" i="25"/>
  <c r="H524" i="25"/>
  <c r="H436" i="25"/>
  <c r="H728" i="25"/>
  <c r="H122" i="25"/>
  <c r="H113" i="25"/>
  <c r="H316" i="25"/>
  <c r="H431" i="25"/>
  <c r="H428" i="25"/>
  <c r="H639" i="25"/>
  <c r="H37" i="25"/>
  <c r="H104" i="25"/>
  <c r="H708" i="25"/>
  <c r="H479" i="25"/>
  <c r="H50" i="25"/>
  <c r="H665" i="25"/>
  <c r="H269" i="25"/>
  <c r="H328" i="25"/>
  <c r="H275" i="25"/>
  <c r="H103" i="25"/>
  <c r="H297" i="25"/>
  <c r="H600" i="25"/>
  <c r="H257" i="25"/>
  <c r="H582" i="25"/>
  <c r="H503" i="25"/>
  <c r="H544" i="25"/>
  <c r="H90" i="25"/>
  <c r="H163" i="25"/>
  <c r="H458" i="25"/>
  <c r="H415" i="25"/>
  <c r="H347" i="25"/>
  <c r="H95" i="25"/>
  <c r="H694" i="25"/>
  <c r="H727" i="25"/>
  <c r="H247" i="25"/>
  <c r="H596" i="25"/>
  <c r="H489" i="25"/>
  <c r="H586" i="25"/>
  <c r="H11" i="25"/>
  <c r="H580" i="25"/>
  <c r="H478" i="25"/>
  <c r="H451" i="25"/>
  <c r="H119" i="25"/>
  <c r="H216" i="25"/>
  <c r="H101" i="25"/>
  <c r="H118" i="25"/>
  <c r="H651" i="25"/>
  <c r="H39" i="25"/>
  <c r="H397" i="25"/>
  <c r="H186" i="25"/>
  <c r="H308" i="25"/>
  <c r="H486" i="25"/>
  <c r="H448" i="25"/>
  <c r="H430" i="25"/>
  <c r="H683" i="25"/>
  <c r="H306" i="25"/>
  <c r="H514" i="25"/>
  <c r="H133" i="25"/>
  <c r="H573" i="25"/>
  <c r="H146" i="25"/>
  <c r="H407" i="25"/>
  <c r="H265" i="25"/>
  <c r="H200" i="25"/>
  <c r="H354" i="25"/>
  <c r="H599" i="25"/>
  <c r="H313" i="25"/>
  <c r="H222" i="25"/>
  <c r="H107" i="25"/>
  <c r="H496" i="25"/>
  <c r="H646" i="25"/>
  <c r="H483" i="25"/>
  <c r="H695" i="25"/>
  <c r="H471" i="25"/>
  <c r="H592" i="25"/>
  <c r="H125" i="25"/>
  <c r="H688" i="25"/>
  <c r="H355" i="25"/>
  <c r="H353" i="25"/>
  <c r="H630" i="25"/>
  <c r="H513" i="25"/>
  <c r="H128" i="25"/>
  <c r="H638" i="25"/>
  <c r="H551" i="25"/>
  <c r="H472" i="25"/>
  <c r="H677" i="25"/>
  <c r="H689" i="25"/>
  <c r="H423" i="25"/>
  <c r="H741" i="25"/>
  <c r="H295" i="25"/>
  <c r="H289" i="25"/>
  <c r="H68" i="25"/>
  <c r="H6" i="25"/>
  <c r="H351" i="25"/>
  <c r="H42" i="25"/>
  <c r="H215" i="25"/>
  <c r="H454" i="25"/>
  <c r="H346" i="25"/>
  <c r="H183" i="25"/>
  <c r="H352" i="25"/>
  <c r="H526" i="25"/>
  <c r="H165" i="25"/>
  <c r="H144" i="25"/>
  <c r="H598" i="25"/>
  <c r="H338" i="25"/>
  <c r="H475" i="25"/>
  <c r="H536" i="25"/>
  <c r="H57" i="25"/>
  <c r="H381" i="25"/>
  <c r="H530" i="25"/>
  <c r="H117" i="25"/>
  <c r="H97" i="25"/>
  <c r="H419" i="25"/>
  <c r="H48" i="25"/>
  <c r="H468" i="25"/>
  <c r="H711" i="25"/>
  <c r="H405" i="25"/>
  <c r="H610" i="25"/>
  <c r="H552" i="25"/>
  <c r="H738" i="25"/>
  <c r="H78" i="25"/>
  <c r="H703" i="25"/>
  <c r="H625" i="25"/>
  <c r="H333" i="25"/>
  <c r="H705" i="25"/>
  <c r="H615" i="25"/>
  <c r="H594" i="25"/>
  <c r="H662" i="25"/>
  <c r="H487" i="25"/>
  <c r="H571" i="25"/>
  <c r="H148" i="25"/>
  <c r="H187" i="25"/>
  <c r="H732" i="25"/>
  <c r="H285" i="25"/>
  <c r="H561" i="25"/>
  <c r="H194" i="25"/>
  <c r="H558" i="25"/>
  <c r="H251" i="25"/>
  <c r="H462" i="25"/>
  <c r="H121" i="25"/>
  <c r="H644" i="25"/>
  <c r="H60" i="25"/>
  <c r="H699" i="25"/>
  <c r="H358" i="25"/>
  <c r="H76" i="25"/>
  <c r="H170" i="25"/>
  <c r="H336" i="25"/>
  <c r="H399" i="25"/>
  <c r="H83" i="25"/>
  <c r="H63" i="25"/>
  <c r="H231" i="25"/>
  <c r="H459" i="25"/>
  <c r="H92" i="25"/>
  <c r="H135" i="25"/>
  <c r="H258" i="25"/>
  <c r="H158" i="25"/>
  <c r="H54" i="25"/>
  <c r="H281" i="25"/>
  <c r="H413" i="25"/>
  <c r="H714" i="25"/>
  <c r="H534" i="25"/>
  <c r="H232" i="25"/>
  <c r="H567" i="25"/>
  <c r="H4" i="25"/>
  <c r="H175" i="25"/>
  <c r="H635" i="25"/>
  <c r="H438" i="25"/>
  <c r="H209" i="25"/>
  <c r="H522" i="25"/>
  <c r="H249" i="25"/>
  <c r="H585" i="25"/>
  <c r="H267" i="25"/>
  <c r="H538" i="25"/>
  <c r="H291" i="25"/>
  <c r="H723" i="25"/>
  <c r="H384" i="25"/>
  <c r="H65" i="25"/>
  <c r="H647" i="25"/>
  <c r="H88" i="25"/>
  <c r="H176" i="25"/>
  <c r="H52" i="25"/>
  <c r="H161" i="25"/>
  <c r="H543" i="25"/>
  <c r="H408" i="25"/>
  <c r="H687" i="25"/>
  <c r="H416" i="25"/>
  <c r="H515" i="25"/>
  <c r="H114" i="25"/>
  <c r="H212" i="25"/>
  <c r="H155" i="25"/>
  <c r="H678" i="25"/>
  <c r="H201" i="25"/>
  <c r="H595" i="25"/>
  <c r="H697" i="25"/>
  <c r="H82" i="25"/>
  <c r="H239" i="25"/>
  <c r="H282" i="25"/>
  <c r="H494" i="25"/>
  <c r="H491" i="25"/>
  <c r="H517" i="25"/>
  <c r="H262" i="25"/>
  <c r="H386" i="25"/>
  <c r="H236" i="25"/>
  <c r="H345" i="25"/>
  <c r="H676" i="25"/>
  <c r="H71" i="25"/>
  <c r="H690" i="25"/>
  <c r="H131" i="25"/>
  <c r="H25" i="25"/>
  <c r="H624" i="25"/>
  <c r="H736" i="25"/>
  <c r="H150" i="25"/>
  <c r="H445" i="25"/>
  <c r="H302" i="25"/>
  <c r="H693" i="25"/>
  <c r="H511" i="25"/>
  <c r="H650" i="25"/>
  <c r="H245" i="25"/>
  <c r="H684" i="25"/>
  <c r="H444" i="25"/>
  <c r="H575" i="25"/>
  <c r="H152" i="25"/>
  <c r="H581" i="25"/>
  <c r="H162" i="25"/>
  <c r="H96" i="25"/>
  <c r="H611" i="25"/>
  <c r="H77" i="25"/>
  <c r="H469" i="25"/>
  <c r="H572" i="25"/>
  <c r="H87" i="25"/>
  <c r="H498" i="25"/>
  <c r="H712" i="25"/>
  <c r="H51" i="25"/>
  <c r="H720" i="25"/>
  <c r="H207" i="25"/>
  <c r="H587" i="25"/>
  <c r="H602" i="25"/>
  <c r="H299" i="25"/>
  <c r="H533" i="25"/>
  <c r="H426" i="25"/>
  <c r="H742" i="25"/>
  <c r="H500" i="25"/>
  <c r="H450" i="25"/>
  <c r="H583" i="25"/>
  <c r="H205" i="25"/>
  <c r="H315" i="25"/>
  <c r="H300" i="25"/>
  <c r="H211" i="25"/>
  <c r="H701" i="25"/>
  <c r="H702" i="25"/>
  <c r="H707" i="25"/>
  <c r="H341" i="25"/>
  <c r="H116" i="25"/>
  <c r="H268" i="25"/>
  <c r="H8" i="25"/>
  <c r="H485" i="25"/>
  <c r="H675" i="25"/>
  <c r="H525" i="25"/>
  <c r="H189" i="25"/>
  <c r="H301" i="25"/>
  <c r="H434" i="25"/>
  <c r="H91" i="25"/>
  <c r="H93" i="25"/>
  <c r="H219" i="25"/>
  <c r="H686" i="25"/>
  <c r="H29" i="25"/>
  <c r="H667" i="25"/>
  <c r="H214" i="25"/>
  <c r="H102" i="25"/>
  <c r="H136" i="25"/>
  <c r="H546" i="25"/>
  <c r="H324" i="25"/>
  <c r="H617" i="25"/>
  <c r="H140" i="25"/>
  <c r="H673" i="25"/>
  <c r="H403" i="25"/>
  <c r="H276" i="25"/>
  <c r="H622" i="25"/>
  <c r="H202" i="25"/>
  <c r="H439" i="25"/>
  <c r="H721" i="25"/>
  <c r="H195" i="25"/>
  <c r="H264" i="25"/>
  <c r="H597" i="25"/>
  <c r="H682" i="25"/>
  <c r="H177" i="25"/>
  <c r="H383" i="25"/>
  <c r="H531" i="25"/>
  <c r="H370" i="25"/>
  <c r="H603" i="25"/>
  <c r="H288" i="25"/>
  <c r="H332" i="25"/>
  <c r="H441" i="25"/>
  <c r="H22" i="25"/>
  <c r="H19" i="25"/>
  <c r="H380" i="25"/>
  <c r="H488" i="25"/>
  <c r="H179" i="25"/>
  <c r="H566" i="25"/>
  <c r="H369" i="25"/>
  <c r="H311" i="25"/>
  <c r="H387" i="25"/>
  <c r="H208" i="25"/>
  <c r="H238" i="25"/>
  <c r="H337" i="25"/>
  <c r="H502" i="25"/>
  <c r="H527" i="25"/>
  <c r="H350" i="25"/>
  <c r="H704" i="25"/>
  <c r="H44" i="25"/>
  <c r="H30" i="25"/>
  <c r="H730" i="25"/>
  <c r="H244" i="25"/>
  <c r="H452" i="25"/>
  <c r="H421" i="25"/>
  <c r="H395" i="25"/>
  <c r="H156" i="25"/>
  <c r="H248" i="25"/>
  <c r="H706" i="25"/>
  <c r="H290" i="25"/>
  <c r="H325" i="25"/>
  <c r="H115" i="25"/>
  <c r="H185" i="25"/>
  <c r="H607" i="25"/>
  <c r="H661" i="25"/>
  <c r="H317" i="25"/>
  <c r="H605" i="25"/>
  <c r="H368" i="25"/>
  <c r="H449" i="25"/>
  <c r="H588" i="25"/>
  <c r="H349" i="25"/>
  <c r="H569" i="25"/>
  <c r="H243" i="25"/>
  <c r="H379" i="25"/>
  <c r="H108" i="25"/>
  <c r="H406" i="25"/>
  <c r="H606" i="25"/>
  <c r="H123" i="25"/>
  <c r="H55" i="25"/>
  <c r="H410" i="25"/>
  <c r="H666" i="25"/>
  <c r="H739" i="25"/>
  <c r="H38" i="25"/>
  <c r="H75" i="25"/>
  <c r="H129" i="25"/>
  <c r="H710" i="25"/>
  <c r="H178" i="25"/>
  <c r="H20" i="25"/>
  <c r="H261" i="25"/>
  <c r="H100" i="25"/>
  <c r="H422" i="25"/>
  <c r="H637" i="25"/>
  <c r="H453" i="25"/>
  <c r="H213" i="25"/>
  <c r="H99" i="25"/>
  <c r="H466" i="25"/>
  <c r="H664" i="25"/>
  <c r="H157" i="25"/>
  <c r="H391" i="25"/>
  <c r="H492" i="25"/>
  <c r="H318" i="25"/>
  <c r="H330" i="25"/>
  <c r="H18" i="25"/>
  <c r="H724" i="25"/>
  <c r="H560" i="25"/>
  <c r="H618" i="25"/>
  <c r="H256" i="25"/>
  <c r="H36" i="25"/>
  <c r="H400" i="25"/>
  <c r="H411" i="25"/>
  <c r="H719" i="25"/>
  <c r="H537" i="25"/>
  <c r="H112" i="25"/>
  <c r="H154" i="25"/>
  <c r="H323" i="25"/>
  <c r="H412" i="25"/>
  <c r="H734" i="25"/>
  <c r="H685" i="25"/>
  <c r="H435" i="25"/>
  <c r="H34" i="25"/>
  <c r="H621" i="25"/>
  <c r="H173" i="25"/>
  <c r="H255" i="25"/>
  <c r="H198" i="25"/>
  <c r="H149" i="25"/>
  <c r="H499" i="25"/>
  <c r="H69" i="25"/>
  <c r="H47" i="25"/>
  <c r="H40" i="25"/>
  <c r="H545" i="25"/>
  <c r="H576" i="25"/>
  <c r="H424" i="25"/>
  <c r="H401" i="25"/>
  <c r="H375" i="25"/>
  <c r="H417" i="25"/>
  <c r="H279" i="25"/>
  <c r="H535" i="25"/>
  <c r="H221" i="25"/>
  <c r="H418" i="25"/>
  <c r="H554" i="25"/>
  <c r="H303" i="25"/>
  <c r="H21" i="25"/>
  <c r="H374" i="25"/>
  <c r="H440" i="25"/>
  <c r="H717" i="25"/>
  <c r="H334" i="25"/>
  <c r="H559" i="25"/>
  <c r="H392" i="25"/>
  <c r="H167" i="25"/>
  <c r="H33" i="25"/>
  <c r="H443" i="25"/>
  <c r="H629" i="25"/>
  <c r="H277" i="25"/>
  <c r="H166" i="25"/>
  <c r="H145" i="25"/>
  <c r="H570" i="25"/>
  <c r="H41" i="25"/>
  <c r="H89" i="25"/>
  <c r="H241" i="25"/>
  <c r="H731" i="25"/>
  <c r="H233" i="25"/>
  <c r="H376" i="25"/>
  <c r="H565" i="25"/>
  <c r="H321" i="25"/>
  <c r="H139" i="25"/>
  <c r="H507" i="25"/>
  <c r="H286" i="25"/>
  <c r="H168" i="25"/>
  <c r="H398" i="25"/>
  <c r="H23" i="25"/>
  <c r="H235" i="25"/>
  <c r="H61" i="25"/>
  <c r="H184" i="25"/>
  <c r="H523" i="25"/>
  <c r="H557" i="25"/>
  <c r="H86" i="25"/>
  <c r="H669" i="25"/>
  <c r="H668" i="25"/>
  <c r="H153" i="25"/>
  <c r="H609" i="25"/>
  <c r="H344" i="25"/>
  <c r="H327" i="25"/>
  <c r="H616" i="25"/>
  <c r="H230" i="25"/>
  <c r="H509" i="25"/>
  <c r="H501" i="25"/>
  <c r="H2" i="25"/>
  <c r="H377" i="25"/>
  <c r="H274" i="25"/>
  <c r="H181" i="25"/>
  <c r="H271" i="25"/>
  <c r="H43" i="25"/>
  <c r="H578" i="25"/>
  <c r="H359" i="25"/>
  <c r="H447" i="25"/>
  <c r="H657" i="25"/>
  <c r="H679" i="25"/>
  <c r="H508" i="25"/>
  <c r="H53" i="25"/>
  <c r="H284" i="25"/>
  <c r="H726" i="25"/>
  <c r="H700" i="25"/>
  <c r="H620" i="25"/>
  <c r="H460" i="25"/>
  <c r="H272" i="25"/>
  <c r="H631" i="25"/>
  <c r="H305" i="25"/>
  <c r="H493" i="25"/>
  <c r="H528" i="25"/>
  <c r="H457" i="25"/>
  <c r="H446" i="25"/>
  <c r="H740" i="25"/>
  <c r="H259" i="25"/>
  <c r="H80" i="25"/>
  <c r="H681" i="25"/>
  <c r="H293" i="25"/>
  <c r="H402" i="25"/>
  <c r="H382" i="25"/>
  <c r="H15" i="25"/>
  <c r="H553" i="25"/>
  <c r="H474" i="25"/>
  <c r="H56" i="25"/>
  <c r="H218" i="25"/>
  <c r="H692" i="25"/>
  <c r="H367" i="25"/>
  <c r="H725" i="25"/>
  <c r="H335" i="25"/>
  <c r="H312" i="25"/>
  <c r="H425" i="25"/>
  <c r="H442" i="25"/>
  <c r="H296" i="25"/>
  <c r="H640" i="25"/>
  <c r="H242" i="25"/>
  <c r="H322" i="25"/>
  <c r="H13" i="25"/>
  <c r="H654" i="25"/>
  <c r="H203" i="25"/>
  <c r="H680" i="25"/>
  <c r="H278" i="25"/>
  <c r="H490" i="25"/>
  <c r="H473" i="25"/>
  <c r="H3" i="25"/>
  <c r="H253" i="25"/>
  <c r="H729" i="25"/>
  <c r="H541" i="25"/>
  <c r="H326" i="25"/>
  <c r="H320" i="25"/>
  <c r="H641" i="25"/>
  <c r="H237" i="25"/>
  <c r="H365" i="25"/>
  <c r="H645" i="25"/>
  <c r="H14" i="25"/>
  <c r="H105" i="25"/>
  <c r="H329" i="25"/>
  <c r="H691" i="25"/>
  <c r="H414" i="25"/>
  <c r="H228" i="25"/>
  <c r="H429" i="25"/>
  <c r="H591" i="25"/>
  <c r="H633" i="25"/>
  <c r="H735" i="25"/>
  <c r="H27" i="25"/>
  <c r="H64" i="25"/>
  <c r="H497" i="25"/>
  <c r="H590" i="25"/>
  <c r="H343" i="25"/>
  <c r="H653" i="25"/>
  <c r="H568" i="25"/>
  <c r="H634" i="25"/>
  <c r="H164" i="25"/>
  <c r="H169" i="25"/>
  <c r="H24" i="25"/>
  <c r="H432" i="25"/>
  <c r="H225" i="25"/>
  <c r="E2" i="52"/>
  <c r="B9" i="67" l="1"/>
  <c r="B5" i="67"/>
  <c r="C11" i="67"/>
  <c r="C5" i="67"/>
  <c r="C9" i="67"/>
  <c r="B11" i="67" l="1"/>
  <c r="E742" i="64" l="1"/>
  <c r="E741" i="64"/>
  <c r="E740" i="64"/>
  <c r="E739" i="64"/>
  <c r="E738" i="64"/>
  <c r="E737" i="64"/>
  <c r="E736" i="64"/>
  <c r="E735" i="64"/>
  <c r="E734" i="64"/>
  <c r="E733" i="64"/>
  <c r="E732" i="64"/>
  <c r="E731" i="64"/>
  <c r="E730" i="64"/>
  <c r="E729" i="64"/>
  <c r="E728" i="64"/>
  <c r="E727" i="64"/>
  <c r="E726" i="64"/>
  <c r="E725" i="64"/>
  <c r="E724" i="64"/>
  <c r="E723" i="64"/>
  <c r="E722" i="64"/>
  <c r="E721" i="64"/>
  <c r="E720" i="64"/>
  <c r="E719" i="64"/>
  <c r="E718" i="64"/>
  <c r="E717" i="64"/>
  <c r="E716" i="64"/>
  <c r="E715" i="64"/>
  <c r="E714" i="64"/>
  <c r="E713" i="64"/>
  <c r="E712" i="64"/>
  <c r="E711" i="64"/>
  <c r="E710" i="64"/>
  <c r="E709" i="64"/>
  <c r="E708" i="64"/>
  <c r="E707" i="64"/>
  <c r="E706" i="64"/>
  <c r="E705" i="64"/>
  <c r="E704" i="64"/>
  <c r="E703" i="64"/>
  <c r="E702" i="64"/>
  <c r="E701" i="64"/>
  <c r="E700" i="64"/>
  <c r="E699" i="64"/>
  <c r="E698" i="64"/>
  <c r="E697" i="64"/>
  <c r="E696" i="64"/>
  <c r="E695" i="64"/>
  <c r="E694" i="64"/>
  <c r="E693" i="64"/>
  <c r="E692" i="64"/>
  <c r="E691" i="64"/>
  <c r="E690" i="64"/>
  <c r="E689" i="64"/>
  <c r="E688" i="64"/>
  <c r="E687" i="64"/>
  <c r="E686" i="64"/>
  <c r="E685" i="64"/>
  <c r="E684" i="64"/>
  <c r="E683" i="64"/>
  <c r="E682" i="64"/>
  <c r="E681" i="64"/>
  <c r="E680" i="64"/>
  <c r="E679" i="64"/>
  <c r="E678" i="64"/>
  <c r="E677" i="64"/>
  <c r="E676" i="64"/>
  <c r="E675" i="64"/>
  <c r="E674" i="64"/>
  <c r="E673" i="64"/>
  <c r="E672" i="64"/>
  <c r="E671" i="64"/>
  <c r="E670" i="64"/>
  <c r="E669" i="64"/>
  <c r="E668" i="64"/>
  <c r="E667" i="64"/>
  <c r="E666" i="64"/>
  <c r="E665" i="64"/>
  <c r="E664" i="64"/>
  <c r="E663" i="64"/>
  <c r="E662" i="64"/>
  <c r="E661" i="64"/>
  <c r="E660" i="64"/>
  <c r="E659" i="64"/>
  <c r="E658" i="64"/>
  <c r="E657" i="64"/>
  <c r="E656" i="64"/>
  <c r="E655" i="64"/>
  <c r="E654" i="64"/>
  <c r="E653" i="64"/>
  <c r="E652" i="64"/>
  <c r="E651" i="64"/>
  <c r="E650" i="64"/>
  <c r="E649" i="64"/>
  <c r="E648" i="64"/>
  <c r="E647" i="64"/>
  <c r="E646" i="64"/>
  <c r="E645" i="64"/>
  <c r="E644" i="64"/>
  <c r="E643" i="64"/>
  <c r="E642" i="64"/>
  <c r="E641" i="64"/>
  <c r="E640" i="64"/>
  <c r="E639" i="64"/>
  <c r="E638" i="64"/>
  <c r="E637" i="64"/>
  <c r="E636" i="64"/>
  <c r="E635" i="64"/>
  <c r="E634" i="64"/>
  <c r="E633" i="64"/>
  <c r="E632" i="64"/>
  <c r="E631" i="64"/>
  <c r="E630" i="64"/>
  <c r="E629" i="64"/>
  <c r="E628" i="64"/>
  <c r="E627" i="64"/>
  <c r="E626" i="64"/>
  <c r="E625" i="64"/>
  <c r="E624" i="64"/>
  <c r="E623" i="64"/>
  <c r="E622" i="64"/>
  <c r="E621" i="64"/>
  <c r="E620" i="64"/>
  <c r="E619" i="64"/>
  <c r="E618" i="64"/>
  <c r="E617" i="64"/>
  <c r="E616" i="64"/>
  <c r="E615" i="64"/>
  <c r="E614" i="64"/>
  <c r="E613" i="64"/>
  <c r="E612" i="64"/>
  <c r="E611" i="64"/>
  <c r="E610" i="64"/>
  <c r="E609" i="64"/>
  <c r="E608" i="64"/>
  <c r="E607" i="64"/>
  <c r="E606" i="64"/>
  <c r="E605" i="64"/>
  <c r="E604" i="64"/>
  <c r="E603" i="64"/>
  <c r="E602" i="64"/>
  <c r="E601" i="64"/>
  <c r="E600" i="64"/>
  <c r="E599" i="64"/>
  <c r="E598" i="64"/>
  <c r="E597" i="64"/>
  <c r="E596" i="64"/>
  <c r="E595" i="64"/>
  <c r="E594" i="64"/>
  <c r="E593" i="64"/>
  <c r="E592" i="64"/>
  <c r="E591" i="64"/>
  <c r="E590" i="64"/>
  <c r="E589" i="64"/>
  <c r="E588" i="64"/>
  <c r="E587" i="64"/>
  <c r="E586" i="64"/>
  <c r="E585" i="64"/>
  <c r="E584" i="64"/>
  <c r="E583" i="64"/>
  <c r="E582" i="64"/>
  <c r="E581" i="64"/>
  <c r="E580" i="64"/>
  <c r="E579" i="64"/>
  <c r="E578" i="64"/>
  <c r="E577" i="64"/>
  <c r="E576" i="64"/>
  <c r="E575" i="64"/>
  <c r="E574" i="64"/>
  <c r="E573" i="64"/>
  <c r="E572" i="64"/>
  <c r="E571" i="64"/>
  <c r="E570" i="64"/>
  <c r="E569" i="64"/>
  <c r="E568" i="64"/>
  <c r="E567" i="64"/>
  <c r="E566" i="64"/>
  <c r="E565" i="64"/>
  <c r="E564" i="64"/>
  <c r="E563" i="64"/>
  <c r="E562" i="64"/>
  <c r="E561" i="64"/>
  <c r="E560" i="64"/>
  <c r="E559" i="64"/>
  <c r="E558" i="64"/>
  <c r="E557" i="64"/>
  <c r="E556" i="64"/>
  <c r="E555" i="64"/>
  <c r="E554" i="64"/>
  <c r="E553" i="64"/>
  <c r="E552" i="64"/>
  <c r="E551" i="64"/>
  <c r="E550" i="64"/>
  <c r="E549" i="64"/>
  <c r="E548" i="64"/>
  <c r="E547" i="64"/>
  <c r="E546" i="64"/>
  <c r="E545" i="64"/>
  <c r="E544" i="64"/>
  <c r="E543" i="64"/>
  <c r="E542" i="64"/>
  <c r="E541" i="64"/>
  <c r="E540" i="64"/>
  <c r="E539" i="64"/>
  <c r="E538" i="64"/>
  <c r="E537" i="64"/>
  <c r="E536" i="64"/>
  <c r="E535" i="64"/>
  <c r="E534" i="64"/>
  <c r="E533" i="64"/>
  <c r="E532" i="64"/>
  <c r="E531" i="64"/>
  <c r="E530" i="64"/>
  <c r="E529" i="64"/>
  <c r="E528" i="64"/>
  <c r="E527" i="64"/>
  <c r="E526" i="64"/>
  <c r="E525" i="64"/>
  <c r="E524" i="64"/>
  <c r="E523" i="64"/>
  <c r="E522" i="64"/>
  <c r="E521" i="64"/>
  <c r="E520" i="64"/>
  <c r="E519" i="64"/>
  <c r="E518" i="64"/>
  <c r="E517" i="64"/>
  <c r="E516" i="64"/>
  <c r="E515" i="64"/>
  <c r="E514" i="64"/>
  <c r="E513" i="64"/>
  <c r="E512" i="64"/>
  <c r="E511" i="64"/>
  <c r="E510" i="64"/>
  <c r="E509" i="64"/>
  <c r="E508" i="64"/>
  <c r="E507" i="64"/>
  <c r="E506" i="64"/>
  <c r="E505" i="64"/>
  <c r="E504" i="64"/>
  <c r="E503" i="64"/>
  <c r="E502" i="64"/>
  <c r="E501" i="64"/>
  <c r="E500" i="64"/>
  <c r="E499" i="64"/>
  <c r="E498" i="64"/>
  <c r="E497" i="64"/>
  <c r="E496" i="64"/>
  <c r="E495" i="64"/>
  <c r="E494" i="64"/>
  <c r="E493" i="64"/>
  <c r="E492" i="64"/>
  <c r="E491" i="64"/>
  <c r="E490" i="64"/>
  <c r="E489" i="64"/>
  <c r="E488" i="64"/>
  <c r="E487" i="64"/>
  <c r="E486" i="64"/>
  <c r="E485" i="64"/>
  <c r="E484" i="64"/>
  <c r="E483" i="64"/>
  <c r="E482" i="64"/>
  <c r="E481" i="64"/>
  <c r="E480" i="64"/>
  <c r="E479" i="64"/>
  <c r="E478" i="64"/>
  <c r="E477" i="64"/>
  <c r="E476" i="64"/>
  <c r="E475" i="64"/>
  <c r="E474" i="64"/>
  <c r="E473" i="64"/>
  <c r="E472" i="64"/>
  <c r="E471" i="64"/>
  <c r="E470" i="64"/>
  <c r="E469" i="64"/>
  <c r="E468" i="64"/>
  <c r="E467" i="64"/>
  <c r="E466" i="64"/>
  <c r="E465" i="64"/>
  <c r="E464" i="64"/>
  <c r="E463" i="64"/>
  <c r="E462" i="64"/>
  <c r="E461" i="64"/>
  <c r="E460" i="64"/>
  <c r="E459" i="64"/>
  <c r="E458" i="64"/>
  <c r="E457" i="64"/>
  <c r="E456" i="64"/>
  <c r="E455" i="64"/>
  <c r="E454" i="64"/>
  <c r="E453" i="64"/>
  <c r="E452" i="64"/>
  <c r="E451" i="64"/>
  <c r="E450" i="64"/>
  <c r="E449" i="64"/>
  <c r="E448" i="64"/>
  <c r="E447" i="64"/>
  <c r="E446" i="64"/>
  <c r="E445" i="64"/>
  <c r="E444" i="64"/>
  <c r="E443" i="64"/>
  <c r="E442" i="64"/>
  <c r="E441" i="64"/>
  <c r="E440" i="64"/>
  <c r="E439" i="64"/>
  <c r="E438" i="64"/>
  <c r="E437" i="64"/>
  <c r="E436" i="64"/>
  <c r="E435" i="64"/>
  <c r="E434" i="64"/>
  <c r="E433" i="64"/>
  <c r="E432" i="64"/>
  <c r="E431" i="64"/>
  <c r="E430" i="64"/>
  <c r="E429" i="64"/>
  <c r="E428" i="64"/>
  <c r="E427" i="64"/>
  <c r="E426" i="64"/>
  <c r="E425" i="64"/>
  <c r="E424" i="64"/>
  <c r="E423" i="64"/>
  <c r="E422" i="64"/>
  <c r="E421" i="64"/>
  <c r="E420" i="64"/>
  <c r="E419" i="64"/>
  <c r="E418" i="64"/>
  <c r="E417" i="64"/>
  <c r="E416" i="64"/>
  <c r="E415" i="64"/>
  <c r="E414" i="64"/>
  <c r="E413" i="64"/>
  <c r="E412" i="64"/>
  <c r="E411" i="64"/>
  <c r="E410" i="64"/>
  <c r="E409" i="64"/>
  <c r="E408" i="64"/>
  <c r="E407" i="64"/>
  <c r="E406" i="64"/>
  <c r="E405" i="64"/>
  <c r="E404" i="64"/>
  <c r="E403" i="64"/>
  <c r="E402" i="64"/>
  <c r="E401" i="64"/>
  <c r="E400" i="64"/>
  <c r="E399" i="64"/>
  <c r="E398" i="64"/>
  <c r="E397" i="64"/>
  <c r="E396" i="64"/>
  <c r="E395" i="64"/>
  <c r="E394" i="64"/>
  <c r="E393" i="64"/>
  <c r="E392" i="64"/>
  <c r="E391" i="64"/>
  <c r="E390" i="64"/>
  <c r="E389" i="64"/>
  <c r="E388" i="64"/>
  <c r="E387" i="64"/>
  <c r="E386" i="64"/>
  <c r="E385" i="64"/>
  <c r="E384" i="64"/>
  <c r="E383" i="64"/>
  <c r="E382" i="64"/>
  <c r="E381" i="64"/>
  <c r="E380" i="64"/>
  <c r="E379" i="64"/>
  <c r="E378" i="64"/>
  <c r="E377" i="64"/>
  <c r="E376" i="64"/>
  <c r="E375" i="64"/>
  <c r="E374" i="64"/>
  <c r="E373" i="64"/>
  <c r="E372" i="64"/>
  <c r="E371" i="64"/>
  <c r="E370" i="64"/>
  <c r="E369" i="64"/>
  <c r="E368" i="64"/>
  <c r="E367" i="64"/>
  <c r="E366" i="64"/>
  <c r="E365" i="64"/>
  <c r="E364" i="64"/>
  <c r="E363" i="64"/>
  <c r="E362" i="64"/>
  <c r="E361" i="64"/>
  <c r="E360" i="64"/>
  <c r="E359" i="64"/>
  <c r="E358" i="64"/>
  <c r="E357" i="64"/>
  <c r="E356" i="64"/>
  <c r="E355" i="64"/>
  <c r="E354" i="64"/>
  <c r="E353" i="64"/>
  <c r="E352" i="64"/>
  <c r="E351" i="64"/>
  <c r="E350" i="64"/>
  <c r="E349" i="64"/>
  <c r="E348" i="64"/>
  <c r="E347" i="64"/>
  <c r="E346" i="64"/>
  <c r="E345" i="64"/>
  <c r="E344" i="64"/>
  <c r="E343" i="64"/>
  <c r="E342" i="64"/>
  <c r="E341" i="64"/>
  <c r="E340" i="64"/>
  <c r="E339" i="64"/>
  <c r="E338" i="64"/>
  <c r="E337" i="64"/>
  <c r="E336" i="64"/>
  <c r="E335" i="64"/>
  <c r="E334" i="64"/>
  <c r="E333" i="64"/>
  <c r="E332" i="64"/>
  <c r="E331" i="64"/>
  <c r="E330" i="64"/>
  <c r="E329" i="64"/>
  <c r="E328" i="64"/>
  <c r="E327" i="64"/>
  <c r="E326" i="64"/>
  <c r="E325" i="64"/>
  <c r="E324" i="64"/>
  <c r="E323" i="64"/>
  <c r="E322" i="64"/>
  <c r="E321" i="64"/>
  <c r="E320" i="64"/>
  <c r="E319" i="64"/>
  <c r="E318" i="64"/>
  <c r="E317" i="64"/>
  <c r="E316" i="64"/>
  <c r="E315" i="64"/>
  <c r="E314" i="64"/>
  <c r="E313" i="64"/>
  <c r="E312" i="64"/>
  <c r="E311" i="64"/>
  <c r="E310" i="64"/>
  <c r="E309" i="64"/>
  <c r="E308" i="64"/>
  <c r="E307" i="64"/>
  <c r="E306" i="64"/>
  <c r="E305" i="64"/>
  <c r="E304" i="64"/>
  <c r="E303" i="64"/>
  <c r="E302" i="64"/>
  <c r="E301" i="64"/>
  <c r="E300" i="64"/>
  <c r="E299" i="64"/>
  <c r="E298" i="64"/>
  <c r="E297" i="64"/>
  <c r="E296" i="64"/>
  <c r="E295" i="64"/>
  <c r="E294" i="64"/>
  <c r="E293" i="64"/>
  <c r="E292" i="64"/>
  <c r="E291" i="64"/>
  <c r="E290" i="64"/>
  <c r="E289" i="64"/>
  <c r="E288" i="64"/>
  <c r="E287" i="64"/>
  <c r="E286" i="64"/>
  <c r="E285" i="64"/>
  <c r="E284" i="64"/>
  <c r="E283" i="64"/>
  <c r="E282" i="64"/>
  <c r="E281" i="64"/>
  <c r="E280" i="64"/>
  <c r="E279" i="64"/>
  <c r="E278" i="64"/>
  <c r="E277" i="64"/>
  <c r="E276" i="64"/>
  <c r="E275" i="64"/>
  <c r="E274" i="64"/>
  <c r="E273" i="64"/>
  <c r="E272" i="64"/>
  <c r="E271" i="64"/>
  <c r="E270" i="64"/>
  <c r="E269" i="64"/>
  <c r="E268" i="64"/>
  <c r="E267" i="64"/>
  <c r="E266" i="64"/>
  <c r="E265" i="64"/>
  <c r="E264" i="64"/>
  <c r="E263" i="64"/>
  <c r="E262" i="64"/>
  <c r="E261" i="64"/>
  <c r="E260" i="64"/>
  <c r="E259" i="64"/>
  <c r="E258" i="64"/>
  <c r="E257" i="64"/>
  <c r="E256" i="64"/>
  <c r="E255" i="64"/>
  <c r="E254" i="64"/>
  <c r="E253" i="64"/>
  <c r="E252" i="64"/>
  <c r="E251" i="64"/>
  <c r="E250" i="64"/>
  <c r="E249" i="64"/>
  <c r="E248" i="64"/>
  <c r="E247" i="64"/>
  <c r="E246" i="64"/>
  <c r="E245" i="64"/>
  <c r="E244" i="64"/>
  <c r="E243" i="64"/>
  <c r="E242" i="64"/>
  <c r="E241" i="64"/>
  <c r="E240" i="64"/>
  <c r="E239" i="64"/>
  <c r="E238" i="64"/>
  <c r="E237" i="64"/>
  <c r="E236" i="64"/>
  <c r="E235" i="64"/>
  <c r="E234" i="64"/>
  <c r="E233" i="64"/>
  <c r="E232" i="64"/>
  <c r="E231" i="64"/>
  <c r="E230" i="64"/>
  <c r="E229" i="64"/>
  <c r="E228" i="64"/>
  <c r="E227" i="64"/>
  <c r="E226" i="64"/>
  <c r="E225" i="64"/>
  <c r="E224" i="64"/>
  <c r="E223" i="64"/>
  <c r="E222" i="64"/>
  <c r="E221" i="64"/>
  <c r="E220" i="64"/>
  <c r="E219" i="64"/>
  <c r="E218" i="64"/>
  <c r="E217" i="64"/>
  <c r="E216" i="64"/>
  <c r="E215" i="64"/>
  <c r="E214" i="64"/>
  <c r="E213" i="64"/>
  <c r="E212" i="64"/>
  <c r="E211" i="64"/>
  <c r="E210" i="64"/>
  <c r="E209" i="64"/>
  <c r="E208" i="64"/>
  <c r="E207" i="64"/>
  <c r="E206" i="64"/>
  <c r="E205" i="64"/>
  <c r="E204" i="64"/>
  <c r="E203" i="64"/>
  <c r="E202" i="64"/>
  <c r="E201" i="64"/>
  <c r="E200" i="64"/>
  <c r="E199" i="64"/>
  <c r="E198" i="64"/>
  <c r="E197" i="64"/>
  <c r="E196" i="64"/>
  <c r="E195" i="64"/>
  <c r="E194" i="64"/>
  <c r="E193" i="64"/>
  <c r="E192" i="64"/>
  <c r="E191" i="64"/>
  <c r="E190" i="64"/>
  <c r="E189" i="64"/>
  <c r="E188" i="64"/>
  <c r="E187" i="64"/>
  <c r="E186" i="64"/>
  <c r="E185" i="64"/>
  <c r="E184" i="64"/>
  <c r="E183" i="64"/>
  <c r="E182" i="64"/>
  <c r="E181" i="64"/>
  <c r="E180" i="64"/>
  <c r="E179" i="64"/>
  <c r="E178" i="64"/>
  <c r="E177" i="64"/>
  <c r="E176" i="64"/>
  <c r="E175" i="64"/>
  <c r="E174" i="64"/>
  <c r="E173" i="64"/>
  <c r="E172" i="64"/>
  <c r="E171" i="64"/>
  <c r="E170" i="64"/>
  <c r="E169" i="64"/>
  <c r="E168" i="64"/>
  <c r="E167" i="64"/>
  <c r="E166" i="64"/>
  <c r="E165" i="64"/>
  <c r="E164" i="64"/>
  <c r="E163" i="64"/>
  <c r="E162" i="64"/>
  <c r="E161" i="64"/>
  <c r="E160" i="64"/>
  <c r="E159" i="64"/>
  <c r="E158" i="64"/>
  <c r="E157" i="64"/>
  <c r="E156" i="64"/>
  <c r="E155" i="64"/>
  <c r="E154" i="64"/>
  <c r="E153" i="64"/>
  <c r="E152" i="64"/>
  <c r="E151" i="64"/>
  <c r="E150" i="64"/>
  <c r="E149" i="64"/>
  <c r="E148" i="64"/>
  <c r="E147" i="64"/>
  <c r="E146" i="64"/>
  <c r="E145" i="64"/>
  <c r="E144" i="64"/>
  <c r="E143" i="64"/>
  <c r="E142" i="64"/>
  <c r="E141" i="64"/>
  <c r="E140" i="64"/>
  <c r="E139" i="64"/>
  <c r="E138" i="64"/>
  <c r="E137" i="64"/>
  <c r="E136" i="64"/>
  <c r="E135" i="64"/>
  <c r="E134" i="64"/>
  <c r="E133" i="64"/>
  <c r="E132" i="64"/>
  <c r="E131" i="64"/>
  <c r="E130" i="64"/>
  <c r="E129" i="64"/>
  <c r="E128" i="64"/>
  <c r="E127" i="64"/>
  <c r="E126" i="64"/>
  <c r="E125" i="64"/>
  <c r="E124" i="64"/>
  <c r="E123" i="64"/>
  <c r="E122" i="64"/>
  <c r="E121" i="64"/>
  <c r="E120" i="64"/>
  <c r="E119" i="64"/>
  <c r="E118" i="64"/>
  <c r="E117" i="64"/>
  <c r="E116" i="64"/>
  <c r="E115" i="64"/>
  <c r="E114" i="64"/>
  <c r="E113" i="64"/>
  <c r="E112" i="64"/>
  <c r="E111" i="64"/>
  <c r="E110" i="64"/>
  <c r="E109" i="64"/>
  <c r="E108" i="64"/>
  <c r="E107" i="64"/>
  <c r="E106" i="64"/>
  <c r="E105" i="64"/>
  <c r="E104" i="64"/>
  <c r="E103" i="64"/>
  <c r="E102" i="64"/>
  <c r="E101" i="64"/>
  <c r="E100" i="64"/>
  <c r="E99" i="64"/>
  <c r="E98" i="64"/>
  <c r="E97" i="64"/>
  <c r="E96" i="64"/>
  <c r="E95" i="64"/>
  <c r="E94" i="64"/>
  <c r="E93" i="64"/>
  <c r="E92" i="64"/>
  <c r="E91" i="64"/>
  <c r="E90" i="64"/>
  <c r="E89" i="64"/>
  <c r="E88" i="64"/>
  <c r="E87" i="64"/>
  <c r="E86" i="64"/>
  <c r="E85" i="64"/>
  <c r="E84" i="64"/>
  <c r="E83" i="64"/>
  <c r="E82" i="64"/>
  <c r="E81" i="64"/>
  <c r="E80" i="64"/>
  <c r="E79" i="64"/>
  <c r="E78" i="64"/>
  <c r="E77" i="64"/>
  <c r="E76" i="64"/>
  <c r="E75" i="64"/>
  <c r="E74" i="64"/>
  <c r="E73" i="64"/>
  <c r="E72" i="64"/>
  <c r="E71" i="64"/>
  <c r="E70" i="64"/>
  <c r="E69" i="64"/>
  <c r="E68" i="64"/>
  <c r="E67" i="64"/>
  <c r="E66" i="64"/>
  <c r="E65" i="64"/>
  <c r="E64" i="64"/>
  <c r="E63" i="64"/>
  <c r="E62" i="64"/>
  <c r="E61" i="64"/>
  <c r="E60" i="64"/>
  <c r="E59" i="64"/>
  <c r="E58" i="64"/>
  <c r="E57" i="64"/>
  <c r="E56" i="64"/>
  <c r="E55" i="64"/>
  <c r="E54" i="64"/>
  <c r="E53" i="64"/>
  <c r="E52" i="64"/>
  <c r="E51" i="64"/>
  <c r="E50" i="64"/>
  <c r="E49" i="64"/>
  <c r="E48" i="64"/>
  <c r="E47" i="64"/>
  <c r="E46" i="64"/>
  <c r="E45" i="64"/>
  <c r="E44" i="64"/>
  <c r="E43" i="64"/>
  <c r="E42" i="64"/>
  <c r="E41" i="64"/>
  <c r="E40" i="64"/>
  <c r="E39" i="64"/>
  <c r="E38" i="64"/>
  <c r="E37" i="64"/>
  <c r="E36" i="64"/>
  <c r="E35" i="64"/>
  <c r="E34" i="64"/>
  <c r="E33" i="64"/>
  <c r="E32" i="64"/>
  <c r="E31" i="64"/>
  <c r="E30" i="64"/>
  <c r="E29" i="64"/>
  <c r="E28" i="64"/>
  <c r="E27" i="64"/>
  <c r="E26" i="64"/>
  <c r="E25" i="64"/>
  <c r="E24" i="64"/>
  <c r="E23" i="64"/>
  <c r="E22" i="64"/>
  <c r="E21" i="64"/>
  <c r="E20" i="64"/>
  <c r="E19" i="64"/>
  <c r="E18" i="64"/>
  <c r="E17" i="64"/>
  <c r="E16" i="64"/>
  <c r="E15" i="64"/>
  <c r="E14" i="64"/>
  <c r="E13" i="64"/>
  <c r="E12" i="64"/>
  <c r="E11" i="64"/>
  <c r="E10" i="64"/>
  <c r="E9" i="64"/>
  <c r="E8" i="64"/>
  <c r="E7" i="64"/>
  <c r="E6" i="64"/>
  <c r="E5" i="64"/>
  <c r="E4" i="64"/>
  <c r="E3" i="64"/>
  <c r="E2" i="64"/>
  <c r="E742" i="61"/>
  <c r="E741" i="61"/>
  <c r="E740" i="61"/>
  <c r="E739" i="61"/>
  <c r="E738" i="61"/>
  <c r="E737" i="61"/>
  <c r="E736" i="61"/>
  <c r="E735" i="61"/>
  <c r="E734" i="61"/>
  <c r="E733" i="61"/>
  <c r="E732" i="61"/>
  <c r="E731" i="61"/>
  <c r="E730" i="61"/>
  <c r="E729" i="61"/>
  <c r="E728" i="61"/>
  <c r="E727" i="61"/>
  <c r="E726" i="61"/>
  <c r="E725" i="61"/>
  <c r="E724" i="61"/>
  <c r="E723" i="61"/>
  <c r="E722" i="61"/>
  <c r="E721" i="61"/>
  <c r="E720" i="61"/>
  <c r="E719" i="61"/>
  <c r="E718" i="61"/>
  <c r="E717" i="61"/>
  <c r="E716" i="61"/>
  <c r="E715" i="61"/>
  <c r="E714" i="61"/>
  <c r="E713" i="61"/>
  <c r="E712" i="61"/>
  <c r="E711" i="61"/>
  <c r="E710" i="61"/>
  <c r="E709" i="61"/>
  <c r="E708" i="61"/>
  <c r="E707" i="61"/>
  <c r="E706" i="61"/>
  <c r="E705" i="61"/>
  <c r="E704" i="61"/>
  <c r="E703" i="61"/>
  <c r="E702" i="61"/>
  <c r="E701" i="61"/>
  <c r="E700" i="61"/>
  <c r="E699" i="61"/>
  <c r="E698" i="61"/>
  <c r="E697" i="61"/>
  <c r="E696" i="61"/>
  <c r="E695" i="61"/>
  <c r="E694" i="61"/>
  <c r="E693" i="61"/>
  <c r="E692" i="61"/>
  <c r="E691" i="61"/>
  <c r="E690" i="61"/>
  <c r="E689" i="61"/>
  <c r="E688" i="61"/>
  <c r="E687" i="61"/>
  <c r="E686" i="61"/>
  <c r="E685" i="61"/>
  <c r="E684" i="61"/>
  <c r="E683" i="61"/>
  <c r="E682" i="61"/>
  <c r="E681" i="61"/>
  <c r="E680" i="61"/>
  <c r="E679" i="61"/>
  <c r="E678" i="61"/>
  <c r="E677" i="61"/>
  <c r="E676" i="61"/>
  <c r="E675" i="61"/>
  <c r="E674" i="61"/>
  <c r="E673" i="61"/>
  <c r="E672" i="61"/>
  <c r="E671" i="61"/>
  <c r="E670" i="61"/>
  <c r="E669" i="61"/>
  <c r="E668" i="61"/>
  <c r="E667" i="61"/>
  <c r="E666" i="61"/>
  <c r="E665" i="61"/>
  <c r="E664" i="61"/>
  <c r="E663" i="61"/>
  <c r="E662" i="61"/>
  <c r="E661" i="61"/>
  <c r="E660" i="61"/>
  <c r="E659" i="61"/>
  <c r="E658" i="61"/>
  <c r="E657" i="61"/>
  <c r="E656" i="61"/>
  <c r="E655" i="61"/>
  <c r="E654" i="61"/>
  <c r="E653" i="61"/>
  <c r="E652" i="61"/>
  <c r="E651" i="61"/>
  <c r="E650" i="61"/>
  <c r="E649" i="61"/>
  <c r="E648" i="61"/>
  <c r="E647" i="61"/>
  <c r="E646" i="61"/>
  <c r="E645" i="61"/>
  <c r="E644" i="61"/>
  <c r="E643" i="61"/>
  <c r="E642" i="61"/>
  <c r="E641" i="61"/>
  <c r="E640" i="61"/>
  <c r="E639" i="61"/>
  <c r="E638" i="61"/>
  <c r="E637" i="61"/>
  <c r="E636" i="61"/>
  <c r="E635" i="61"/>
  <c r="E634" i="61"/>
  <c r="E633" i="61"/>
  <c r="E632" i="61"/>
  <c r="E631" i="61"/>
  <c r="E630" i="61"/>
  <c r="E629" i="61"/>
  <c r="E628" i="61"/>
  <c r="E627" i="61"/>
  <c r="E626" i="61"/>
  <c r="E625" i="61"/>
  <c r="E624" i="61"/>
  <c r="E623" i="61"/>
  <c r="E622" i="61"/>
  <c r="E621" i="61"/>
  <c r="E620" i="61"/>
  <c r="E619" i="61"/>
  <c r="E618" i="61"/>
  <c r="E617" i="61"/>
  <c r="E616" i="61"/>
  <c r="E615" i="61"/>
  <c r="E614" i="61"/>
  <c r="E613" i="61"/>
  <c r="E612" i="61"/>
  <c r="E611" i="61"/>
  <c r="E610" i="61"/>
  <c r="E609" i="61"/>
  <c r="E608" i="61"/>
  <c r="E607" i="61"/>
  <c r="E606" i="61"/>
  <c r="E605" i="61"/>
  <c r="E604" i="61"/>
  <c r="E603" i="61"/>
  <c r="E602" i="61"/>
  <c r="E601" i="61"/>
  <c r="E600" i="61"/>
  <c r="E599" i="61"/>
  <c r="E598" i="61"/>
  <c r="E597" i="61"/>
  <c r="E596" i="61"/>
  <c r="E595" i="61"/>
  <c r="E594" i="61"/>
  <c r="E593" i="61"/>
  <c r="E592" i="61"/>
  <c r="E591" i="61"/>
  <c r="E590" i="61"/>
  <c r="E589" i="61"/>
  <c r="E588" i="61"/>
  <c r="E587" i="61"/>
  <c r="E586" i="61"/>
  <c r="E585" i="61"/>
  <c r="E584" i="61"/>
  <c r="E583" i="61"/>
  <c r="E582" i="61"/>
  <c r="E581" i="61"/>
  <c r="E580" i="61"/>
  <c r="E579" i="61"/>
  <c r="E578" i="61"/>
  <c r="E577" i="61"/>
  <c r="E576" i="61"/>
  <c r="E575" i="61"/>
  <c r="E574" i="61"/>
  <c r="E573" i="61"/>
  <c r="E572" i="61"/>
  <c r="E571" i="61"/>
  <c r="E570" i="61"/>
  <c r="E569" i="61"/>
  <c r="E568" i="61"/>
  <c r="E567" i="61"/>
  <c r="E566" i="61"/>
  <c r="E565" i="61"/>
  <c r="E564" i="61"/>
  <c r="E563" i="61"/>
  <c r="E562" i="61"/>
  <c r="E561" i="61"/>
  <c r="E560" i="61"/>
  <c r="E559" i="61"/>
  <c r="E558" i="61"/>
  <c r="E557" i="61"/>
  <c r="E556" i="61"/>
  <c r="E555" i="61"/>
  <c r="E554" i="61"/>
  <c r="E553" i="61"/>
  <c r="E552" i="61"/>
  <c r="E551" i="61"/>
  <c r="E550" i="61"/>
  <c r="E549" i="61"/>
  <c r="E548" i="61"/>
  <c r="E547" i="61"/>
  <c r="E546" i="61"/>
  <c r="E545" i="61"/>
  <c r="E544" i="61"/>
  <c r="E543" i="61"/>
  <c r="E542" i="61"/>
  <c r="E541" i="61"/>
  <c r="E540" i="61"/>
  <c r="E539" i="61"/>
  <c r="E538" i="61"/>
  <c r="E537" i="61"/>
  <c r="E536" i="61"/>
  <c r="E535" i="61"/>
  <c r="E534" i="61"/>
  <c r="E533" i="61"/>
  <c r="E532" i="61"/>
  <c r="E531" i="61"/>
  <c r="E530" i="61"/>
  <c r="E529" i="61"/>
  <c r="E528" i="61"/>
  <c r="E527" i="61"/>
  <c r="E526" i="61"/>
  <c r="E525" i="61"/>
  <c r="E524" i="61"/>
  <c r="E523" i="61"/>
  <c r="E522" i="61"/>
  <c r="E521" i="61"/>
  <c r="E520" i="61"/>
  <c r="E519" i="61"/>
  <c r="E518" i="61"/>
  <c r="E517" i="61"/>
  <c r="E516" i="61"/>
  <c r="E515" i="61"/>
  <c r="E514" i="61"/>
  <c r="E513" i="61"/>
  <c r="E512" i="61"/>
  <c r="E511" i="61"/>
  <c r="E510" i="61"/>
  <c r="E509" i="61"/>
  <c r="E508" i="61"/>
  <c r="E507" i="61"/>
  <c r="E506" i="61"/>
  <c r="E505" i="61"/>
  <c r="E504" i="61"/>
  <c r="E503" i="61"/>
  <c r="E502" i="61"/>
  <c r="E501" i="61"/>
  <c r="E500" i="61"/>
  <c r="E499" i="61"/>
  <c r="E498" i="61"/>
  <c r="E497" i="61"/>
  <c r="E496" i="61"/>
  <c r="E495" i="61"/>
  <c r="E494" i="61"/>
  <c r="E493" i="61"/>
  <c r="E492" i="61"/>
  <c r="E491" i="61"/>
  <c r="E490" i="61"/>
  <c r="E489" i="61"/>
  <c r="E488" i="61"/>
  <c r="E487" i="61"/>
  <c r="E486" i="61"/>
  <c r="E485" i="61"/>
  <c r="E484" i="61"/>
  <c r="E483" i="61"/>
  <c r="E482" i="61"/>
  <c r="E481" i="61"/>
  <c r="E480" i="61"/>
  <c r="E479" i="61"/>
  <c r="E478" i="61"/>
  <c r="E477" i="61"/>
  <c r="E476" i="61"/>
  <c r="E475" i="61"/>
  <c r="E474" i="61"/>
  <c r="E473" i="61"/>
  <c r="E472" i="61"/>
  <c r="E471" i="61"/>
  <c r="E470" i="61"/>
  <c r="E469" i="61"/>
  <c r="E468" i="61"/>
  <c r="E467" i="61"/>
  <c r="E466" i="61"/>
  <c r="E465" i="61"/>
  <c r="E464" i="61"/>
  <c r="E463" i="61"/>
  <c r="E462" i="61"/>
  <c r="E461" i="61"/>
  <c r="E460" i="61"/>
  <c r="E459" i="61"/>
  <c r="E458" i="61"/>
  <c r="E457" i="61"/>
  <c r="E456" i="61"/>
  <c r="E455" i="61"/>
  <c r="E454" i="61"/>
  <c r="E453" i="61"/>
  <c r="E452" i="61"/>
  <c r="E451" i="61"/>
  <c r="E450" i="61"/>
  <c r="E449" i="61"/>
  <c r="E448" i="61"/>
  <c r="E447" i="61"/>
  <c r="E446" i="61"/>
  <c r="E445" i="61"/>
  <c r="E444" i="61"/>
  <c r="E443" i="61"/>
  <c r="E442" i="61"/>
  <c r="E441" i="61"/>
  <c r="E440" i="61"/>
  <c r="E439" i="61"/>
  <c r="E438" i="61"/>
  <c r="E437" i="61"/>
  <c r="E436" i="61"/>
  <c r="E435" i="61"/>
  <c r="E434" i="61"/>
  <c r="E433" i="61"/>
  <c r="E432" i="61"/>
  <c r="E431" i="61"/>
  <c r="E430" i="61"/>
  <c r="E429" i="61"/>
  <c r="E428" i="61"/>
  <c r="E427" i="61"/>
  <c r="E426" i="61"/>
  <c r="E425" i="61"/>
  <c r="E424" i="61"/>
  <c r="E423" i="61"/>
  <c r="E422" i="61"/>
  <c r="E421" i="61"/>
  <c r="E420" i="61"/>
  <c r="E419" i="61"/>
  <c r="E418" i="61"/>
  <c r="E417" i="61"/>
  <c r="E416" i="61"/>
  <c r="E415" i="61"/>
  <c r="E414" i="61"/>
  <c r="E413" i="61"/>
  <c r="E412" i="61"/>
  <c r="E411" i="61"/>
  <c r="E410" i="61"/>
  <c r="E409" i="61"/>
  <c r="E408" i="61"/>
  <c r="E407" i="61"/>
  <c r="E406" i="61"/>
  <c r="E405" i="61"/>
  <c r="E404" i="61"/>
  <c r="E403" i="61"/>
  <c r="E402" i="61"/>
  <c r="E401" i="61"/>
  <c r="E400" i="61"/>
  <c r="E399" i="61"/>
  <c r="E398" i="61"/>
  <c r="E397" i="61"/>
  <c r="E396" i="61"/>
  <c r="E395" i="61"/>
  <c r="E394" i="61"/>
  <c r="E393" i="61"/>
  <c r="E392" i="61"/>
  <c r="E391" i="61"/>
  <c r="E390" i="61"/>
  <c r="E389" i="61"/>
  <c r="E388" i="61"/>
  <c r="E387" i="61"/>
  <c r="E386" i="61"/>
  <c r="E385" i="61"/>
  <c r="E384" i="61"/>
  <c r="E383" i="61"/>
  <c r="E382" i="61"/>
  <c r="E381" i="61"/>
  <c r="E380" i="61"/>
  <c r="E379" i="61"/>
  <c r="E378" i="61"/>
  <c r="E377" i="61"/>
  <c r="E376" i="61"/>
  <c r="E375" i="61"/>
  <c r="E374" i="61"/>
  <c r="E373" i="61"/>
  <c r="E372" i="61"/>
  <c r="E371" i="61"/>
  <c r="E370" i="61"/>
  <c r="E369" i="61"/>
  <c r="E368" i="61"/>
  <c r="E367" i="61"/>
  <c r="E366" i="61"/>
  <c r="E365" i="61"/>
  <c r="E364" i="61"/>
  <c r="E363" i="61"/>
  <c r="E362" i="61"/>
  <c r="E361" i="61"/>
  <c r="E360" i="61"/>
  <c r="E359" i="61"/>
  <c r="E358" i="61"/>
  <c r="E357" i="61"/>
  <c r="E356" i="61"/>
  <c r="E355" i="61"/>
  <c r="E354" i="61"/>
  <c r="E353" i="61"/>
  <c r="E352" i="61"/>
  <c r="E351" i="61"/>
  <c r="E350" i="61"/>
  <c r="E349" i="61"/>
  <c r="E348" i="61"/>
  <c r="E347" i="61"/>
  <c r="E346" i="61"/>
  <c r="E345" i="61"/>
  <c r="E344" i="61"/>
  <c r="E343" i="61"/>
  <c r="E342" i="61"/>
  <c r="E341" i="61"/>
  <c r="E340" i="61"/>
  <c r="E339" i="61"/>
  <c r="E338" i="61"/>
  <c r="E337" i="61"/>
  <c r="E336" i="61"/>
  <c r="E335" i="61"/>
  <c r="E334" i="61"/>
  <c r="E333" i="61"/>
  <c r="E332" i="61"/>
  <c r="E331" i="61"/>
  <c r="E330" i="61"/>
  <c r="E329" i="61"/>
  <c r="E328" i="61"/>
  <c r="E327" i="61"/>
  <c r="E326" i="61"/>
  <c r="E325" i="61"/>
  <c r="E324" i="61"/>
  <c r="E323" i="61"/>
  <c r="E322" i="61"/>
  <c r="E321" i="61"/>
  <c r="E320" i="61"/>
  <c r="E319" i="61"/>
  <c r="E318" i="61"/>
  <c r="E317" i="61"/>
  <c r="E316" i="61"/>
  <c r="E315" i="61"/>
  <c r="E314" i="61"/>
  <c r="E313" i="61"/>
  <c r="E312" i="61"/>
  <c r="E311" i="61"/>
  <c r="E310" i="61"/>
  <c r="E309" i="61"/>
  <c r="E308" i="61"/>
  <c r="E307" i="61"/>
  <c r="E306" i="61"/>
  <c r="E305" i="61"/>
  <c r="E304" i="61"/>
  <c r="E303" i="61"/>
  <c r="E302" i="61"/>
  <c r="E301" i="61"/>
  <c r="E300" i="61"/>
  <c r="E299" i="61"/>
  <c r="E298" i="61"/>
  <c r="E297" i="61"/>
  <c r="E296" i="61"/>
  <c r="E295" i="61"/>
  <c r="E294" i="61"/>
  <c r="E293" i="61"/>
  <c r="E292" i="61"/>
  <c r="E291" i="61"/>
  <c r="E290" i="61"/>
  <c r="E289" i="61"/>
  <c r="E288" i="61"/>
  <c r="E287" i="61"/>
  <c r="E286" i="61"/>
  <c r="E285" i="61"/>
  <c r="E284" i="61"/>
  <c r="E283" i="61"/>
  <c r="E282" i="61"/>
  <c r="E281" i="61"/>
  <c r="E280" i="61"/>
  <c r="E279" i="61"/>
  <c r="E278" i="61"/>
  <c r="E277" i="61"/>
  <c r="E276" i="61"/>
  <c r="E275" i="61"/>
  <c r="E274" i="61"/>
  <c r="E273" i="61"/>
  <c r="E272" i="61"/>
  <c r="E271" i="61"/>
  <c r="E270" i="61"/>
  <c r="E269" i="61"/>
  <c r="E268" i="61"/>
  <c r="E267" i="61"/>
  <c r="E266" i="61"/>
  <c r="E265" i="61"/>
  <c r="E264" i="61"/>
  <c r="E263" i="61"/>
  <c r="E262" i="61"/>
  <c r="E261" i="61"/>
  <c r="E260" i="61"/>
  <c r="E259" i="61"/>
  <c r="E258" i="61"/>
  <c r="E257" i="61"/>
  <c r="E256" i="61"/>
  <c r="E255" i="61"/>
  <c r="E254" i="61"/>
  <c r="E253" i="61"/>
  <c r="E252" i="61"/>
  <c r="E251" i="61"/>
  <c r="E250" i="61"/>
  <c r="E249" i="61"/>
  <c r="E248" i="61"/>
  <c r="E247" i="61"/>
  <c r="E246" i="61"/>
  <c r="E245" i="61"/>
  <c r="E244" i="61"/>
  <c r="E243" i="61"/>
  <c r="E242" i="61"/>
  <c r="E241" i="61"/>
  <c r="E240" i="61"/>
  <c r="E239" i="61"/>
  <c r="E238" i="61"/>
  <c r="E237" i="61"/>
  <c r="E236" i="61"/>
  <c r="E235" i="61"/>
  <c r="E234" i="61"/>
  <c r="E233" i="61"/>
  <c r="E232" i="61"/>
  <c r="E231" i="61"/>
  <c r="E230" i="61"/>
  <c r="E229" i="61"/>
  <c r="E228" i="61"/>
  <c r="E227" i="61"/>
  <c r="E226" i="61"/>
  <c r="E225" i="61"/>
  <c r="E224" i="61"/>
  <c r="E223" i="61"/>
  <c r="E222" i="61"/>
  <c r="E221" i="61"/>
  <c r="E220" i="61"/>
  <c r="E219" i="61"/>
  <c r="E218" i="61"/>
  <c r="E217" i="61"/>
  <c r="E216" i="61"/>
  <c r="E215" i="61"/>
  <c r="E214" i="61"/>
  <c r="E213" i="61"/>
  <c r="E212" i="61"/>
  <c r="E211" i="61"/>
  <c r="E210" i="61"/>
  <c r="E209" i="61"/>
  <c r="E208" i="61"/>
  <c r="E207" i="61"/>
  <c r="E206" i="61"/>
  <c r="E205" i="61"/>
  <c r="E204" i="61"/>
  <c r="E203" i="61"/>
  <c r="E202" i="61"/>
  <c r="E201" i="61"/>
  <c r="E200" i="61"/>
  <c r="E199" i="61"/>
  <c r="E198" i="61"/>
  <c r="E197" i="61"/>
  <c r="E196" i="61"/>
  <c r="E195" i="61"/>
  <c r="E194" i="61"/>
  <c r="E193" i="61"/>
  <c r="E192" i="61"/>
  <c r="E191" i="61"/>
  <c r="E190" i="61"/>
  <c r="E189" i="61"/>
  <c r="E188" i="61"/>
  <c r="E187" i="61"/>
  <c r="E186" i="61"/>
  <c r="E185" i="61"/>
  <c r="E184" i="61"/>
  <c r="E183" i="61"/>
  <c r="E182" i="61"/>
  <c r="E181" i="61"/>
  <c r="E180" i="61"/>
  <c r="E179" i="61"/>
  <c r="E178" i="61"/>
  <c r="E177" i="61"/>
  <c r="E176" i="61"/>
  <c r="E175" i="61"/>
  <c r="E174" i="61"/>
  <c r="E173" i="61"/>
  <c r="E172" i="61"/>
  <c r="E171" i="61"/>
  <c r="E170" i="61"/>
  <c r="E169" i="61"/>
  <c r="E168" i="61"/>
  <c r="E167" i="61"/>
  <c r="E166" i="61"/>
  <c r="E165" i="61"/>
  <c r="E164" i="61"/>
  <c r="E163" i="61"/>
  <c r="E162" i="61"/>
  <c r="E161" i="61"/>
  <c r="E160" i="61"/>
  <c r="E159" i="61"/>
  <c r="E158" i="61"/>
  <c r="E157" i="61"/>
  <c r="E156" i="61"/>
  <c r="E155" i="61"/>
  <c r="E154" i="61"/>
  <c r="E153" i="61"/>
  <c r="E152" i="61"/>
  <c r="E151" i="61"/>
  <c r="E150" i="61"/>
  <c r="E149" i="61"/>
  <c r="E148" i="61"/>
  <c r="E147" i="61"/>
  <c r="E146" i="61"/>
  <c r="E145" i="61"/>
  <c r="E144" i="61"/>
  <c r="E143" i="61"/>
  <c r="E142" i="61"/>
  <c r="E141" i="61"/>
  <c r="E140" i="61"/>
  <c r="E139" i="61"/>
  <c r="E138" i="61"/>
  <c r="E137" i="61"/>
  <c r="E136" i="61"/>
  <c r="E135" i="61"/>
  <c r="E134" i="61"/>
  <c r="E133" i="61"/>
  <c r="E132" i="61"/>
  <c r="E131" i="61"/>
  <c r="E130" i="61"/>
  <c r="E129" i="61"/>
  <c r="E128" i="61"/>
  <c r="E127" i="61"/>
  <c r="E126" i="61"/>
  <c r="E125" i="61"/>
  <c r="E124" i="61"/>
  <c r="E123" i="61"/>
  <c r="E122" i="61"/>
  <c r="E121" i="61"/>
  <c r="E120" i="61"/>
  <c r="E119" i="61"/>
  <c r="E118" i="61"/>
  <c r="E117" i="61"/>
  <c r="E116" i="61"/>
  <c r="E115" i="61"/>
  <c r="E114" i="61"/>
  <c r="E113" i="61"/>
  <c r="E112" i="61"/>
  <c r="E111" i="61"/>
  <c r="E110" i="61"/>
  <c r="E109" i="61"/>
  <c r="E108" i="61"/>
  <c r="E107" i="61"/>
  <c r="E106" i="61"/>
  <c r="E105" i="61"/>
  <c r="E104" i="61"/>
  <c r="E103" i="61"/>
  <c r="E102" i="61"/>
  <c r="E101" i="61"/>
  <c r="E100" i="61"/>
  <c r="E99" i="61"/>
  <c r="E98" i="61"/>
  <c r="E97" i="61"/>
  <c r="E96" i="61"/>
  <c r="E95" i="61"/>
  <c r="E94" i="61"/>
  <c r="E93" i="61"/>
  <c r="E92" i="61"/>
  <c r="E91" i="61"/>
  <c r="E90" i="61"/>
  <c r="E89" i="61"/>
  <c r="E88" i="61"/>
  <c r="E87" i="61"/>
  <c r="E86" i="61"/>
  <c r="E85" i="61"/>
  <c r="E84" i="61"/>
  <c r="E83" i="61"/>
  <c r="E82" i="61"/>
  <c r="E81" i="61"/>
  <c r="E80" i="61"/>
  <c r="E79" i="61"/>
  <c r="E78" i="61"/>
  <c r="E77" i="61"/>
  <c r="E76" i="61"/>
  <c r="E75" i="61"/>
  <c r="E74" i="61"/>
  <c r="E73" i="61"/>
  <c r="E72" i="61"/>
  <c r="E71" i="61"/>
  <c r="E70" i="61"/>
  <c r="E69" i="61"/>
  <c r="E68" i="61"/>
  <c r="E67" i="61"/>
  <c r="E66" i="61"/>
  <c r="E65" i="61"/>
  <c r="E64" i="61"/>
  <c r="E63" i="61"/>
  <c r="E62" i="61"/>
  <c r="E61" i="61"/>
  <c r="E60" i="61"/>
  <c r="E59" i="61"/>
  <c r="E58" i="61"/>
  <c r="E57" i="61"/>
  <c r="E56" i="61"/>
  <c r="E55" i="61"/>
  <c r="E54" i="61"/>
  <c r="E53" i="61"/>
  <c r="E52" i="61"/>
  <c r="E51" i="61"/>
  <c r="E50" i="61"/>
  <c r="E49" i="61"/>
  <c r="E48" i="61"/>
  <c r="E47" i="61"/>
  <c r="E46" i="61"/>
  <c r="E45" i="61"/>
  <c r="E44" i="61"/>
  <c r="E43" i="61"/>
  <c r="E42" i="61"/>
  <c r="E41" i="61"/>
  <c r="E40" i="61"/>
  <c r="E39" i="61"/>
  <c r="E38" i="61"/>
  <c r="E37" i="61"/>
  <c r="E36" i="61"/>
  <c r="E35" i="61"/>
  <c r="E34" i="61"/>
  <c r="E33" i="61"/>
  <c r="E32" i="61"/>
  <c r="E31" i="61"/>
  <c r="E30" i="61"/>
  <c r="E29" i="61"/>
  <c r="E28" i="61"/>
  <c r="E27" i="61"/>
  <c r="E26" i="61"/>
  <c r="E25" i="61"/>
  <c r="E24" i="61"/>
  <c r="E23" i="61"/>
  <c r="E22" i="61"/>
  <c r="E21" i="61"/>
  <c r="E20" i="61"/>
  <c r="E19" i="61"/>
  <c r="E18" i="61"/>
  <c r="E17" i="61"/>
  <c r="E16" i="61"/>
  <c r="E15" i="61"/>
  <c r="E14" i="61"/>
  <c r="E13" i="61"/>
  <c r="E12" i="61"/>
  <c r="E11" i="61"/>
  <c r="E10" i="61"/>
  <c r="E9" i="61"/>
  <c r="E8" i="61"/>
  <c r="E7" i="61"/>
  <c r="E6" i="61"/>
  <c r="E5" i="61"/>
  <c r="E4" i="61"/>
  <c r="E3" i="61"/>
  <c r="E2" i="61"/>
  <c r="J3" i="58" l="1"/>
  <c r="J4" i="58"/>
  <c r="J5" i="58"/>
  <c r="J6" i="58"/>
  <c r="J7" i="58"/>
  <c r="J8" i="58"/>
  <c r="J9" i="58"/>
  <c r="J2" i="58"/>
  <c r="H2" i="58"/>
  <c r="B3" i="59" l="1"/>
  <c r="B4" i="59"/>
  <c r="D9" i="59"/>
  <c r="I2" i="58"/>
  <c r="H3" i="58"/>
  <c r="I3" i="58"/>
  <c r="H4" i="58"/>
  <c r="I4" i="58"/>
  <c r="H5" i="58"/>
  <c r="I5" i="58"/>
  <c r="H6" i="58"/>
  <c r="I6" i="58"/>
  <c r="H7" i="58"/>
  <c r="I7" i="58"/>
  <c r="H8" i="58"/>
  <c r="I8" i="58"/>
  <c r="H9" i="58"/>
  <c r="I9" i="58"/>
  <c r="E315" i="58"/>
  <c r="E316" i="58" s="1"/>
  <c r="E317" i="58" l="1"/>
  <c r="E14" i="50" l="1"/>
  <c r="E15" i="50" s="1"/>
  <c r="F23" i="7"/>
  <c r="D5" i="47" l="1"/>
  <c r="D6" i="47"/>
  <c r="D7" i="47"/>
  <c r="D8" i="47"/>
  <c r="D9" i="47"/>
  <c r="D10" i="47"/>
  <c r="D11" i="47"/>
  <c r="D12" i="47"/>
  <c r="D13" i="47"/>
  <c r="D4" i="47"/>
  <c r="C13" i="47" l="1"/>
  <c r="C12" i="47"/>
  <c r="C11" i="47"/>
  <c r="C10" i="47"/>
  <c r="C9" i="47"/>
  <c r="C8" i="47"/>
  <c r="C7" i="47"/>
  <c r="C6" i="47"/>
  <c r="C5" i="47"/>
  <c r="C4" i="47"/>
  <c r="B2" i="47"/>
  <c r="D100" i="44" l="1"/>
  <c r="D99" i="44"/>
  <c r="D98" i="44"/>
  <c r="D97" i="44"/>
  <c r="D96" i="44"/>
  <c r="D95" i="44"/>
  <c r="D94" i="44"/>
  <c r="D93" i="44"/>
  <c r="D92" i="44"/>
  <c r="D91" i="44"/>
  <c r="D90" i="44"/>
  <c r="D89" i="44"/>
  <c r="D88" i="44"/>
  <c r="D87" i="44"/>
  <c r="D86" i="44"/>
  <c r="D85" i="44"/>
  <c r="D84" i="44"/>
  <c r="D83" i="44"/>
  <c r="D82" i="44"/>
  <c r="D81" i="44"/>
  <c r="D80" i="44"/>
  <c r="D79" i="44"/>
  <c r="D78" i="44"/>
  <c r="D77" i="44"/>
  <c r="D76" i="44"/>
  <c r="D75" i="44"/>
  <c r="D74" i="44"/>
  <c r="D73" i="44"/>
  <c r="D72" i="44"/>
  <c r="D71" i="44"/>
  <c r="D70" i="44"/>
  <c r="D69" i="44"/>
  <c r="D68" i="44"/>
  <c r="D67" i="44"/>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D13" i="44"/>
  <c r="D12" i="44"/>
  <c r="D11" i="44"/>
  <c r="D10" i="44"/>
  <c r="D9" i="44"/>
  <c r="D8" i="44"/>
  <c r="D7" i="44"/>
  <c r="D6" i="44"/>
  <c r="D5" i="44"/>
  <c r="D4" i="44"/>
  <c r="D3" i="44"/>
  <c r="D2" i="44"/>
  <c r="J3" i="24" l="1"/>
  <c r="J4" i="24"/>
  <c r="J5" i="24"/>
  <c r="J6" i="24"/>
  <c r="J7" i="24"/>
  <c r="J8" i="24"/>
  <c r="J9" i="24"/>
  <c r="J10" i="24"/>
  <c r="J11" i="24"/>
  <c r="J12" i="24"/>
  <c r="J13" i="24"/>
  <c r="J14" i="24"/>
  <c r="J15"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87" i="24"/>
  <c r="J88" i="24"/>
  <c r="J89" i="24"/>
  <c r="J90" i="24"/>
  <c r="J91" i="24"/>
  <c r="J92" i="24"/>
  <c r="J93" i="24"/>
  <c r="J94" i="24"/>
  <c r="J95" i="24"/>
  <c r="J96" i="24"/>
  <c r="J97" i="24"/>
  <c r="J98" i="24"/>
  <c r="J99" i="24"/>
  <c r="J100" i="24"/>
  <c r="J101" i="24"/>
  <c r="J102" i="24"/>
  <c r="J103" i="24"/>
  <c r="J104" i="24"/>
  <c r="J105" i="24"/>
  <c r="J106" i="24"/>
  <c r="J107" i="24"/>
  <c r="J108" i="24"/>
  <c r="J109" i="24"/>
  <c r="J110" i="24"/>
  <c r="J111" i="24"/>
  <c r="J112" i="24"/>
  <c r="J113" i="24"/>
  <c r="J114" i="24"/>
  <c r="J115" i="24"/>
  <c r="J116" i="24"/>
  <c r="J117" i="24"/>
  <c r="J118" i="24"/>
  <c r="J119" i="24"/>
  <c r="J120" i="24"/>
  <c r="J121" i="24"/>
  <c r="J122" i="24"/>
  <c r="J123" i="24"/>
  <c r="J124" i="24"/>
  <c r="J125" i="24"/>
  <c r="J126" i="24"/>
  <c r="J127" i="24"/>
  <c r="J128" i="24"/>
  <c r="J129" i="24"/>
  <c r="J130" i="24"/>
  <c r="J131" i="24"/>
  <c r="J132" i="24"/>
  <c r="J133" i="24"/>
  <c r="J134" i="24"/>
  <c r="J135" i="24"/>
  <c r="J136" i="24"/>
  <c r="J137" i="24"/>
  <c r="J138" i="24"/>
  <c r="J139" i="24"/>
  <c r="J140" i="24"/>
  <c r="J141" i="24"/>
  <c r="J142" i="24"/>
  <c r="J143" i="24"/>
  <c r="J144" i="24"/>
  <c r="J145" i="24"/>
  <c r="J146" i="24"/>
  <c r="J147" i="24"/>
  <c r="J148" i="24"/>
  <c r="J149" i="24"/>
  <c r="J150" i="24"/>
  <c r="J151" i="24"/>
  <c r="J152" i="24"/>
  <c r="J153" i="24"/>
  <c r="J154" i="24"/>
  <c r="J155" i="24"/>
  <c r="J156" i="24"/>
  <c r="J157" i="24"/>
  <c r="J158" i="24"/>
  <c r="J159" i="24"/>
  <c r="J160" i="24"/>
  <c r="J161" i="24"/>
  <c r="J162" i="24"/>
  <c r="J163" i="24"/>
  <c r="J164" i="24"/>
  <c r="J165" i="24"/>
  <c r="J166" i="24"/>
  <c r="J167" i="24"/>
  <c r="J168" i="24"/>
  <c r="J169" i="24"/>
  <c r="J170" i="24"/>
  <c r="J171" i="24"/>
  <c r="J172" i="24"/>
  <c r="J173" i="24"/>
  <c r="J174" i="24"/>
  <c r="J175" i="24"/>
  <c r="J176" i="24"/>
  <c r="J177" i="24"/>
  <c r="J178" i="24"/>
  <c r="J179" i="24"/>
  <c r="J180" i="24"/>
  <c r="J181" i="24"/>
  <c r="J182" i="24"/>
  <c r="J183" i="24"/>
  <c r="J184" i="24"/>
  <c r="J185" i="24"/>
  <c r="J186" i="24"/>
  <c r="J187" i="24"/>
  <c r="J188" i="24"/>
  <c r="J189" i="24"/>
  <c r="J190" i="24"/>
  <c r="J191" i="24"/>
  <c r="J192" i="24"/>
  <c r="J193" i="24"/>
  <c r="J194" i="24"/>
  <c r="J195" i="24"/>
  <c r="J196" i="24"/>
  <c r="J197" i="24"/>
  <c r="J198" i="24"/>
  <c r="J199" i="24"/>
  <c r="J200" i="24"/>
  <c r="J201" i="24"/>
  <c r="J202" i="24"/>
  <c r="J203" i="24"/>
  <c r="J204" i="24"/>
  <c r="J205" i="24"/>
  <c r="J206" i="24"/>
  <c r="J207" i="24"/>
  <c r="J208" i="24"/>
  <c r="J209" i="24"/>
  <c r="J210" i="24"/>
  <c r="J211" i="24"/>
  <c r="J212" i="24"/>
  <c r="J213" i="24"/>
  <c r="J214" i="24"/>
  <c r="J215" i="24"/>
  <c r="J216" i="24"/>
  <c r="J217" i="24"/>
  <c r="J218" i="24"/>
  <c r="J219" i="24"/>
  <c r="J220" i="24"/>
  <c r="J221" i="24"/>
  <c r="J222" i="24"/>
  <c r="J223" i="24"/>
  <c r="J224" i="24"/>
  <c r="J225" i="24"/>
  <c r="J226" i="24"/>
  <c r="J227" i="24"/>
  <c r="J228" i="24"/>
  <c r="J229" i="24"/>
  <c r="J230" i="24"/>
  <c r="J231" i="24"/>
  <c r="J232" i="24"/>
  <c r="J233" i="24"/>
  <c r="J234" i="24"/>
  <c r="J235" i="24"/>
  <c r="J236" i="24"/>
  <c r="J237" i="24"/>
  <c r="J238" i="24"/>
  <c r="J239" i="24"/>
  <c r="J240" i="24"/>
  <c r="J241" i="24"/>
  <c r="J242" i="24"/>
  <c r="J243" i="24"/>
  <c r="J244" i="24"/>
  <c r="J245" i="24"/>
  <c r="J246" i="24"/>
  <c r="J247" i="24"/>
  <c r="J248" i="24"/>
  <c r="J249" i="24"/>
  <c r="J250" i="24"/>
  <c r="J251" i="24"/>
  <c r="J252" i="24"/>
  <c r="J253" i="24"/>
  <c r="J254" i="24"/>
  <c r="J255" i="24"/>
  <c r="J256" i="24"/>
  <c r="J257" i="24"/>
  <c r="J258" i="24"/>
  <c r="J259" i="24"/>
  <c r="J260" i="24"/>
  <c r="J261" i="24"/>
  <c r="J262" i="24"/>
  <c r="J263" i="24"/>
  <c r="J264" i="24"/>
  <c r="J265" i="24"/>
  <c r="J266" i="24"/>
  <c r="J267" i="24"/>
  <c r="J268" i="24"/>
  <c r="J269" i="24"/>
  <c r="J270" i="24"/>
  <c r="J271" i="24"/>
  <c r="J272" i="24"/>
  <c r="J273" i="24"/>
  <c r="J274" i="24"/>
  <c r="J275" i="24"/>
  <c r="J276" i="24"/>
  <c r="J277" i="24"/>
  <c r="J278" i="24"/>
  <c r="J279" i="24"/>
  <c r="J280" i="24"/>
  <c r="J281" i="24"/>
  <c r="J282" i="24"/>
  <c r="J283" i="24"/>
  <c r="J284" i="24"/>
  <c r="J285" i="24"/>
  <c r="J286" i="24"/>
  <c r="J287" i="24"/>
  <c r="J288" i="24"/>
  <c r="J289" i="24"/>
  <c r="J290" i="24"/>
  <c r="J291" i="24"/>
  <c r="J292" i="24"/>
  <c r="J293" i="24"/>
  <c r="J294" i="24"/>
  <c r="J295" i="24"/>
  <c r="J296" i="24"/>
  <c r="J297" i="24"/>
  <c r="J298" i="24"/>
  <c r="J299" i="24"/>
  <c r="J300" i="24"/>
  <c r="J301" i="24"/>
  <c r="J302" i="24"/>
  <c r="J303" i="24"/>
  <c r="J304" i="24"/>
  <c r="J305" i="24"/>
  <c r="J306" i="24"/>
  <c r="J307" i="24"/>
  <c r="J308" i="24"/>
  <c r="J309" i="24"/>
  <c r="J310" i="24"/>
  <c r="J311" i="24"/>
  <c r="J312" i="24"/>
  <c r="J313" i="24"/>
  <c r="J314" i="24"/>
  <c r="J315" i="24"/>
  <c r="J316" i="24"/>
  <c r="J317" i="24"/>
  <c r="J318" i="24"/>
  <c r="J319" i="24"/>
  <c r="J320" i="24"/>
  <c r="J321" i="24"/>
  <c r="J322" i="24"/>
  <c r="J323" i="24"/>
  <c r="J324" i="24"/>
  <c r="J325" i="24"/>
  <c r="J326" i="24"/>
  <c r="J327" i="24"/>
  <c r="J328" i="24"/>
  <c r="J329" i="24"/>
  <c r="J330" i="24"/>
  <c r="J331" i="24"/>
  <c r="J332" i="24"/>
  <c r="J333" i="24"/>
  <c r="J334" i="24"/>
  <c r="J335" i="24"/>
  <c r="J336" i="24"/>
  <c r="J337" i="24"/>
  <c r="J338" i="24"/>
  <c r="J339" i="24"/>
  <c r="J340" i="24"/>
  <c r="J341" i="24"/>
  <c r="J342" i="24"/>
  <c r="J343" i="24"/>
  <c r="J344" i="24"/>
  <c r="J345" i="24"/>
  <c r="J346" i="24"/>
  <c r="J347" i="24"/>
  <c r="J348" i="24"/>
  <c r="J349" i="24"/>
  <c r="J350" i="24"/>
  <c r="J351" i="24"/>
  <c r="J352" i="24"/>
  <c r="J353" i="24"/>
  <c r="J354" i="24"/>
  <c r="J355" i="24"/>
  <c r="J356" i="24"/>
  <c r="J357" i="24"/>
  <c r="J358" i="24"/>
  <c r="J359" i="24"/>
  <c r="J360" i="24"/>
  <c r="J361" i="24"/>
  <c r="J362" i="24"/>
  <c r="J363" i="24"/>
  <c r="J364" i="24"/>
  <c r="J365" i="24"/>
  <c r="J366" i="24"/>
  <c r="J367" i="24"/>
  <c r="J368" i="24"/>
  <c r="J369" i="24"/>
  <c r="J370" i="24"/>
  <c r="J371" i="24"/>
  <c r="J372" i="24"/>
  <c r="J373" i="24"/>
  <c r="J374" i="24"/>
  <c r="J375" i="24"/>
  <c r="J376" i="24"/>
  <c r="J377" i="24"/>
  <c r="J378" i="24"/>
  <c r="J379" i="24"/>
  <c r="J380" i="24"/>
  <c r="J381" i="24"/>
  <c r="J382" i="24"/>
  <c r="J383" i="24"/>
  <c r="J384" i="24"/>
  <c r="J385" i="24"/>
  <c r="J386" i="24"/>
  <c r="J387" i="24"/>
  <c r="J388" i="24"/>
  <c r="J389" i="24"/>
  <c r="J390" i="24"/>
  <c r="J391" i="24"/>
  <c r="J392" i="24"/>
  <c r="J393" i="24"/>
  <c r="J394" i="24"/>
  <c r="J395" i="24"/>
  <c r="J396" i="24"/>
  <c r="J397" i="24"/>
  <c r="J398" i="24"/>
  <c r="J399" i="24"/>
  <c r="J400" i="24"/>
  <c r="J401" i="24"/>
  <c r="J402" i="24"/>
  <c r="J403" i="24"/>
  <c r="J404" i="24"/>
  <c r="J405" i="24"/>
  <c r="J406" i="24"/>
  <c r="J407" i="24"/>
  <c r="J408" i="24"/>
  <c r="J409" i="24"/>
  <c r="J410" i="24"/>
  <c r="J411" i="24"/>
  <c r="J412" i="24"/>
  <c r="J413" i="24"/>
  <c r="J414" i="24"/>
  <c r="J415" i="24"/>
  <c r="J416" i="24"/>
  <c r="J417" i="24"/>
  <c r="J418" i="24"/>
  <c r="J419" i="24"/>
  <c r="J420" i="24"/>
  <c r="J421" i="24"/>
  <c r="J422" i="24"/>
  <c r="J423" i="24"/>
  <c r="J424" i="24"/>
  <c r="J425" i="24"/>
  <c r="J426" i="24"/>
  <c r="J427" i="24"/>
  <c r="J428" i="24"/>
  <c r="J429" i="24"/>
  <c r="J430" i="24"/>
  <c r="J431" i="24"/>
  <c r="J432" i="24"/>
  <c r="J433" i="24"/>
  <c r="J434" i="24"/>
  <c r="J435" i="24"/>
  <c r="J436" i="24"/>
  <c r="J437" i="24"/>
  <c r="J438" i="24"/>
  <c r="J439" i="24"/>
  <c r="J440" i="24"/>
  <c r="J441" i="24"/>
  <c r="J442" i="24"/>
  <c r="J443" i="24"/>
  <c r="J444" i="24"/>
  <c r="J445" i="24"/>
  <c r="J446" i="24"/>
  <c r="J447" i="24"/>
  <c r="J448" i="24"/>
  <c r="J449" i="24"/>
  <c r="J450" i="24"/>
  <c r="J451" i="24"/>
  <c r="J452" i="24"/>
  <c r="J453" i="24"/>
  <c r="J454" i="24"/>
  <c r="J455" i="24"/>
  <c r="J456" i="24"/>
  <c r="J457" i="24"/>
  <c r="J458" i="24"/>
  <c r="J459" i="24"/>
  <c r="J460" i="24"/>
  <c r="J461" i="24"/>
  <c r="J462" i="24"/>
  <c r="J463" i="24"/>
  <c r="J464" i="24"/>
  <c r="J465" i="24"/>
  <c r="J466" i="24"/>
  <c r="J467" i="24"/>
  <c r="J468" i="24"/>
  <c r="J469" i="24"/>
  <c r="J470" i="24"/>
  <c r="J471" i="24"/>
  <c r="J472" i="24"/>
  <c r="J473" i="24"/>
  <c r="J474" i="24"/>
  <c r="J475" i="24"/>
  <c r="J476" i="24"/>
  <c r="J477" i="24"/>
  <c r="J478" i="24"/>
  <c r="J479" i="24"/>
  <c r="J480" i="24"/>
  <c r="J481" i="24"/>
  <c r="J482" i="24"/>
  <c r="J483" i="24"/>
  <c r="J484" i="24"/>
  <c r="J485" i="24"/>
  <c r="J486" i="24"/>
  <c r="J487" i="24"/>
  <c r="J488" i="24"/>
  <c r="J489" i="24"/>
  <c r="J490" i="24"/>
  <c r="J491" i="24"/>
  <c r="J492" i="24"/>
  <c r="J493" i="24"/>
  <c r="J494" i="24"/>
  <c r="J495" i="24"/>
  <c r="J496" i="24"/>
  <c r="J497" i="24"/>
  <c r="J498" i="24"/>
  <c r="J499" i="24"/>
  <c r="J500" i="24"/>
  <c r="J501" i="24"/>
  <c r="J502" i="24"/>
  <c r="J503" i="24"/>
  <c r="J504" i="24"/>
  <c r="J505" i="24"/>
  <c r="J506" i="24"/>
  <c r="J507" i="24"/>
  <c r="J508" i="24"/>
  <c r="J509" i="24"/>
  <c r="J510" i="24"/>
  <c r="J511" i="24"/>
  <c r="J512" i="24"/>
  <c r="J513" i="24"/>
  <c r="J514" i="24"/>
  <c r="J515" i="24"/>
  <c r="J516" i="24"/>
  <c r="J517" i="24"/>
  <c r="J518" i="24"/>
  <c r="J519" i="24"/>
  <c r="J520" i="24"/>
  <c r="J521" i="24"/>
  <c r="J522" i="24"/>
  <c r="J523" i="24"/>
  <c r="J524" i="24"/>
  <c r="J525" i="24"/>
  <c r="J526" i="24"/>
  <c r="J527" i="24"/>
  <c r="J528" i="24"/>
  <c r="J529" i="24"/>
  <c r="J530" i="24"/>
  <c r="J531" i="24"/>
  <c r="J532" i="24"/>
  <c r="J533" i="24"/>
  <c r="J534" i="24"/>
  <c r="J535" i="24"/>
  <c r="J536" i="24"/>
  <c r="J537" i="24"/>
  <c r="J538" i="24"/>
  <c r="J539" i="24"/>
  <c r="J540" i="24"/>
  <c r="J541" i="24"/>
  <c r="J542" i="24"/>
  <c r="J543" i="24"/>
  <c r="J544" i="24"/>
  <c r="J545" i="24"/>
  <c r="J546" i="24"/>
  <c r="J547" i="24"/>
  <c r="J548" i="24"/>
  <c r="J549" i="24"/>
  <c r="J550" i="24"/>
  <c r="J551" i="24"/>
  <c r="J552" i="24"/>
  <c r="J553" i="24"/>
  <c r="J554" i="24"/>
  <c r="J555" i="24"/>
  <c r="J556" i="24"/>
  <c r="J557" i="24"/>
  <c r="J558" i="24"/>
  <c r="J559" i="24"/>
  <c r="J560" i="24"/>
  <c r="J561" i="24"/>
  <c r="J562" i="24"/>
  <c r="J563" i="24"/>
  <c r="J564" i="24"/>
  <c r="J565" i="24"/>
  <c r="J566" i="24"/>
  <c r="J567" i="24"/>
  <c r="J568" i="24"/>
  <c r="J569" i="24"/>
  <c r="J570" i="24"/>
  <c r="J571" i="24"/>
  <c r="J572" i="24"/>
  <c r="J573" i="24"/>
  <c r="J574" i="24"/>
  <c r="J575" i="24"/>
  <c r="J576" i="24"/>
  <c r="J577" i="24"/>
  <c r="J578" i="24"/>
  <c r="J579" i="24"/>
  <c r="J580" i="24"/>
  <c r="J581" i="24"/>
  <c r="J582" i="24"/>
  <c r="J583" i="24"/>
  <c r="J584" i="24"/>
  <c r="J585" i="24"/>
  <c r="J586" i="24"/>
  <c r="J587" i="24"/>
  <c r="J588" i="24"/>
  <c r="J589" i="24"/>
  <c r="J590" i="24"/>
  <c r="J591" i="24"/>
  <c r="J592" i="24"/>
  <c r="J593" i="24"/>
  <c r="J594" i="24"/>
  <c r="J595" i="24"/>
  <c r="J596" i="24"/>
  <c r="J597" i="24"/>
  <c r="J598" i="24"/>
  <c r="J599" i="24"/>
  <c r="J600" i="24"/>
  <c r="J601" i="24"/>
  <c r="J602" i="24"/>
  <c r="J603" i="24"/>
  <c r="J604" i="24"/>
  <c r="J605" i="24"/>
  <c r="J606" i="24"/>
  <c r="J607" i="24"/>
  <c r="J608" i="24"/>
  <c r="J609" i="24"/>
  <c r="J610" i="24"/>
  <c r="J611" i="24"/>
  <c r="J612" i="24"/>
  <c r="J613" i="24"/>
  <c r="J614" i="24"/>
  <c r="J615" i="24"/>
  <c r="J616" i="24"/>
  <c r="J617" i="24"/>
  <c r="J618" i="24"/>
  <c r="J619" i="24"/>
  <c r="J620" i="24"/>
  <c r="J621" i="24"/>
  <c r="J622" i="24"/>
  <c r="J623" i="24"/>
  <c r="J624" i="24"/>
  <c r="J625" i="24"/>
  <c r="J626" i="24"/>
  <c r="J627" i="24"/>
  <c r="J628" i="24"/>
  <c r="J629" i="24"/>
  <c r="J630" i="24"/>
  <c r="J631" i="24"/>
  <c r="J632" i="24"/>
  <c r="J633" i="24"/>
  <c r="J634" i="24"/>
  <c r="J635" i="24"/>
  <c r="J636" i="24"/>
  <c r="J637" i="24"/>
  <c r="J638" i="24"/>
  <c r="J639" i="24"/>
  <c r="J640" i="24"/>
  <c r="J641" i="24"/>
  <c r="J642" i="24"/>
  <c r="J643" i="24"/>
  <c r="J644" i="24"/>
  <c r="J645" i="24"/>
  <c r="J646" i="24"/>
  <c r="J647" i="24"/>
  <c r="J648" i="24"/>
  <c r="J649" i="24"/>
  <c r="J650" i="24"/>
  <c r="J651" i="24"/>
  <c r="J652" i="24"/>
  <c r="J653" i="24"/>
  <c r="J654" i="24"/>
  <c r="J655" i="24"/>
  <c r="J656" i="24"/>
  <c r="J657" i="24"/>
  <c r="J658" i="24"/>
  <c r="J659" i="24"/>
  <c r="J660" i="24"/>
  <c r="J661" i="24"/>
  <c r="J662" i="24"/>
  <c r="J663" i="24"/>
  <c r="J664" i="24"/>
  <c r="J665" i="24"/>
  <c r="J666" i="24"/>
  <c r="J667" i="24"/>
  <c r="J668" i="24"/>
  <c r="J669" i="24"/>
  <c r="J670" i="24"/>
  <c r="J671" i="24"/>
  <c r="J672" i="24"/>
  <c r="J673" i="24"/>
  <c r="J674" i="24"/>
  <c r="J675" i="24"/>
  <c r="J676" i="24"/>
  <c r="J677" i="24"/>
  <c r="J678" i="24"/>
  <c r="J679" i="24"/>
  <c r="J680" i="24"/>
  <c r="J681" i="24"/>
  <c r="J682" i="24"/>
  <c r="J683" i="24"/>
  <c r="J684" i="24"/>
  <c r="J685" i="24"/>
  <c r="J686" i="24"/>
  <c r="J687" i="24"/>
  <c r="J688" i="24"/>
  <c r="J689" i="24"/>
  <c r="J690" i="24"/>
  <c r="J691" i="24"/>
  <c r="J692" i="24"/>
  <c r="J693" i="24"/>
  <c r="J694" i="24"/>
  <c r="J695" i="24"/>
  <c r="J696" i="24"/>
  <c r="J697" i="24"/>
  <c r="J698" i="24"/>
  <c r="J699" i="24"/>
  <c r="J700" i="24"/>
  <c r="J701" i="24"/>
  <c r="J702" i="24"/>
  <c r="J703" i="24"/>
  <c r="J704" i="24"/>
  <c r="J705" i="24"/>
  <c r="J706" i="24"/>
  <c r="J707" i="24"/>
  <c r="J708" i="24"/>
  <c r="J709" i="24"/>
  <c r="J710" i="24"/>
  <c r="J711" i="24"/>
  <c r="J712" i="24"/>
  <c r="J713" i="24"/>
  <c r="J714" i="24"/>
  <c r="J715" i="24"/>
  <c r="J716" i="24"/>
  <c r="J717" i="24"/>
  <c r="J718" i="24"/>
  <c r="J719" i="24"/>
  <c r="J720" i="24"/>
  <c r="J721" i="24"/>
  <c r="J722" i="24"/>
  <c r="J723" i="24"/>
  <c r="J724" i="24"/>
  <c r="J725" i="24"/>
  <c r="J726" i="24"/>
  <c r="J727" i="24"/>
  <c r="J728" i="24"/>
  <c r="J729" i="24"/>
  <c r="J730" i="24"/>
  <c r="J731" i="24"/>
  <c r="J732" i="24"/>
  <c r="J733" i="24"/>
  <c r="J734" i="24"/>
  <c r="J735" i="24"/>
  <c r="J736" i="24"/>
  <c r="J737" i="24"/>
  <c r="J738" i="24"/>
  <c r="J739" i="24"/>
  <c r="J740" i="24"/>
  <c r="J741" i="24"/>
  <c r="J742" i="24"/>
  <c r="J743" i="24"/>
  <c r="J2" i="24"/>
  <c r="L746" i="24" l="1"/>
  <c r="L744" i="24"/>
  <c r="L747" i="24"/>
  <c r="L745" i="24"/>
  <c r="C3" i="40"/>
  <c r="A25" i="34"/>
  <c r="A26" i="34"/>
  <c r="A27" i="34"/>
  <c r="A28" i="34"/>
  <c r="A29" i="34"/>
  <c r="A30" i="34"/>
  <c r="A31" i="34"/>
  <c r="A32" i="34"/>
  <c r="A33" i="34"/>
  <c r="A34" i="34"/>
  <c r="A35" i="34"/>
  <c r="A36" i="34"/>
  <c r="A37" i="34"/>
  <c r="A38" i="34"/>
  <c r="A39" i="34"/>
  <c r="A40" i="34"/>
  <c r="A41" i="34"/>
  <c r="A42" i="34"/>
  <c r="H14" i="23"/>
  <c r="H13" i="23"/>
  <c r="H12" i="23"/>
  <c r="H11" i="23"/>
  <c r="B53" i="30"/>
  <c r="I46" i="30"/>
  <c r="H46" i="30"/>
  <c r="G46" i="30"/>
  <c r="I45" i="30"/>
  <c r="H45" i="30"/>
  <c r="G45" i="30"/>
  <c r="I44" i="30"/>
  <c r="H44" i="30"/>
  <c r="G44" i="30"/>
  <c r="I43" i="30"/>
  <c r="H43" i="30"/>
  <c r="G43" i="30"/>
  <c r="I42" i="30"/>
  <c r="H42" i="30"/>
  <c r="G42" i="30"/>
  <c r="I41" i="30"/>
  <c r="H41" i="30"/>
  <c r="G41" i="30"/>
  <c r="C20" i="30"/>
  <c r="C18" i="30"/>
  <c r="C16" i="30"/>
  <c r="G2" i="24"/>
  <c r="B14" i="7"/>
  <c r="B3" i="7"/>
  <c r="E2" i="25"/>
  <c r="E3" i="25"/>
  <c r="E4" i="25"/>
  <c r="E5" i="25"/>
  <c r="E6" i="25"/>
  <c r="E7" i="25"/>
  <c r="E9" i="25"/>
  <c r="E8" i="25"/>
  <c r="E10" i="25"/>
  <c r="E11" i="25"/>
  <c r="E12" i="25"/>
  <c r="E13" i="25"/>
  <c r="E14" i="25"/>
  <c r="E15" i="25"/>
  <c r="E16" i="25"/>
  <c r="E17" i="25"/>
  <c r="E18" i="25"/>
  <c r="E19" i="25"/>
  <c r="E20" i="25"/>
  <c r="E21" i="25"/>
  <c r="E22" i="25"/>
  <c r="E23" i="25"/>
  <c r="E24" i="25"/>
  <c r="E25" i="25"/>
  <c r="E26" i="25"/>
  <c r="E27" i="25"/>
  <c r="E28" i="25"/>
  <c r="E29" i="25"/>
  <c r="E30" i="25"/>
  <c r="E31" i="25"/>
  <c r="E32" i="25"/>
  <c r="E33" i="25"/>
  <c r="E34" i="25"/>
  <c r="E35" i="25"/>
  <c r="E36" i="25"/>
  <c r="E37" i="25"/>
  <c r="E38" i="25"/>
  <c r="E39" i="25"/>
  <c r="E40" i="25"/>
  <c r="E41" i="25"/>
  <c r="E42" i="25"/>
  <c r="E43" i="25"/>
  <c r="E44" i="25"/>
  <c r="E45" i="25"/>
  <c r="E46" i="25"/>
  <c r="E47" i="25"/>
  <c r="E48" i="25"/>
  <c r="E49" i="25"/>
  <c r="E50" i="25"/>
  <c r="E51" i="25"/>
  <c r="E52" i="25"/>
  <c r="E53" i="25"/>
  <c r="E54" i="25"/>
  <c r="E55" i="25"/>
  <c r="E56" i="25"/>
  <c r="E59" i="25"/>
  <c r="E58" i="25"/>
  <c r="E57" i="25"/>
  <c r="E60" i="25"/>
  <c r="E61" i="25"/>
  <c r="E62" i="25"/>
  <c r="E63" i="25"/>
  <c r="E64" i="25"/>
  <c r="E65" i="25"/>
  <c r="E66" i="25"/>
  <c r="E67" i="25"/>
  <c r="E68" i="25"/>
  <c r="E69" i="25"/>
  <c r="E70" i="25"/>
  <c r="E71" i="25"/>
  <c r="E72" i="25"/>
  <c r="E73" i="25"/>
  <c r="E74" i="25"/>
  <c r="E75" i="25"/>
  <c r="E76" i="25"/>
  <c r="E77" i="25"/>
  <c r="E78" i="25"/>
  <c r="E79" i="25"/>
  <c r="E80" i="25"/>
  <c r="E81" i="25"/>
  <c r="E82" i="25"/>
  <c r="E83" i="25"/>
  <c r="E85" i="25"/>
  <c r="E84" i="25"/>
  <c r="E86" i="25"/>
  <c r="E87" i="25"/>
  <c r="E88" i="25"/>
  <c r="E89" i="25"/>
  <c r="E90" i="25"/>
  <c r="E92" i="25"/>
  <c r="E91" i="25"/>
  <c r="E93" i="25"/>
  <c r="E94" i="25"/>
  <c r="E95" i="25"/>
  <c r="E97" i="25"/>
  <c r="E96" i="25"/>
  <c r="E98" i="25"/>
  <c r="E99" i="25"/>
  <c r="E100" i="25"/>
  <c r="E101" i="25"/>
  <c r="E102" i="25"/>
  <c r="E103" i="25"/>
  <c r="E104" i="25"/>
  <c r="E105" i="25"/>
  <c r="E106" i="25"/>
  <c r="E107" i="25"/>
  <c r="E108" i="25"/>
  <c r="E109" i="25"/>
  <c r="E110" i="25"/>
  <c r="E111" i="25"/>
  <c r="E112" i="25"/>
  <c r="E113" i="25"/>
  <c r="E114" i="25"/>
  <c r="E115" i="25"/>
  <c r="E116" i="25"/>
  <c r="E117" i="25"/>
  <c r="E118" i="25"/>
  <c r="E119" i="25"/>
  <c r="E120" i="25"/>
  <c r="E121" i="25"/>
  <c r="E122" i="25"/>
  <c r="E123" i="25"/>
  <c r="E124" i="25"/>
  <c r="E125" i="25"/>
  <c r="E126" i="25"/>
  <c r="E127" i="25"/>
  <c r="E128" i="25"/>
  <c r="E129" i="25"/>
  <c r="E130" i="25"/>
  <c r="E131" i="25"/>
  <c r="E132" i="25"/>
  <c r="E133" i="25"/>
  <c r="E134" i="25"/>
  <c r="E135" i="25"/>
  <c r="E136" i="25"/>
  <c r="E137" i="25"/>
  <c r="E138" i="25"/>
  <c r="E139" i="25"/>
  <c r="E140" i="25"/>
  <c r="E141" i="25"/>
  <c r="E142" i="25"/>
  <c r="E143" i="25"/>
  <c r="E144" i="25"/>
  <c r="E145" i="25"/>
  <c r="E146" i="25"/>
  <c r="E147" i="25"/>
  <c r="E148" i="25"/>
  <c r="E149" i="25"/>
  <c r="E150" i="25"/>
  <c r="E151" i="25"/>
  <c r="E152" i="25"/>
  <c r="E153" i="25"/>
  <c r="E154" i="25"/>
  <c r="E155" i="25"/>
  <c r="E156" i="25"/>
  <c r="E157" i="25"/>
  <c r="E158" i="25"/>
  <c r="E159" i="25"/>
  <c r="E160" i="25"/>
  <c r="E161" i="25"/>
  <c r="E162" i="25"/>
  <c r="E163" i="25"/>
  <c r="E164" i="25"/>
  <c r="E165" i="25"/>
  <c r="E166" i="25"/>
  <c r="E167" i="25"/>
  <c r="E168" i="25"/>
  <c r="E169" i="25"/>
  <c r="E170" i="25"/>
  <c r="E171" i="25"/>
  <c r="E172" i="25"/>
  <c r="E173" i="25"/>
  <c r="E174" i="25"/>
  <c r="E175" i="25"/>
  <c r="E176" i="25"/>
  <c r="E177" i="25"/>
  <c r="E178" i="25"/>
  <c r="E179" i="25"/>
  <c r="E180" i="25"/>
  <c r="E181" i="25"/>
  <c r="E182" i="25"/>
  <c r="E183" i="25"/>
  <c r="E184" i="25"/>
  <c r="E185" i="25"/>
  <c r="E186" i="25"/>
  <c r="E187" i="25"/>
  <c r="E188" i="25"/>
  <c r="E189" i="25"/>
  <c r="E190" i="25"/>
  <c r="E191" i="25"/>
  <c r="E192" i="25"/>
  <c r="E193" i="25"/>
  <c r="E194" i="25"/>
  <c r="E195" i="25"/>
  <c r="E196" i="25"/>
  <c r="E197" i="25"/>
  <c r="E198" i="25"/>
  <c r="E199" i="25"/>
  <c r="E200" i="25"/>
  <c r="E201" i="25"/>
  <c r="E202" i="25"/>
  <c r="E203" i="25"/>
  <c r="E204" i="25"/>
  <c r="E206" i="25"/>
  <c r="E205" i="25"/>
  <c r="E207" i="25"/>
  <c r="E208" i="25"/>
  <c r="E209" i="25"/>
  <c r="E210" i="25"/>
  <c r="E211" i="25"/>
  <c r="E212" i="25"/>
  <c r="E213" i="25"/>
  <c r="E214" i="25"/>
  <c r="E215" i="25"/>
  <c r="E216" i="25"/>
  <c r="E217" i="25"/>
  <c r="E218" i="25"/>
  <c r="E219" i="25"/>
  <c r="E220" i="25"/>
  <c r="E221" i="25"/>
  <c r="E222" i="25"/>
  <c r="E223" i="25"/>
  <c r="E224" i="25"/>
  <c r="E225" i="25"/>
  <c r="E226" i="25"/>
  <c r="E227" i="25"/>
  <c r="E228" i="25"/>
  <c r="E229" i="25"/>
  <c r="E230" i="25"/>
  <c r="E231" i="25"/>
  <c r="E232" i="25"/>
  <c r="E233" i="25"/>
  <c r="E234" i="25"/>
  <c r="E235" i="25"/>
  <c r="E236" i="25"/>
  <c r="E237" i="25"/>
  <c r="E238" i="25"/>
  <c r="E239" i="25"/>
  <c r="E240" i="25"/>
  <c r="E241" i="25"/>
  <c r="E242" i="25"/>
  <c r="E243" i="25"/>
  <c r="E244" i="25"/>
  <c r="E245" i="25"/>
  <c r="E246" i="25"/>
  <c r="E247" i="25"/>
  <c r="E248" i="25"/>
  <c r="E249" i="25"/>
  <c r="E250" i="25"/>
  <c r="E251" i="25"/>
  <c r="E252" i="25"/>
  <c r="E253" i="25"/>
  <c r="E254" i="25"/>
  <c r="E255" i="25"/>
  <c r="E256" i="25"/>
  <c r="E257" i="25"/>
  <c r="E258" i="25"/>
  <c r="E259" i="25"/>
  <c r="E260" i="25"/>
  <c r="E261" i="25"/>
  <c r="E262" i="25"/>
  <c r="E263" i="25"/>
  <c r="E264" i="25"/>
  <c r="E265" i="25"/>
  <c r="E266" i="25"/>
  <c r="E267" i="25"/>
  <c r="E268" i="25"/>
  <c r="E269" i="25"/>
  <c r="E270" i="25"/>
  <c r="E271" i="25"/>
  <c r="E272" i="25"/>
  <c r="E273" i="25"/>
  <c r="E274" i="25"/>
  <c r="E275" i="25"/>
  <c r="E276" i="25"/>
  <c r="E277" i="25"/>
  <c r="E278" i="25"/>
  <c r="E279" i="25"/>
  <c r="E280" i="25"/>
  <c r="E281" i="25"/>
  <c r="E283" i="25"/>
  <c r="E282" i="25"/>
  <c r="E284" i="25"/>
  <c r="E285" i="25"/>
  <c r="E286" i="25"/>
  <c r="E287" i="25"/>
  <c r="E288" i="25"/>
  <c r="E289" i="25"/>
  <c r="E290" i="25"/>
  <c r="E291" i="25"/>
  <c r="E292" i="25"/>
  <c r="E293" i="25"/>
  <c r="E294" i="25"/>
  <c r="E295" i="25"/>
  <c r="E297" i="25"/>
  <c r="E296" i="25"/>
  <c r="E298" i="25"/>
  <c r="E299" i="25"/>
  <c r="E300" i="25"/>
  <c r="E301" i="25"/>
  <c r="E302" i="25"/>
  <c r="E303" i="25"/>
  <c r="E304" i="25"/>
  <c r="E305" i="25"/>
  <c r="E306" i="25"/>
  <c r="E307" i="25"/>
  <c r="E308" i="25"/>
  <c r="E309" i="25"/>
  <c r="E310" i="25"/>
  <c r="E311" i="25"/>
  <c r="E312" i="25"/>
  <c r="E313" i="25"/>
  <c r="E314" i="25"/>
  <c r="E315" i="25"/>
  <c r="E316" i="25"/>
  <c r="E317" i="25"/>
  <c r="E318" i="25"/>
  <c r="E319" i="25"/>
  <c r="E320" i="25"/>
  <c r="E321" i="25"/>
  <c r="E322" i="25"/>
  <c r="E323" i="25"/>
  <c r="E324" i="25"/>
  <c r="E325" i="25"/>
  <c r="E326" i="25"/>
  <c r="E327" i="25"/>
  <c r="E328" i="25"/>
  <c r="E329" i="25"/>
  <c r="E330" i="25"/>
  <c r="E331" i="25"/>
  <c r="E332" i="25"/>
  <c r="E333" i="25"/>
  <c r="E334" i="25"/>
  <c r="E335" i="25"/>
  <c r="E336" i="25"/>
  <c r="E337" i="25"/>
  <c r="E338" i="25"/>
  <c r="E339" i="25"/>
  <c r="E340" i="25"/>
  <c r="E341" i="25"/>
  <c r="E342" i="25"/>
  <c r="E343" i="25"/>
  <c r="E345" i="25"/>
  <c r="E344" i="25"/>
  <c r="E346" i="25"/>
  <c r="E347" i="25"/>
  <c r="E348" i="25"/>
  <c r="E349" i="25"/>
  <c r="E351" i="25"/>
  <c r="E350" i="25"/>
  <c r="E352" i="25"/>
  <c r="E353" i="25"/>
  <c r="E354" i="25"/>
  <c r="E355" i="25"/>
  <c r="E356" i="25"/>
  <c r="E357" i="25"/>
  <c r="E358" i="25"/>
  <c r="E359" i="25"/>
  <c r="E360" i="25"/>
  <c r="E361" i="25"/>
  <c r="E362" i="25"/>
  <c r="E363" i="25"/>
  <c r="E364" i="25"/>
  <c r="E365" i="25"/>
  <c r="E366" i="25"/>
  <c r="E367" i="25"/>
  <c r="E368" i="25"/>
  <c r="E369" i="25"/>
  <c r="E370" i="25"/>
  <c r="E371" i="25"/>
  <c r="E372" i="25"/>
  <c r="E373" i="25"/>
  <c r="E374" i="25"/>
  <c r="E375" i="25"/>
  <c r="E376" i="25"/>
  <c r="E377" i="25"/>
  <c r="E378" i="25"/>
  <c r="E379" i="25"/>
  <c r="E381" i="25"/>
  <c r="E380" i="25"/>
  <c r="E383" i="25"/>
  <c r="E382" i="25"/>
  <c r="E384" i="25"/>
  <c r="E385" i="25"/>
  <c r="E386" i="25"/>
  <c r="E387" i="25"/>
  <c r="E388" i="25"/>
  <c r="E389" i="25"/>
  <c r="E390" i="25"/>
  <c r="E391" i="25"/>
  <c r="E393" i="25"/>
  <c r="E392" i="25"/>
  <c r="E394" i="25"/>
  <c r="E395" i="25"/>
  <c r="E396" i="25"/>
  <c r="E397" i="25"/>
  <c r="E398" i="25"/>
  <c r="E399" i="25"/>
  <c r="E400" i="25"/>
  <c r="E401" i="25"/>
  <c r="E402" i="25"/>
  <c r="E403" i="25"/>
  <c r="E404" i="25"/>
  <c r="E405" i="25"/>
  <c r="E406" i="25"/>
  <c r="E407" i="25"/>
  <c r="E408" i="25"/>
  <c r="E409" i="25"/>
  <c r="E410" i="25"/>
  <c r="E411" i="25"/>
  <c r="E412" i="25"/>
  <c r="E413" i="25"/>
  <c r="E414" i="25"/>
  <c r="E415" i="25"/>
  <c r="E416" i="25"/>
  <c r="E417" i="25"/>
  <c r="E418" i="25"/>
  <c r="E420" i="25"/>
  <c r="E419" i="25"/>
  <c r="E421" i="25"/>
  <c r="E422" i="25"/>
  <c r="E423" i="25"/>
  <c r="E424" i="25"/>
  <c r="E425" i="25"/>
  <c r="E426" i="25"/>
  <c r="E427" i="25"/>
  <c r="E428" i="25"/>
  <c r="E429" i="25"/>
  <c r="E430" i="25"/>
  <c r="E431" i="25"/>
  <c r="E432" i="25"/>
  <c r="E433" i="25"/>
  <c r="E434" i="25"/>
  <c r="E435" i="25"/>
  <c r="E436" i="25"/>
  <c r="E437" i="25"/>
  <c r="E438" i="25"/>
  <c r="E439" i="25"/>
  <c r="E440" i="25"/>
  <c r="E441" i="25"/>
  <c r="E442" i="25"/>
  <c r="E443" i="25"/>
  <c r="E444" i="25"/>
  <c r="E445" i="25"/>
  <c r="E446" i="25"/>
  <c r="E447" i="25"/>
  <c r="E448" i="25"/>
  <c r="E449" i="25"/>
  <c r="E450" i="25"/>
  <c r="E451" i="25"/>
  <c r="E452" i="25"/>
  <c r="E453" i="25"/>
  <c r="E454" i="25"/>
  <c r="E455" i="25"/>
  <c r="E456" i="25"/>
  <c r="E457" i="25"/>
  <c r="E458" i="25"/>
  <c r="E459" i="25"/>
  <c r="E460" i="25"/>
  <c r="E461" i="25"/>
  <c r="E462" i="25"/>
  <c r="E463" i="25"/>
  <c r="E464" i="25"/>
  <c r="E465" i="25"/>
  <c r="E466" i="25"/>
  <c r="E467" i="25"/>
  <c r="E468" i="25"/>
  <c r="E469" i="25"/>
  <c r="E470" i="25"/>
  <c r="E471" i="25"/>
  <c r="E472" i="25"/>
  <c r="E473" i="25"/>
  <c r="E474" i="25"/>
  <c r="E475" i="25"/>
  <c r="E476" i="25"/>
  <c r="E477" i="25"/>
  <c r="E478" i="25"/>
  <c r="E479" i="25"/>
  <c r="E480" i="25"/>
  <c r="E481" i="25"/>
  <c r="E482" i="25"/>
  <c r="E483" i="25"/>
  <c r="E484" i="25"/>
  <c r="E485" i="25"/>
  <c r="E486" i="25"/>
  <c r="E487" i="25"/>
  <c r="E488" i="25"/>
  <c r="E489" i="25"/>
  <c r="E490" i="25"/>
  <c r="E491" i="25"/>
  <c r="E492" i="25"/>
  <c r="E493" i="25"/>
  <c r="E494" i="25"/>
  <c r="E495" i="25"/>
  <c r="E496" i="25"/>
  <c r="E497" i="25"/>
  <c r="E498" i="25"/>
  <c r="E499" i="25"/>
  <c r="E500" i="25"/>
  <c r="E501" i="25"/>
  <c r="E502" i="25"/>
  <c r="E503" i="25"/>
  <c r="E504" i="25"/>
  <c r="E505" i="25"/>
  <c r="E506" i="25"/>
  <c r="E507" i="25"/>
  <c r="E508" i="25"/>
  <c r="E509" i="25"/>
  <c r="E510" i="25"/>
  <c r="E511" i="25"/>
  <c r="E512" i="25"/>
  <c r="E513" i="25"/>
  <c r="E514" i="25"/>
  <c r="E515" i="25"/>
  <c r="E516" i="25"/>
  <c r="E517" i="25"/>
  <c r="E518" i="25"/>
  <c r="E519" i="25"/>
  <c r="E520" i="25"/>
  <c r="E521" i="25"/>
  <c r="E522" i="25"/>
  <c r="E523" i="25"/>
  <c r="E524" i="25"/>
  <c r="E525" i="25"/>
  <c r="E526" i="25"/>
  <c r="E527" i="25"/>
  <c r="E529" i="25"/>
  <c r="E528" i="25"/>
  <c r="E530" i="25"/>
  <c r="E531" i="25"/>
  <c r="E532" i="25"/>
  <c r="E533" i="25"/>
  <c r="E534" i="25"/>
  <c r="E536" i="25"/>
  <c r="E535" i="25"/>
  <c r="E538" i="25"/>
  <c r="E537" i="25"/>
  <c r="E539" i="25"/>
  <c r="E540" i="25"/>
  <c r="E541" i="25"/>
  <c r="E542" i="25"/>
  <c r="E543" i="25"/>
  <c r="E544" i="25"/>
  <c r="E545" i="25"/>
  <c r="E546" i="25"/>
  <c r="E547" i="25"/>
  <c r="E548" i="25"/>
  <c r="E549" i="25"/>
  <c r="E550" i="25"/>
  <c r="E551" i="25"/>
  <c r="E552" i="25"/>
  <c r="E553" i="25"/>
  <c r="E554" i="25"/>
  <c r="E556" i="25"/>
  <c r="E555" i="25"/>
  <c r="E557" i="25"/>
  <c r="E558" i="25"/>
  <c r="E559" i="25"/>
  <c r="E560" i="25"/>
  <c r="E561" i="25"/>
  <c r="E562" i="25"/>
  <c r="E563" i="25"/>
  <c r="E564" i="25"/>
  <c r="E565" i="25"/>
  <c r="E566" i="25"/>
  <c r="E567" i="25"/>
  <c r="E568" i="25"/>
  <c r="E569" i="25"/>
  <c r="E570" i="25"/>
  <c r="E571" i="25"/>
  <c r="E572" i="25"/>
  <c r="E573" i="25"/>
  <c r="E574" i="25"/>
  <c r="E575" i="25"/>
  <c r="E577" i="25"/>
  <c r="E576" i="25"/>
  <c r="E578" i="25"/>
  <c r="E579" i="25"/>
  <c r="E580" i="25"/>
  <c r="E582" i="25"/>
  <c r="E581" i="25"/>
  <c r="E583" i="25"/>
  <c r="E584" i="25"/>
  <c r="E585" i="25"/>
  <c r="E586" i="25"/>
  <c r="E587" i="25"/>
  <c r="E588" i="25"/>
  <c r="E589" i="25"/>
  <c r="E590" i="25"/>
  <c r="E591" i="25"/>
  <c r="E593" i="25"/>
  <c r="E592" i="25"/>
  <c r="E594" i="25"/>
  <c r="E595" i="25"/>
  <c r="E596" i="25"/>
  <c r="E597" i="25"/>
  <c r="E598" i="25"/>
  <c r="E599" i="25"/>
  <c r="E600" i="25"/>
  <c r="E601" i="25"/>
  <c r="E602" i="25"/>
  <c r="E604" i="25"/>
  <c r="E603" i="25"/>
  <c r="E605" i="25"/>
  <c r="E607" i="25"/>
  <c r="E606" i="25"/>
  <c r="E608" i="25"/>
  <c r="E609" i="25"/>
  <c r="E610" i="25"/>
  <c r="E611" i="25"/>
  <c r="E612" i="25"/>
  <c r="E613" i="25"/>
  <c r="E614" i="25"/>
  <c r="E615" i="25"/>
  <c r="E616" i="25"/>
  <c r="E617" i="25"/>
  <c r="E618" i="25"/>
  <c r="E619" i="25"/>
  <c r="E620" i="25"/>
  <c r="E621" i="25"/>
  <c r="E622" i="25"/>
  <c r="E623" i="25"/>
  <c r="E624" i="25"/>
  <c r="E625" i="25"/>
  <c r="E626" i="25"/>
  <c r="E628" i="25"/>
  <c r="E627" i="25"/>
  <c r="E629" i="25"/>
  <c r="E630" i="25"/>
  <c r="E631" i="25"/>
  <c r="E632" i="25"/>
  <c r="E633" i="25"/>
  <c r="E634" i="25"/>
  <c r="E635" i="25"/>
  <c r="E636" i="25"/>
  <c r="E637" i="25"/>
  <c r="E638" i="25"/>
  <c r="E639" i="25"/>
  <c r="E640" i="25"/>
  <c r="E642" i="25"/>
  <c r="E641" i="25"/>
  <c r="E643" i="25"/>
  <c r="E644" i="25"/>
  <c r="E645" i="25"/>
  <c r="E646" i="25"/>
  <c r="E647" i="25"/>
  <c r="E648" i="25"/>
  <c r="E649" i="25"/>
  <c r="E651" i="25"/>
  <c r="E652" i="25"/>
  <c r="E650" i="25"/>
  <c r="E653" i="25"/>
  <c r="E654" i="25"/>
  <c r="E655" i="25"/>
  <c r="E656" i="25"/>
  <c r="E657" i="25"/>
  <c r="E658" i="25"/>
  <c r="E659" i="25"/>
  <c r="E660" i="25"/>
  <c r="E661" i="25"/>
  <c r="E662" i="25"/>
  <c r="E663" i="25"/>
  <c r="E664" i="25"/>
  <c r="E665" i="25"/>
  <c r="E666" i="25"/>
  <c r="E667" i="25"/>
  <c r="E669" i="25"/>
  <c r="E668" i="25"/>
  <c r="E670" i="25"/>
  <c r="E671" i="25"/>
  <c r="E672" i="25"/>
  <c r="E673" i="25"/>
  <c r="E674" i="25"/>
  <c r="E675" i="25"/>
  <c r="E676" i="25"/>
  <c r="E677" i="25"/>
  <c r="E678" i="25"/>
  <c r="E679" i="25"/>
  <c r="E680" i="25"/>
  <c r="E681" i="25"/>
  <c r="E682" i="25"/>
  <c r="E683" i="25"/>
  <c r="E684" i="25"/>
  <c r="E685" i="25"/>
  <c r="E686" i="25"/>
  <c r="E688" i="25"/>
  <c r="E687" i="25"/>
  <c r="E689" i="25"/>
  <c r="E690" i="25"/>
  <c r="E691" i="25"/>
  <c r="E693" i="25"/>
  <c r="E692" i="25"/>
  <c r="E694" i="25"/>
  <c r="E695" i="25"/>
  <c r="E696" i="25"/>
  <c r="E697" i="25"/>
  <c r="E698" i="25"/>
  <c r="E699" i="25"/>
  <c r="E700" i="25"/>
  <c r="E701" i="25"/>
  <c r="E702" i="25"/>
  <c r="E703" i="25"/>
  <c r="E704" i="25"/>
  <c r="E705" i="25"/>
  <c r="E706" i="25"/>
  <c r="E707" i="25"/>
  <c r="E708" i="25"/>
  <c r="E709" i="25"/>
  <c r="E710" i="25"/>
  <c r="E711" i="25"/>
  <c r="E712" i="25"/>
  <c r="E713" i="25"/>
  <c r="E714" i="25"/>
  <c r="E715" i="25"/>
  <c r="E716" i="25"/>
  <c r="E717" i="25"/>
  <c r="E718" i="25"/>
  <c r="E719" i="25"/>
  <c r="E720" i="25"/>
  <c r="E721" i="25"/>
  <c r="E722" i="25"/>
  <c r="E723" i="25"/>
  <c r="E724" i="25"/>
  <c r="E725" i="25"/>
  <c r="E726" i="25"/>
  <c r="E727" i="25"/>
  <c r="E728" i="25"/>
  <c r="E729" i="25"/>
  <c r="E730" i="25"/>
  <c r="E731" i="25"/>
  <c r="E732" i="25"/>
  <c r="E733" i="25"/>
  <c r="E734" i="25"/>
  <c r="E735" i="25"/>
  <c r="E736" i="25"/>
  <c r="E737" i="25"/>
  <c r="E738" i="25"/>
  <c r="E739" i="25"/>
  <c r="E740" i="25"/>
  <c r="E741" i="25"/>
  <c r="E742" i="25"/>
  <c r="G700" i="24"/>
  <c r="G407" i="24"/>
  <c r="G222" i="24"/>
  <c r="G590" i="24"/>
  <c r="G284" i="24"/>
  <c r="G486" i="24"/>
  <c r="G211" i="24"/>
  <c r="G40" i="24"/>
  <c r="G238" i="24"/>
  <c r="G469" i="24"/>
  <c r="G170" i="24"/>
  <c r="G411" i="24"/>
  <c r="G185" i="24"/>
  <c r="G63" i="24"/>
  <c r="G382" i="24"/>
  <c r="G30" i="24"/>
  <c r="G221" i="24"/>
  <c r="G176" i="24"/>
  <c r="G295" i="24"/>
  <c r="G391" i="24"/>
  <c r="G20" i="24"/>
  <c r="G577" i="24"/>
  <c r="G317" i="24"/>
  <c r="G239" i="24"/>
  <c r="G35" i="24"/>
  <c r="G55" i="24"/>
  <c r="G522" i="24"/>
  <c r="G452" i="24"/>
  <c r="G639" i="24"/>
  <c r="G573" i="24"/>
  <c r="G380" i="24"/>
  <c r="G629" i="24"/>
  <c r="G645" i="24"/>
  <c r="G423" i="24"/>
  <c r="G17" i="24"/>
  <c r="G676" i="24"/>
  <c r="G279" i="24"/>
  <c r="G261" i="24"/>
  <c r="G669" i="24"/>
  <c r="G681" i="24"/>
  <c r="G288" i="24"/>
  <c r="G226" i="24"/>
  <c r="G586" i="24"/>
  <c r="G512" i="24"/>
  <c r="G477" i="24"/>
  <c r="G172" i="24"/>
  <c r="G546" i="24"/>
  <c r="G651" i="24"/>
  <c r="G386" i="24"/>
  <c r="G369" i="24"/>
  <c r="G621" i="24"/>
  <c r="G699" i="24"/>
  <c r="G480" i="24"/>
  <c r="G307" i="24"/>
  <c r="G557" i="24"/>
  <c r="G440" i="24"/>
  <c r="G544" i="24"/>
  <c r="G361" i="24"/>
  <c r="G256" i="24"/>
  <c r="G302" i="24"/>
  <c r="G402" i="24"/>
  <c r="G81" i="24"/>
  <c r="G103" i="24"/>
  <c r="G267" i="24"/>
  <c r="G731" i="24"/>
  <c r="G88" i="24"/>
  <c r="G114" i="24"/>
  <c r="G640" i="24"/>
  <c r="G550" i="24"/>
  <c r="G724" i="24"/>
  <c r="G489" i="24"/>
  <c r="G674" i="24"/>
  <c r="G219" i="24"/>
  <c r="G615" i="24"/>
  <c r="G630" i="24"/>
  <c r="G466" i="24"/>
  <c r="G25" i="24"/>
  <c r="G87" i="24"/>
  <c r="G151" i="24"/>
  <c r="G132" i="24"/>
  <c r="G370" i="24"/>
  <c r="G644" i="24"/>
  <c r="G568" i="24"/>
  <c r="G250" i="24"/>
  <c r="G357" i="24"/>
  <c r="G100" i="24"/>
  <c r="G723" i="24"/>
  <c r="G559" i="24"/>
  <c r="G623" i="24"/>
  <c r="G412" i="24"/>
  <c r="G67" i="24"/>
  <c r="G309" i="24"/>
  <c r="G519" i="24"/>
  <c r="G696" i="24"/>
  <c r="G660" i="24"/>
  <c r="G414" i="24"/>
  <c r="G326" i="24"/>
  <c r="G707" i="24"/>
  <c r="G537" i="24"/>
  <c r="G444" i="24"/>
  <c r="G231" i="24"/>
  <c r="G413" i="24"/>
  <c r="G244" i="24"/>
  <c r="G174" i="24"/>
  <c r="G383" i="24"/>
  <c r="G552" i="24"/>
  <c r="G561" i="24"/>
  <c r="G663" i="24"/>
  <c r="G339" i="24"/>
  <c r="G328" i="24"/>
  <c r="G209" i="24"/>
  <c r="G378" i="24"/>
  <c r="G325" i="24"/>
  <c r="G251" i="24"/>
  <c r="G605" i="24"/>
  <c r="G197" i="24"/>
  <c r="G77" i="24"/>
  <c r="G303" i="24"/>
  <c r="G579" i="24"/>
  <c r="G252" i="24"/>
  <c r="G641" i="24"/>
  <c r="G673" i="24"/>
  <c r="G463" i="24"/>
  <c r="G583" i="24"/>
  <c r="G398" i="24"/>
  <c r="G426" i="24"/>
  <c r="G283" i="24"/>
  <c r="G470" i="24"/>
  <c r="G32" i="24"/>
  <c r="G84" i="24"/>
  <c r="G195" i="24"/>
  <c r="G135" i="24"/>
  <c r="G375" i="24"/>
  <c r="G405" i="24"/>
  <c r="G201" i="24"/>
  <c r="G635" i="24"/>
  <c r="G335" i="24"/>
  <c r="G409" i="24"/>
  <c r="G692" i="24"/>
  <c r="G607" i="24"/>
  <c r="G619" i="24"/>
  <c r="G181" i="24"/>
  <c r="G505" i="24"/>
  <c r="G515" i="24"/>
  <c r="G97" i="24"/>
  <c r="G173" i="24"/>
  <c r="G51" i="24"/>
  <c r="G190" i="24"/>
  <c r="G459" i="24"/>
  <c r="G37" i="24"/>
  <c r="G306" i="24"/>
  <c r="G704" i="24"/>
  <c r="G727" i="24"/>
  <c r="G86" i="24"/>
  <c r="G217" i="24"/>
  <c r="G70" i="24"/>
  <c r="G223" i="24"/>
  <c r="G713" i="24"/>
  <c r="G342" i="24"/>
  <c r="G547" i="24"/>
  <c r="G497" i="24"/>
  <c r="G504" i="24"/>
  <c r="G205" i="24"/>
  <c r="G439" i="24"/>
  <c r="G333" i="24"/>
  <c r="G7" i="24"/>
  <c r="G150" i="24"/>
  <c r="G47" i="24"/>
  <c r="G53" i="24"/>
  <c r="G694" i="24"/>
  <c r="G606" i="24"/>
  <c r="G34" i="24"/>
  <c r="G253" i="24"/>
  <c r="G527" i="24"/>
  <c r="G329" i="24"/>
  <c r="G652" i="24"/>
  <c r="G595" i="24"/>
  <c r="G647" i="24"/>
  <c r="G449" i="24"/>
  <c r="G729" i="24"/>
  <c r="G445" i="24"/>
  <c r="G12" i="24"/>
  <c r="G448" i="24"/>
  <c r="G352" i="24"/>
  <c r="G158" i="24"/>
  <c r="G305" i="24"/>
  <c r="G337" i="24"/>
  <c r="G215" i="24"/>
  <c r="G441" i="24"/>
  <c r="G36" i="24"/>
  <c r="G246" i="24"/>
  <c r="G431" i="24"/>
  <c r="G475" i="24"/>
  <c r="G330" i="24"/>
  <c r="G395" i="24"/>
  <c r="G429" i="24"/>
  <c r="G353" i="24"/>
  <c r="G79" i="24"/>
  <c r="G346" i="24"/>
  <c r="G675" i="24"/>
  <c r="G300" i="24"/>
  <c r="G268" i="24"/>
  <c r="G609" i="24"/>
  <c r="G5" i="24"/>
  <c r="G529" i="24"/>
  <c r="G658" i="24"/>
  <c r="G260" i="24"/>
  <c r="G332" i="24"/>
  <c r="G422" i="24"/>
  <c r="G366" i="24"/>
  <c r="G313" i="24"/>
  <c r="G496" i="24"/>
  <c r="G106" i="24"/>
  <c r="G214" i="24"/>
  <c r="G530" i="24"/>
  <c r="G163" i="24"/>
  <c r="G709" i="24"/>
  <c r="G292" i="24"/>
  <c r="G145" i="24"/>
  <c r="G107" i="24"/>
  <c r="G98" i="24"/>
  <c r="G385" i="24"/>
  <c r="G567" i="24"/>
  <c r="G525" i="24"/>
  <c r="G554" i="24"/>
  <c r="G177" i="24"/>
  <c r="G524" i="24"/>
  <c r="G270" i="24"/>
  <c r="G400" i="24"/>
  <c r="G240" i="24"/>
  <c r="G80" i="24"/>
  <c r="G133" i="24"/>
  <c r="G291" i="24"/>
  <c r="G381" i="24"/>
  <c r="G311" i="24"/>
  <c r="G721" i="24"/>
  <c r="G134" i="24"/>
  <c r="G323" i="24"/>
  <c r="G661" i="24"/>
  <c r="G730" i="24"/>
  <c r="G363" i="24"/>
  <c r="G245" i="24"/>
  <c r="G146" i="24"/>
  <c r="G735" i="24"/>
  <c r="G671" i="24"/>
  <c r="G28" i="24"/>
  <c r="G376" i="24"/>
  <c r="G654" i="24"/>
  <c r="G259" i="24"/>
  <c r="G275" i="24"/>
  <c r="G666" i="24"/>
  <c r="G602" i="24"/>
  <c r="G139" i="24"/>
  <c r="G415" i="24"/>
  <c r="G230" i="24"/>
  <c r="G684" i="24"/>
  <c r="G416" i="24"/>
  <c r="G286" i="24"/>
  <c r="G394" i="24"/>
  <c r="G737" i="24"/>
  <c r="G262" i="24"/>
  <c r="G591" i="24"/>
  <c r="G679" i="24"/>
  <c r="G278" i="24"/>
  <c r="G564" i="24"/>
  <c r="G450" i="24"/>
  <c r="G484" i="24"/>
  <c r="G465" i="24"/>
  <c r="G61" i="24"/>
  <c r="G451" i="24"/>
  <c r="G495" i="24"/>
  <c r="G562" i="24"/>
  <c r="G99" i="24"/>
  <c r="G572" i="24"/>
  <c r="G653" i="24"/>
  <c r="G179" i="24"/>
  <c r="G710" i="24"/>
  <c r="G539" i="24"/>
  <c r="G371" i="24"/>
  <c r="G16" i="24"/>
  <c r="G155" i="24"/>
  <c r="G338" i="24"/>
  <c r="G93" i="24"/>
  <c r="G460" i="24"/>
  <c r="G351" i="24"/>
  <c r="G199" i="24"/>
  <c r="G194" i="24"/>
  <c r="G500" i="24"/>
  <c r="G741" i="24"/>
  <c r="G462" i="24"/>
  <c r="G725" i="24"/>
  <c r="G404" i="24"/>
  <c r="G116" i="24"/>
  <c r="G545" i="24"/>
  <c r="G716" i="24"/>
  <c r="G708" i="24"/>
  <c r="G72" i="24"/>
  <c r="G389" i="24"/>
  <c r="G33" i="24"/>
  <c r="G556" i="24"/>
  <c r="G269" i="24"/>
  <c r="G204" i="24"/>
  <c r="G66" i="24"/>
  <c r="G624" i="24"/>
  <c r="G642" i="24"/>
  <c r="G570" i="24"/>
  <c r="G560" i="24"/>
  <c r="G611" i="24"/>
  <c r="G491" i="24"/>
  <c r="G126" i="24"/>
  <c r="G207" i="24"/>
  <c r="G242" i="24"/>
  <c r="G142" i="24"/>
  <c r="G600" i="24"/>
  <c r="G188" i="24"/>
  <c r="G44" i="24"/>
  <c r="G403" i="24"/>
  <c r="G691" i="24"/>
  <c r="G248" i="24"/>
  <c r="G95" i="24"/>
  <c r="G10" i="24"/>
  <c r="G74" i="24"/>
  <c r="G637" i="24"/>
  <c r="G22" i="24"/>
  <c r="G464" i="24"/>
  <c r="G447" i="24"/>
  <c r="G247" i="24"/>
  <c r="G157" i="24"/>
  <c r="G650" i="24"/>
  <c r="G263" i="24"/>
  <c r="G603" i="24"/>
  <c r="G191" i="24"/>
  <c r="G540" i="24"/>
  <c r="G690" i="24"/>
  <c r="G29" i="24"/>
  <c r="G15" i="24"/>
  <c r="G148" i="24"/>
  <c r="G120" i="24"/>
  <c r="G733" i="24"/>
  <c r="G92" i="24"/>
  <c r="G129" i="24"/>
  <c r="G695" i="24"/>
  <c r="G377" i="24"/>
  <c r="G364" i="24"/>
  <c r="G434" i="24"/>
  <c r="G680" i="24"/>
  <c r="G154" i="24"/>
  <c r="G667" i="24"/>
  <c r="G336" i="24"/>
  <c r="G503" i="24"/>
  <c r="G94" i="24"/>
  <c r="G588" i="24"/>
  <c r="G614" i="24"/>
  <c r="G360" i="24"/>
  <c r="G401" i="24"/>
  <c r="G455" i="24"/>
  <c r="G461" i="24"/>
  <c r="G387" i="24"/>
  <c r="G555" i="24"/>
  <c r="G456" i="24"/>
  <c r="G711" i="24"/>
  <c r="G592" i="24"/>
  <c r="G236" i="24"/>
  <c r="G59" i="24"/>
  <c r="G349" i="24"/>
  <c r="G315" i="24"/>
  <c r="G113" i="24"/>
  <c r="G128" i="24"/>
  <c r="G633" i="24"/>
  <c r="G374" i="24"/>
  <c r="G220" i="24"/>
  <c r="G697" i="24"/>
  <c r="G355" i="24"/>
  <c r="G171" i="24"/>
  <c r="G202" i="24"/>
  <c r="G131" i="24"/>
  <c r="G678" i="24"/>
  <c r="G316" i="24"/>
  <c r="G347" i="24"/>
  <c r="G425" i="24"/>
  <c r="G60" i="24"/>
  <c r="G26" i="24"/>
  <c r="G523" i="24"/>
  <c r="G285" i="24"/>
  <c r="G393" i="24"/>
  <c r="G57" i="24"/>
  <c r="G24" i="24"/>
  <c r="G341" i="24"/>
  <c r="G612" i="24"/>
  <c r="G437" i="24"/>
  <c r="G726" i="24"/>
  <c r="G526" i="24"/>
  <c r="G511" i="24"/>
  <c r="G372" i="24"/>
  <c r="G587" i="24"/>
  <c r="G392" i="24"/>
  <c r="G436" i="24"/>
  <c r="G390" i="24"/>
  <c r="G589" i="24"/>
  <c r="G21" i="24"/>
  <c r="G258" i="24"/>
  <c r="G161" i="24"/>
  <c r="G340" i="24"/>
  <c r="G127" i="24"/>
  <c r="G502" i="24"/>
  <c r="G627" i="24"/>
  <c r="G301" i="24"/>
  <c r="G265" i="24"/>
  <c r="G549" i="24"/>
  <c r="G656" i="24"/>
  <c r="G646" i="24"/>
  <c r="G478" i="24"/>
  <c r="G68" i="24"/>
  <c r="G160" i="24"/>
  <c r="G280" i="24"/>
  <c r="G169" i="24"/>
  <c r="G513" i="24"/>
  <c r="G117" i="24"/>
  <c r="G593" i="24"/>
  <c r="G682" i="24"/>
  <c r="G13" i="24"/>
  <c r="G213" i="24"/>
  <c r="G141" i="24"/>
  <c r="G506" i="24"/>
  <c r="G514" i="24"/>
  <c r="G738" i="24"/>
  <c r="G153" i="24"/>
  <c r="G232" i="24"/>
  <c r="G662" i="24"/>
  <c r="G198" i="24"/>
  <c r="G563" i="24"/>
  <c r="G175" i="24"/>
  <c r="G299" i="24"/>
  <c r="G622" i="24"/>
  <c r="G433" i="24"/>
  <c r="G344" i="24"/>
  <c r="G410" i="24"/>
  <c r="G536" i="24"/>
  <c r="G11" i="24"/>
  <c r="G180" i="24"/>
  <c r="G421" i="24"/>
  <c r="G334" i="24"/>
  <c r="G182" i="24"/>
  <c r="G531" i="24"/>
  <c r="G706" i="24"/>
  <c r="G490" i="24"/>
  <c r="G521" i="24"/>
  <c r="G210" i="24"/>
  <c r="G290" i="24"/>
  <c r="G498" i="24"/>
  <c r="G200" i="24"/>
  <c r="G714" i="24"/>
  <c r="G167" i="24"/>
  <c r="G442" i="24"/>
  <c r="G119" i="24"/>
  <c r="G362" i="24"/>
  <c r="G69" i="24"/>
  <c r="G494" i="24"/>
  <c r="G115" i="24"/>
  <c r="G435" i="24"/>
  <c r="G6" i="24"/>
  <c r="G732" i="24"/>
  <c r="G626" i="24"/>
  <c r="G147" i="24"/>
  <c r="G488" i="24"/>
  <c r="G193" i="24"/>
  <c r="G742" i="24"/>
  <c r="G249" i="24"/>
  <c r="G551" i="24"/>
  <c r="G597" i="24"/>
  <c r="G701" i="24"/>
  <c r="G58" i="24"/>
  <c r="G91" i="24"/>
  <c r="G298" i="24"/>
  <c r="G483" i="24"/>
  <c r="G399" i="24"/>
  <c r="G233" i="24"/>
  <c r="G212" i="24"/>
  <c r="G508" i="24"/>
  <c r="G312" i="24"/>
  <c r="G664" i="24"/>
  <c r="G516" i="24"/>
  <c r="G186" i="24"/>
  <c r="G156" i="24"/>
  <c r="G277" i="24"/>
  <c r="G289" i="24"/>
  <c r="G428" i="24"/>
  <c r="G576" i="24"/>
  <c r="G319" i="24"/>
  <c r="G613" i="24"/>
  <c r="G740" i="24"/>
  <c r="G648" i="24"/>
  <c r="G327" i="24"/>
  <c r="G4" i="24"/>
  <c r="G105" i="24"/>
  <c r="G136" i="24"/>
  <c r="G418" i="24"/>
  <c r="G453" i="24"/>
  <c r="G65" i="24"/>
  <c r="G687" i="24"/>
  <c r="G396" i="24"/>
  <c r="G541" i="24"/>
  <c r="G46" i="24"/>
  <c r="G235" i="24"/>
  <c r="G604" i="24"/>
  <c r="G216" i="24"/>
  <c r="G109" i="24"/>
  <c r="G743" i="24"/>
  <c r="G314" i="24"/>
  <c r="G274" i="24"/>
  <c r="G384" i="24"/>
  <c r="G446" i="24"/>
  <c r="G574" i="24"/>
  <c r="G657" i="24"/>
  <c r="G31" i="24"/>
  <c r="G243" i="24"/>
  <c r="G670" i="24"/>
  <c r="G638" i="24"/>
  <c r="G304" i="24"/>
  <c r="G454" i="24"/>
  <c r="G255" i="24"/>
  <c r="G501" i="24"/>
  <c r="G257" i="24"/>
  <c r="G345" i="24"/>
  <c r="G189" i="24"/>
  <c r="G406" i="24"/>
  <c r="G476" i="24"/>
  <c r="G76" i="24"/>
  <c r="G140" i="24"/>
  <c r="G685" i="24"/>
  <c r="G659" i="24"/>
  <c r="G655" i="24"/>
  <c r="G82" i="24"/>
  <c r="G228" i="24"/>
  <c r="G457" i="24"/>
  <c r="G318" i="24"/>
  <c r="G62" i="24"/>
  <c r="G535" i="24"/>
  <c r="G608" i="24"/>
  <c r="G287" i="24"/>
  <c r="G620" i="24"/>
  <c r="G534" i="24"/>
  <c r="G90" i="24"/>
  <c r="G294" i="24"/>
  <c r="G296" i="24"/>
  <c r="G720" i="24"/>
  <c r="G187" i="24"/>
  <c r="G18" i="24"/>
  <c r="G482" i="24"/>
  <c r="G272" i="24"/>
  <c r="G111" i="24"/>
  <c r="G689" i="24"/>
  <c r="G373" i="24"/>
  <c r="G89" i="24"/>
  <c r="G474" i="24"/>
  <c r="G432" i="24"/>
  <c r="G130" i="24"/>
  <c r="G343" i="24"/>
  <c r="G321" i="24"/>
  <c r="G266" i="24"/>
  <c r="G43" i="24"/>
  <c r="G348" i="24"/>
  <c r="G438" i="24"/>
  <c r="G178" i="24"/>
  <c r="G9" i="24"/>
  <c r="G164" i="24"/>
  <c r="G3" i="24"/>
  <c r="G64" i="24"/>
  <c r="G499" i="24"/>
  <c r="G417" i="24"/>
  <c r="G471" i="24"/>
  <c r="G54" i="24"/>
  <c r="G493" i="24"/>
  <c r="G143" i="24"/>
  <c r="G224" i="24"/>
  <c r="G538" i="24"/>
  <c r="G571" i="24"/>
  <c r="G320" i="24"/>
  <c r="G487" i="24"/>
  <c r="G168" i="24"/>
  <c r="G237" i="24"/>
  <c r="G234" i="24"/>
  <c r="G688" i="24"/>
  <c r="G575" i="24"/>
  <c r="G322" i="24"/>
  <c r="G578" i="24"/>
  <c r="G218" i="24"/>
  <c r="G649" i="24"/>
  <c r="G569" i="24"/>
  <c r="G162" i="24"/>
  <c r="G509" i="24"/>
  <c r="G584" i="24"/>
  <c r="G553" i="24"/>
  <c r="G430" i="24"/>
  <c r="G712" i="24"/>
  <c r="G517" i="24"/>
  <c r="G636" i="24"/>
  <c r="G443" i="24"/>
  <c r="G427" i="24"/>
  <c r="G686" i="24"/>
  <c r="G473" i="24"/>
  <c r="G717" i="24"/>
  <c r="G581" i="24"/>
  <c r="G368" i="24"/>
  <c r="G693" i="24"/>
  <c r="G206" i="24"/>
  <c r="G83" i="24"/>
  <c r="G397" i="24"/>
  <c r="G293" i="24"/>
  <c r="G121" i="24"/>
  <c r="G492" i="24"/>
  <c r="G112" i="24"/>
  <c r="G718" i="24"/>
  <c r="G356" i="24"/>
  <c r="G276" i="24"/>
  <c r="G728" i="24"/>
  <c r="G50" i="24"/>
  <c r="G468" i="24"/>
  <c r="G23" i="24"/>
  <c r="G520" i="24"/>
  <c r="G225" i="24"/>
  <c r="G273" i="24"/>
  <c r="G543" i="24"/>
  <c r="G138" i="24"/>
  <c r="G71" i="24"/>
  <c r="G566" i="24"/>
  <c r="G702" i="24"/>
  <c r="G52" i="24"/>
  <c r="G73" i="24"/>
  <c r="G618" i="24"/>
  <c r="G183" i="24"/>
  <c r="G625" i="24"/>
  <c r="G458" i="24"/>
  <c r="G358" i="24"/>
  <c r="G634" i="24"/>
  <c r="G739" i="24"/>
  <c r="G192" i="24"/>
  <c r="G677" i="24"/>
  <c r="G419" i="24"/>
  <c r="G166" i="24"/>
  <c r="G27" i="24"/>
  <c r="G110" i="24"/>
  <c r="G297" i="24"/>
  <c r="G533" i="24"/>
  <c r="G85" i="24"/>
  <c r="G528" i="24"/>
  <c r="G683" i="24"/>
  <c r="G203" i="24"/>
  <c r="G152" i="24"/>
  <c r="G580" i="24"/>
  <c r="G271" i="24"/>
  <c r="G467" i="24"/>
  <c r="G96" i="24"/>
  <c r="G264" i="24"/>
  <c r="G565" i="24"/>
  <c r="G665" i="24"/>
  <c r="G408" i="24"/>
  <c r="G254" i="24"/>
  <c r="G104" i="24"/>
  <c r="G196" i="24"/>
  <c r="G159" i="24"/>
  <c r="G38" i="24"/>
  <c r="G479" i="24"/>
  <c r="G48" i="24"/>
  <c r="G703" i="24"/>
  <c r="G599" i="24"/>
  <c r="G485" i="24"/>
  <c r="G507" i="24"/>
  <c r="G722" i="24"/>
  <c r="G8" i="24"/>
  <c r="G631" i="24"/>
  <c r="G165" i="24"/>
  <c r="G19" i="24"/>
  <c r="G548" i="24"/>
  <c r="G78" i="24"/>
  <c r="G617" i="24"/>
  <c r="G14" i="24"/>
  <c r="G45" i="24"/>
  <c r="G101" i="24"/>
  <c r="G56" i="24"/>
  <c r="G582" i="24"/>
  <c r="G125" i="24"/>
  <c r="G585" i="24"/>
  <c r="G672" i="24"/>
  <c r="G510" i="24"/>
  <c r="G643" i="24"/>
  <c r="G39" i="24"/>
  <c r="G628" i="24"/>
  <c r="G241" i="24"/>
  <c r="G354" i="24"/>
  <c r="G359" i="24"/>
  <c r="G601" i="24"/>
  <c r="G379" i="24"/>
  <c r="G123" i="24"/>
  <c r="G227" i="24"/>
  <c r="G184" i="24"/>
  <c r="G124" i="24"/>
  <c r="G41" i="24"/>
  <c r="G668" i="24"/>
  <c r="G281" i="24"/>
  <c r="G229" i="24"/>
  <c r="G542" i="24"/>
  <c r="G102" i="24"/>
  <c r="G49" i="24"/>
  <c r="G719" i="24"/>
  <c r="G616" i="24"/>
  <c r="G424" i="24"/>
  <c r="G310" i="24"/>
  <c r="G420" i="24"/>
  <c r="G137" i="24"/>
  <c r="G481" i="24"/>
  <c r="G350" i="24"/>
  <c r="G698" i="24"/>
  <c r="G734" i="24"/>
  <c r="G324" i="24"/>
  <c r="G598" i="24"/>
  <c r="G388" i="24"/>
  <c r="G558" i="24"/>
  <c r="G365" i="24"/>
  <c r="G518" i="24"/>
  <c r="G149" i="24"/>
  <c r="G736" i="24"/>
  <c r="G42" i="24"/>
  <c r="G308" i="24"/>
  <c r="G108" i="24"/>
  <c r="G610" i="24"/>
  <c r="G122" i="24"/>
  <c r="G75" i="24"/>
  <c r="G596" i="24"/>
  <c r="G367" i="24"/>
  <c r="G705" i="24"/>
  <c r="G594" i="24"/>
  <c r="G118" i="24"/>
  <c r="G208" i="24"/>
  <c r="G715" i="24"/>
  <c r="G282" i="24"/>
  <c r="G144" i="24"/>
  <c r="G532" i="24"/>
  <c r="G472" i="24"/>
  <c r="G632" i="24"/>
  <c r="G331" i="24"/>
  <c r="E9" i="23"/>
  <c r="D9" i="23"/>
  <c r="E8" i="23"/>
  <c r="D8" i="23"/>
  <c r="E7" i="23"/>
  <c r="D7" i="23"/>
  <c r="E6" i="23"/>
  <c r="D6" i="23"/>
  <c r="E5" i="23"/>
  <c r="D5" i="23"/>
  <c r="E4" i="23"/>
  <c r="D4" i="23"/>
  <c r="E3" i="23"/>
  <c r="D3" i="23"/>
  <c r="D32" i="21"/>
  <c r="D41" i="21"/>
  <c r="D40" i="21"/>
  <c r="D39" i="21"/>
  <c r="D38" i="21"/>
  <c r="D37" i="21"/>
  <c r="D36" i="21"/>
  <c r="D35" i="21"/>
  <c r="D34" i="21"/>
  <c r="D33" i="21"/>
  <c r="D30" i="21"/>
  <c r="D29" i="21"/>
  <c r="F28" i="21"/>
  <c r="D28" i="21"/>
  <c r="D27" i="21"/>
  <c r="F26" i="21"/>
  <c r="D26" i="21"/>
  <c r="C22" i="21"/>
  <c r="A22" i="21"/>
  <c r="C21" i="21"/>
  <c r="A21" i="21"/>
  <c r="F18" i="21"/>
  <c r="I523" i="14"/>
  <c r="I182" i="14"/>
  <c r="I358" i="14"/>
  <c r="I910" i="14"/>
  <c r="I909" i="14"/>
  <c r="I522" i="14"/>
  <c r="I181" i="14"/>
  <c r="I705" i="14"/>
  <c r="I908" i="14"/>
  <c r="I357" i="14"/>
  <c r="I907" i="14"/>
  <c r="I704" i="14"/>
  <c r="I906" i="14"/>
  <c r="I521" i="14"/>
  <c r="I520" i="14"/>
  <c r="I180" i="14"/>
  <c r="I905" i="14"/>
  <c r="I179" i="14"/>
  <c r="I904" i="14"/>
  <c r="I178" i="14"/>
  <c r="I177" i="14"/>
  <c r="I903" i="14"/>
  <c r="I519" i="14"/>
  <c r="I176" i="14"/>
  <c r="I518" i="14"/>
  <c r="I175" i="14"/>
  <c r="I902" i="14"/>
  <c r="I356" i="14"/>
  <c r="I703" i="14"/>
  <c r="I702" i="14"/>
  <c r="I901" i="14"/>
  <c r="I174" i="14"/>
  <c r="I900" i="14"/>
  <c r="I899" i="14"/>
  <c r="I355" i="14"/>
  <c r="I898" i="14"/>
  <c r="I517" i="14"/>
  <c r="I701" i="14"/>
  <c r="I897" i="14"/>
  <c r="I896" i="14"/>
  <c r="I700" i="14"/>
  <c r="I173" i="14"/>
  <c r="I699" i="14"/>
  <c r="I895" i="14"/>
  <c r="I516" i="14"/>
  <c r="I698" i="14"/>
  <c r="I894" i="14"/>
  <c r="I697" i="14"/>
  <c r="I696" i="14"/>
  <c r="I515" i="14"/>
  <c r="I172" i="14"/>
  <c r="I171" i="14"/>
  <c r="I695" i="14"/>
  <c r="I354" i="14"/>
  <c r="I694" i="14"/>
  <c r="I170" i="14"/>
  <c r="I893" i="14"/>
  <c r="I514" i="14"/>
  <c r="I892" i="14"/>
  <c r="I169" i="14"/>
  <c r="I891" i="14"/>
  <c r="I693" i="14"/>
  <c r="I692" i="14"/>
  <c r="I168" i="14"/>
  <c r="I353" i="14"/>
  <c r="I513" i="14"/>
  <c r="I167" i="14"/>
  <c r="I166" i="14"/>
  <c r="I512" i="14"/>
  <c r="I165" i="14"/>
  <c r="I511" i="14"/>
  <c r="I691" i="14"/>
  <c r="I890" i="14"/>
  <c r="I352" i="14"/>
  <c r="I690" i="14"/>
  <c r="I889" i="14"/>
  <c r="I510" i="14"/>
  <c r="I689" i="14"/>
  <c r="I688" i="14"/>
  <c r="I164" i="14"/>
  <c r="I163" i="14"/>
  <c r="I687" i="14"/>
  <c r="I686" i="14"/>
  <c r="I351" i="14"/>
  <c r="I162" i="14"/>
  <c r="I888" i="14"/>
  <c r="I161" i="14"/>
  <c r="I887" i="14"/>
  <c r="I509" i="14"/>
  <c r="I886" i="14"/>
  <c r="I685" i="14"/>
  <c r="I508" i="14"/>
  <c r="I684" i="14"/>
  <c r="I885" i="14"/>
  <c r="I507" i="14"/>
  <c r="I160" i="14"/>
  <c r="I159" i="14"/>
  <c r="I158" i="14"/>
  <c r="I884" i="14"/>
  <c r="I157" i="14"/>
  <c r="I683" i="14"/>
  <c r="I156" i="14"/>
  <c r="I350" i="14"/>
  <c r="I883" i="14"/>
  <c r="I155" i="14"/>
  <c r="I154" i="14"/>
  <c r="I682" i="14"/>
  <c r="I349" i="14"/>
  <c r="I681" i="14"/>
  <c r="I882" i="14"/>
  <c r="I348" i="14"/>
  <c r="I680" i="14"/>
  <c r="I679" i="14"/>
  <c r="I153" i="14"/>
  <c r="I506" i="14"/>
  <c r="I678" i="14"/>
  <c r="I152" i="14"/>
  <c r="I881" i="14"/>
  <c r="I347" i="14"/>
  <c r="I151" i="14"/>
  <c r="I880" i="14"/>
  <c r="I677" i="14"/>
  <c r="I150" i="14"/>
  <c r="I879" i="14"/>
  <c r="I878" i="14"/>
  <c r="I149" i="14"/>
  <c r="I877" i="14"/>
  <c r="I676" i="14"/>
  <c r="I876" i="14"/>
  <c r="I148" i="14"/>
  <c r="I346" i="14"/>
  <c r="I345" i="14"/>
  <c r="I875" i="14"/>
  <c r="I344" i="14"/>
  <c r="I874" i="14"/>
  <c r="I147" i="14"/>
  <c r="I146" i="14"/>
  <c r="I873" i="14"/>
  <c r="I145" i="14"/>
  <c r="I343" i="14"/>
  <c r="I505" i="14"/>
  <c r="I504" i="14"/>
  <c r="I144" i="14"/>
  <c r="I675" i="14"/>
  <c r="I342" i="14"/>
  <c r="I872" i="14"/>
  <c r="I871" i="14"/>
  <c r="I503" i="14"/>
  <c r="I870" i="14"/>
  <c r="I143" i="14"/>
  <c r="I142" i="14"/>
  <c r="I341" i="14"/>
  <c r="I674" i="14"/>
  <c r="I340" i="14"/>
  <c r="I869" i="14"/>
  <c r="I502" i="14"/>
  <c r="I141" i="14"/>
  <c r="I339" i="14"/>
  <c r="I868" i="14"/>
  <c r="I338" i="14"/>
  <c r="I673" i="14"/>
  <c r="I867" i="14"/>
  <c r="I501" i="14"/>
  <c r="I866" i="14"/>
  <c r="I865" i="14"/>
  <c r="I337" i="14"/>
  <c r="I140" i="14"/>
  <c r="I672" i="14"/>
  <c r="I500" i="14"/>
  <c r="I139" i="14"/>
  <c r="I336" i="14"/>
  <c r="I671" i="14"/>
  <c r="I499" i="14"/>
  <c r="I335" i="14"/>
  <c r="I864" i="14"/>
  <c r="I863" i="14"/>
  <c r="I334" i="14"/>
  <c r="I498" i="14"/>
  <c r="I333" i="14"/>
  <c r="I497" i="14"/>
  <c r="I138" i="14"/>
  <c r="I862" i="14"/>
  <c r="I496" i="14"/>
  <c r="I670" i="14"/>
  <c r="I669" i="14"/>
  <c r="I332" i="14"/>
  <c r="I331" i="14"/>
  <c r="I330" i="14"/>
  <c r="I495" i="14"/>
  <c r="I861" i="14"/>
  <c r="I668" i="14"/>
  <c r="I137" i="14"/>
  <c r="I494" i="14"/>
  <c r="I329" i="14"/>
  <c r="I136" i="14"/>
  <c r="I135" i="14"/>
  <c r="I328" i="14"/>
  <c r="I860" i="14"/>
  <c r="I859" i="14"/>
  <c r="I493" i="14"/>
  <c r="I327" i="14"/>
  <c r="I134" i="14"/>
  <c r="I326" i="14"/>
  <c r="I325" i="14"/>
  <c r="I324" i="14"/>
  <c r="I323" i="14"/>
  <c r="I133" i="14"/>
  <c r="I132" i="14"/>
  <c r="I667" i="14"/>
  <c r="I492" i="14"/>
  <c r="I491" i="14"/>
  <c r="I490" i="14"/>
  <c r="I666" i="14"/>
  <c r="I322" i="14"/>
  <c r="I131" i="14"/>
  <c r="I321" i="14"/>
  <c r="I130" i="14"/>
  <c r="I320" i="14"/>
  <c r="I489" i="14"/>
  <c r="I319" i="14"/>
  <c r="I129" i="14"/>
  <c r="I858" i="14"/>
  <c r="I318" i="14"/>
  <c r="I665" i="14"/>
  <c r="I317" i="14"/>
  <c r="I857" i="14"/>
  <c r="I316" i="14"/>
  <c r="I488" i="14"/>
  <c r="I856" i="14"/>
  <c r="I487" i="14"/>
  <c r="I315" i="14"/>
  <c r="I128" i="14"/>
  <c r="I127" i="14"/>
  <c r="I314" i="14"/>
  <c r="I313" i="14"/>
  <c r="I664" i="14"/>
  <c r="I663" i="14"/>
  <c r="I662" i="14"/>
  <c r="I661" i="14"/>
  <c r="I660" i="14"/>
  <c r="I486" i="14"/>
  <c r="I485" i="14"/>
  <c r="I659" i="14"/>
  <c r="I855" i="14"/>
  <c r="I312" i="14"/>
  <c r="I311" i="14"/>
  <c r="I658" i="14"/>
  <c r="I854" i="14"/>
  <c r="I657" i="14"/>
  <c r="I853" i="14"/>
  <c r="I484" i="14"/>
  <c r="I656" i="14"/>
  <c r="I852" i="14"/>
  <c r="I126" i="14"/>
  <c r="I483" i="14"/>
  <c r="I125" i="14"/>
  <c r="I655" i="14"/>
  <c r="I124" i="14"/>
  <c r="I310" i="14"/>
  <c r="I482" i="14"/>
  <c r="I654" i="14"/>
  <c r="I851" i="14"/>
  <c r="I653" i="14"/>
  <c r="I850" i="14"/>
  <c r="I123" i="14"/>
  <c r="I122" i="14"/>
  <c r="I309" i="14"/>
  <c r="I652" i="14"/>
  <c r="I651" i="14"/>
  <c r="I481" i="14"/>
  <c r="I650" i="14"/>
  <c r="I480" i="14"/>
  <c r="I121" i="14"/>
  <c r="I120" i="14"/>
  <c r="I119" i="14"/>
  <c r="I649" i="14"/>
  <c r="I308" i="14"/>
  <c r="I849" i="14"/>
  <c r="I118" i="14"/>
  <c r="I117" i="14"/>
  <c r="I479" i="14"/>
  <c r="I648" i="14"/>
  <c r="I478" i="14"/>
  <c r="I307" i="14"/>
  <c r="I647" i="14"/>
  <c r="I477" i="14"/>
  <c r="I116" i="14"/>
  <c r="I476" i="14"/>
  <c r="I306" i="14"/>
  <c r="I848" i="14"/>
  <c r="I305" i="14"/>
  <c r="I115" i="14"/>
  <c r="I847" i="14"/>
  <c r="I475" i="14"/>
  <c r="I304" i="14"/>
  <c r="I474" i="14"/>
  <c r="I114" i="14"/>
  <c r="I303" i="14"/>
  <c r="I473" i="14"/>
  <c r="I302" i="14"/>
  <c r="I113" i="14"/>
  <c r="I472" i="14"/>
  <c r="I471" i="14"/>
  <c r="I112" i="14"/>
  <c r="I646" i="14"/>
  <c r="I846" i="14"/>
  <c r="I645" i="14"/>
  <c r="I301" i="14"/>
  <c r="I644" i="14"/>
  <c r="I643" i="14"/>
  <c r="I642" i="14"/>
  <c r="I300" i="14"/>
  <c r="I641" i="14"/>
  <c r="I845" i="14"/>
  <c r="I640" i="14"/>
  <c r="I111" i="14"/>
  <c r="I299" i="14"/>
  <c r="I110" i="14"/>
  <c r="I298" i="14"/>
  <c r="I639" i="14"/>
  <c r="I470" i="14"/>
  <c r="I638" i="14"/>
  <c r="I844" i="14"/>
  <c r="I469" i="14"/>
  <c r="I843" i="14"/>
  <c r="I109" i="14"/>
  <c r="I842" i="14"/>
  <c r="I841" i="14"/>
  <c r="I840" i="14"/>
  <c r="I468" i="14"/>
  <c r="I839" i="14"/>
  <c r="I467" i="14"/>
  <c r="I838" i="14"/>
  <c r="I108" i="14"/>
  <c r="I107" i="14"/>
  <c r="I297" i="14"/>
  <c r="I837" i="14"/>
  <c r="I466" i="14"/>
  <c r="I637" i="14"/>
  <c r="I836" i="14"/>
  <c r="I465" i="14"/>
  <c r="I296" i="14"/>
  <c r="I106" i="14"/>
  <c r="I464" i="14"/>
  <c r="I636" i="14"/>
  <c r="I463" i="14"/>
  <c r="I105" i="14"/>
  <c r="I835" i="14"/>
  <c r="I462" i="14"/>
  <c r="I635" i="14"/>
  <c r="I295" i="14"/>
  <c r="I294" i="14"/>
  <c r="I293" i="14"/>
  <c r="I834" i="14"/>
  <c r="I833" i="14"/>
  <c r="I461" i="14"/>
  <c r="I634" i="14"/>
  <c r="I832" i="14"/>
  <c r="I633" i="14"/>
  <c r="I460" i="14"/>
  <c r="I831" i="14"/>
  <c r="I292" i="14"/>
  <c r="I459" i="14"/>
  <c r="I104" i="14"/>
  <c r="I632" i="14"/>
  <c r="I830" i="14"/>
  <c r="I829" i="14"/>
  <c r="I828" i="14"/>
  <c r="I103" i="14"/>
  <c r="I291" i="14"/>
  <c r="I458" i="14"/>
  <c r="I457" i="14"/>
  <c r="I456" i="14"/>
  <c r="I631" i="14"/>
  <c r="I455" i="14"/>
  <c r="I290" i="14"/>
  <c r="I827" i="14"/>
  <c r="I630" i="14"/>
  <c r="I826" i="14"/>
  <c r="I825" i="14"/>
  <c r="I824" i="14"/>
  <c r="I102" i="14"/>
  <c r="I101" i="14"/>
  <c r="I629" i="14"/>
  <c r="I454" i="14"/>
  <c r="I453" i="14"/>
  <c r="I100" i="14"/>
  <c r="I289" i="14"/>
  <c r="I628" i="14"/>
  <c r="I288" i="14"/>
  <c r="I452" i="14"/>
  <c r="I99" i="14"/>
  <c r="I451" i="14"/>
  <c r="I450" i="14"/>
  <c r="I449" i="14"/>
  <c r="I98" i="14"/>
  <c r="I287" i="14"/>
  <c r="I286" i="14"/>
  <c r="I97" i="14"/>
  <c r="I823" i="14"/>
  <c r="I96" i="14"/>
  <c r="I627" i="14"/>
  <c r="I285" i="14"/>
  <c r="I95" i="14"/>
  <c r="I822" i="14"/>
  <c r="I821" i="14"/>
  <c r="I626" i="14"/>
  <c r="I448" i="14"/>
  <c r="I625" i="14"/>
  <c r="I94" i="14"/>
  <c r="I284" i="14"/>
  <c r="I820" i="14"/>
  <c r="I624" i="14"/>
  <c r="I623" i="14"/>
  <c r="I447" i="14"/>
  <c r="I283" i="14"/>
  <c r="I622" i="14"/>
  <c r="I819" i="14"/>
  <c r="I282" i="14"/>
  <c r="I281" i="14"/>
  <c r="I446" i="14"/>
  <c r="I445" i="14"/>
  <c r="I93" i="14"/>
  <c r="I444" i="14"/>
  <c r="I621" i="14"/>
  <c r="I818" i="14"/>
  <c r="I817" i="14"/>
  <c r="I92" i="14"/>
  <c r="I280" i="14"/>
  <c r="I91" i="14"/>
  <c r="I90" i="14"/>
  <c r="I620" i="14"/>
  <c r="I89" i="14"/>
  <c r="I88" i="14"/>
  <c r="I816" i="14"/>
  <c r="I619" i="14"/>
  <c r="I87" i="14"/>
  <c r="I86" i="14"/>
  <c r="I279" i="14"/>
  <c r="I618" i="14"/>
  <c r="I617" i="14"/>
  <c r="I443" i="14"/>
  <c r="I815" i="14"/>
  <c r="I814" i="14"/>
  <c r="I85" i="14"/>
  <c r="I84" i="14"/>
  <c r="I616" i="14"/>
  <c r="I278" i="14"/>
  <c r="I83" i="14"/>
  <c r="I813" i="14"/>
  <c r="I442" i="14"/>
  <c r="I812" i="14"/>
  <c r="I441" i="14"/>
  <c r="I82" i="14"/>
  <c r="I277" i="14"/>
  <c r="I81" i="14"/>
  <c r="I276" i="14"/>
  <c r="I80" i="14"/>
  <c r="I275" i="14"/>
  <c r="I274" i="14"/>
  <c r="I811" i="14"/>
  <c r="I273" i="14"/>
  <c r="I79" i="14"/>
  <c r="I810" i="14"/>
  <c r="I809" i="14"/>
  <c r="I808" i="14"/>
  <c r="I78" i="14"/>
  <c r="I440" i="14"/>
  <c r="I807" i="14"/>
  <c r="I806" i="14"/>
  <c r="I272" i="14"/>
  <c r="I77" i="14"/>
  <c r="I615" i="14"/>
  <c r="I271" i="14"/>
  <c r="I76" i="14"/>
  <c r="I75" i="14"/>
  <c r="I614" i="14"/>
  <c r="I270" i="14"/>
  <c r="I613" i="14"/>
  <c r="I74" i="14"/>
  <c r="I805" i="14"/>
  <c r="I612" i="14"/>
  <c r="I269" i="14"/>
  <c r="I439" i="14"/>
  <c r="I804" i="14"/>
  <c r="I438" i="14"/>
  <c r="I611" i="14"/>
  <c r="I610" i="14"/>
  <c r="I437" i="14"/>
  <c r="I73" i="14"/>
  <c r="I268" i="14"/>
  <c r="I267" i="14"/>
  <c r="I72" i="14"/>
  <c r="I266" i="14"/>
  <c r="I71" i="14"/>
  <c r="I265" i="14"/>
  <c r="I264" i="14"/>
  <c r="I803" i="14"/>
  <c r="I802" i="14"/>
  <c r="I609" i="14"/>
  <c r="I801" i="14"/>
  <c r="I70" i="14"/>
  <c r="I800" i="14"/>
  <c r="I69" i="14"/>
  <c r="I799" i="14"/>
  <c r="I436" i="14"/>
  <c r="I68" i="14"/>
  <c r="I263" i="14"/>
  <c r="I798" i="14"/>
  <c r="I435" i="14"/>
  <c r="I608" i="14"/>
  <c r="I67" i="14"/>
  <c r="I607" i="14"/>
  <c r="I797" i="14"/>
  <c r="I606" i="14"/>
  <c r="I796" i="14"/>
  <c r="I262" i="14"/>
  <c r="I795" i="14"/>
  <c r="I794" i="14"/>
  <c r="I793" i="14"/>
  <c r="I66" i="14"/>
  <c r="I434" i="14"/>
  <c r="I261" i="14"/>
  <c r="I433" i="14"/>
  <c r="I792" i="14"/>
  <c r="I605" i="14"/>
  <c r="I65" i="14"/>
  <c r="I791" i="14"/>
  <c r="I260" i="14"/>
  <c r="I432" i="14"/>
  <c r="I64" i="14"/>
  <c r="I431" i="14"/>
  <c r="I259" i="14"/>
  <c r="I258" i="14"/>
  <c r="I63" i="14"/>
  <c r="I604" i="14"/>
  <c r="I430" i="14"/>
  <c r="I790" i="14"/>
  <c r="I62" i="14"/>
  <c r="I257" i="14"/>
  <c r="I61" i="14"/>
  <c r="I429" i="14"/>
  <c r="I256" i="14"/>
  <c r="I60" i="14"/>
  <c r="I255" i="14"/>
  <c r="I428" i="14"/>
  <c r="I603" i="14"/>
  <c r="I59" i="14"/>
  <c r="I58" i="14"/>
  <c r="I789" i="14"/>
  <c r="I602" i="14"/>
  <c r="I788" i="14"/>
  <c r="I601" i="14"/>
  <c r="I427" i="14"/>
  <c r="I600" i="14"/>
  <c r="I57" i="14"/>
  <c r="I56" i="14"/>
  <c r="I426" i="14"/>
  <c r="I425" i="14"/>
  <c r="I787" i="14"/>
  <c r="I786" i="14"/>
  <c r="I424" i="14"/>
  <c r="I599" i="14"/>
  <c r="I254" i="14"/>
  <c r="I253" i="14"/>
  <c r="I785" i="14"/>
  <c r="I55" i="14"/>
  <c r="I598" i="14"/>
  <c r="I597" i="14"/>
  <c r="I784" i="14"/>
  <c r="I423" i="14"/>
  <c r="I54" i="14"/>
  <c r="I783" i="14"/>
  <c r="I252" i="14"/>
  <c r="I251" i="14"/>
  <c r="I250" i="14"/>
  <c r="I782" i="14"/>
  <c r="I249" i="14"/>
  <c r="I422" i="14"/>
  <c r="I421" i="14"/>
  <c r="I781" i="14"/>
  <c r="I53" i="14"/>
  <c r="I420" i="14"/>
  <c r="I780" i="14"/>
  <c r="I248" i="14"/>
  <c r="I52" i="14"/>
  <c r="I51" i="14"/>
  <c r="I247" i="14"/>
  <c r="I779" i="14"/>
  <c r="I778" i="14"/>
  <c r="I50" i="14"/>
  <c r="I419" i="14"/>
  <c r="I777" i="14"/>
  <c r="I596" i="14"/>
  <c r="I49" i="14"/>
  <c r="I776" i="14"/>
  <c r="I246" i="14"/>
  <c r="I595" i="14"/>
  <c r="I245" i="14"/>
  <c r="I418" i="14"/>
  <c r="I594" i="14"/>
  <c r="I244" i="14"/>
  <c r="I593" i="14"/>
  <c r="I775" i="14"/>
  <c r="I592" i="14"/>
  <c r="I591" i="14"/>
  <c r="I590" i="14"/>
  <c r="I774" i="14"/>
  <c r="I417" i="14"/>
  <c r="I589" i="14"/>
  <c r="I243" i="14"/>
  <c r="I588" i="14"/>
  <c r="I773" i="14"/>
  <c r="I772" i="14"/>
  <c r="I771" i="14"/>
  <c r="I48" i="14"/>
  <c r="I416" i="14"/>
  <c r="I587" i="14"/>
  <c r="I586" i="14"/>
  <c r="I585" i="14"/>
  <c r="I242" i="14"/>
  <c r="I770" i="14"/>
  <c r="I241" i="14"/>
  <c r="I415" i="14"/>
  <c r="I47" i="14"/>
  <c r="I240" i="14"/>
  <c r="I414" i="14"/>
  <c r="I46" i="14"/>
  <c r="I239" i="14"/>
  <c r="I238" i="14"/>
  <c r="I769" i="14"/>
  <c r="I237" i="14"/>
  <c r="I236" i="14"/>
  <c r="I768" i="14"/>
  <c r="I45" i="14"/>
  <c r="I767" i="14"/>
  <c r="I766" i="14"/>
  <c r="I235" i="14"/>
  <c r="I584" i="14"/>
  <c r="I234" i="14"/>
  <c r="I583" i="14"/>
  <c r="I44" i="14"/>
  <c r="I765" i="14"/>
  <c r="I43" i="14"/>
  <c r="I42" i="14"/>
  <c r="I764" i="14"/>
  <c r="I763" i="14"/>
  <c r="I582" i="14"/>
  <c r="I413" i="14"/>
  <c r="I581" i="14"/>
  <c r="I762" i="14"/>
  <c r="I233" i="14"/>
  <c r="I41" i="14"/>
  <c r="I761" i="14"/>
  <c r="I760" i="14"/>
  <c r="I580" i="14"/>
  <c r="I579" i="14"/>
  <c r="I40" i="14"/>
  <c r="I759" i="14"/>
  <c r="I758" i="14"/>
  <c r="I39" i="14"/>
  <c r="I412" i="14"/>
  <c r="I411" i="14"/>
  <c r="I757" i="14"/>
  <c r="I232" i="14"/>
  <c r="I756" i="14"/>
  <c r="I38" i="14"/>
  <c r="I37" i="14"/>
  <c r="I578" i="14"/>
  <c r="I755" i="14"/>
  <c r="I577" i="14"/>
  <c r="I410" i="14"/>
  <c r="I231" i="14"/>
  <c r="I754" i="14"/>
  <c r="I753" i="14"/>
  <c r="I409" i="14"/>
  <c r="I36" i="14"/>
  <c r="I230" i="14"/>
  <c r="I408" i="14"/>
  <c r="I576" i="14"/>
  <c r="I575" i="14"/>
  <c r="I407" i="14"/>
  <c r="I574" i="14"/>
  <c r="I406" i="14"/>
  <c r="I229" i="14"/>
  <c r="I405" i="14"/>
  <c r="I752" i="14"/>
  <c r="I228" i="14"/>
  <c r="I404" i="14"/>
  <c r="I751" i="14"/>
  <c r="I573" i="14"/>
  <c r="I572" i="14"/>
  <c r="I403" i="14"/>
  <c r="I35" i="14"/>
  <c r="I227" i="14"/>
  <c r="I571" i="14"/>
  <c r="I402" i="14"/>
  <c r="I570" i="14"/>
  <c r="I34" i="14"/>
  <c r="I226" i="14"/>
  <c r="I401" i="14"/>
  <c r="I569" i="14"/>
  <c r="I400" i="14"/>
  <c r="I568" i="14"/>
  <c r="I567" i="14"/>
  <c r="I225" i="14"/>
  <c r="I750" i="14"/>
  <c r="I749" i="14"/>
  <c r="I33" i="14"/>
  <c r="I224" i="14"/>
  <c r="I748" i="14"/>
  <c r="I566" i="14"/>
  <c r="I399" i="14"/>
  <c r="I223" i="14"/>
  <c r="I565" i="14"/>
  <c r="I32" i="14"/>
  <c r="I222" i="14"/>
  <c r="I564" i="14"/>
  <c r="I563" i="14"/>
  <c r="I747" i="14"/>
  <c r="I562" i="14"/>
  <c r="I561" i="14"/>
  <c r="I398" i="14"/>
  <c r="I31" i="14"/>
  <c r="I30" i="14"/>
  <c r="I397" i="14"/>
  <c r="I560" i="14"/>
  <c r="I221" i="14"/>
  <c r="I746" i="14"/>
  <c r="I559" i="14"/>
  <c r="I220" i="14"/>
  <c r="I396" i="14"/>
  <c r="I29" i="14"/>
  <c r="I219" i="14"/>
  <c r="I395" i="14"/>
  <c r="I218" i="14"/>
  <c r="I394" i="14"/>
  <c r="I28" i="14"/>
  <c r="I558" i="14"/>
  <c r="I393" i="14"/>
  <c r="I27" i="14"/>
  <c r="I392" i="14"/>
  <c r="I26" i="14"/>
  <c r="I217" i="14"/>
  <c r="I557" i="14"/>
  <c r="I745" i="14"/>
  <c r="I25" i="14"/>
  <c r="I24" i="14"/>
  <c r="I744" i="14"/>
  <c r="I391" i="14"/>
  <c r="I743" i="14"/>
  <c r="I23" i="14"/>
  <c r="I742" i="14"/>
  <c r="I390" i="14"/>
  <c r="I389" i="14"/>
  <c r="I216" i="14"/>
  <c r="I388" i="14"/>
  <c r="I22" i="14"/>
  <c r="I21" i="14"/>
  <c r="I215" i="14"/>
  <c r="I387" i="14"/>
  <c r="I556" i="14"/>
  <c r="I555" i="14"/>
  <c r="I741" i="14"/>
  <c r="I554" i="14"/>
  <c r="I214" i="14"/>
  <c r="I553" i="14"/>
  <c r="I740" i="14"/>
  <c r="I213" i="14"/>
  <c r="I20" i="14"/>
  <c r="I386" i="14"/>
  <c r="I739" i="14"/>
  <c r="I552" i="14"/>
  <c r="I551" i="14"/>
  <c r="I550" i="14"/>
  <c r="I738" i="14"/>
  <c r="I212" i="14"/>
  <c r="I737" i="14"/>
  <c r="I211" i="14"/>
  <c r="I385" i="14"/>
  <c r="I19" i="14"/>
  <c r="I736" i="14"/>
  <c r="I210" i="14"/>
  <c r="I735" i="14"/>
  <c r="I549" i="14"/>
  <c r="I734" i="14"/>
  <c r="I209" i="14"/>
  <c r="I208" i="14"/>
  <c r="I207" i="14"/>
  <c r="I18" i="14"/>
  <c r="I548" i="14"/>
  <c r="I733" i="14"/>
  <c r="I732" i="14"/>
  <c r="I547" i="14"/>
  <c r="I384" i="14"/>
  <c r="I731" i="14"/>
  <c r="I17" i="14"/>
  <c r="I16" i="14"/>
  <c r="I206" i="14"/>
  <c r="I730" i="14"/>
  <c r="I729" i="14"/>
  <c r="I205" i="14"/>
  <c r="I728" i="14"/>
  <c r="I15" i="14"/>
  <c r="I727" i="14"/>
  <c r="I383" i="14"/>
  <c r="I382" i="14"/>
  <c r="I726" i="14"/>
  <c r="I14" i="14"/>
  <c r="I204" i="14"/>
  <c r="I381" i="14"/>
  <c r="I546" i="14"/>
  <c r="I725" i="14"/>
  <c r="I724" i="14"/>
  <c r="I723" i="14"/>
  <c r="I203" i="14"/>
  <c r="I545" i="14"/>
  <c r="I722" i="14"/>
  <c r="I544" i="14"/>
  <c r="I721" i="14"/>
  <c r="I13" i="14"/>
  <c r="I202" i="14"/>
  <c r="I380" i="14"/>
  <c r="I201" i="14"/>
  <c r="I200" i="14"/>
  <c r="I543" i="14"/>
  <c r="I720" i="14"/>
  <c r="I542" i="14"/>
  <c r="I379" i="14"/>
  <c r="I378" i="14"/>
  <c r="I377" i="14"/>
  <c r="I376" i="14"/>
  <c r="I12" i="14"/>
  <c r="I541" i="14"/>
  <c r="I719" i="14"/>
  <c r="I11" i="14"/>
  <c r="I199" i="14"/>
  <c r="I198" i="14"/>
  <c r="I718" i="14"/>
  <c r="I10" i="14"/>
  <c r="I540" i="14"/>
  <c r="I717" i="14"/>
  <c r="I375" i="14"/>
  <c r="I539" i="14"/>
  <c r="I374" i="14"/>
  <c r="I373" i="14"/>
  <c r="I538" i="14"/>
  <c r="I9" i="14"/>
  <c r="I537" i="14"/>
  <c r="I536" i="14"/>
  <c r="I197" i="14"/>
  <c r="I535" i="14"/>
  <c r="I196" i="14"/>
  <c r="I534" i="14"/>
  <c r="I8" i="14"/>
  <c r="I533" i="14"/>
  <c r="I195" i="14"/>
  <c r="I194" i="14"/>
  <c r="I193" i="14"/>
  <c r="I7" i="14"/>
  <c r="I6" i="14"/>
  <c r="I716" i="14"/>
  <c r="I715" i="14"/>
  <c r="I532" i="14"/>
  <c r="I531" i="14"/>
  <c r="I372" i="14"/>
  <c r="I371" i="14"/>
  <c r="I192" i="14"/>
  <c r="I191" i="14"/>
  <c r="I370" i="14"/>
  <c r="I369" i="14"/>
  <c r="I368" i="14"/>
  <c r="I367" i="14"/>
  <c r="I366" i="14"/>
  <c r="I365" i="14"/>
  <c r="I190" i="14"/>
  <c r="I189" i="14"/>
  <c r="I364" i="14"/>
  <c r="I530" i="14"/>
  <c r="I529" i="14"/>
  <c r="I363" i="14"/>
  <c r="I714" i="14"/>
  <c r="I528" i="14"/>
  <c r="I527" i="14"/>
  <c r="I713" i="14"/>
  <c r="I712" i="14"/>
  <c r="I362" i="14"/>
  <c r="I188" i="14"/>
  <c r="I711" i="14"/>
  <c r="I187" i="14"/>
  <c r="I710" i="14"/>
  <c r="I5" i="14"/>
  <c r="I361" i="14"/>
  <c r="I526" i="14"/>
  <c r="I186" i="14"/>
  <c r="I360" i="14"/>
  <c r="I4" i="14"/>
  <c r="I709" i="14"/>
  <c r="I3" i="14"/>
  <c r="I708" i="14"/>
  <c r="I707" i="14"/>
  <c r="I525" i="14"/>
  <c r="I185" i="14"/>
  <c r="I524" i="14"/>
  <c r="I184" i="14"/>
  <c r="I2" i="14"/>
  <c r="I183" i="14"/>
  <c r="I706" i="14"/>
  <c r="I359" i="14"/>
  <c r="A9" i="8"/>
  <c r="B9" i="8" s="1"/>
  <c r="B8" i="8"/>
  <c r="B7" i="8"/>
  <c r="B6" i="8"/>
  <c r="B5" i="8"/>
  <c r="B4" i="8"/>
  <c r="B3" i="8"/>
  <c r="D42" i="21" l="1"/>
  <c r="E3" i="7"/>
  <c r="D14" i="7"/>
  <c r="E14" i="7"/>
  <c r="D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TELEMARKETING</author>
  </authors>
  <commentList>
    <comment ref="E1" authorId="0" shapeId="0" xr:uid="{00000000-0006-0000-0200-000001000000}">
      <text>
        <r>
          <rPr>
            <b/>
            <sz val="9"/>
            <color indexed="81"/>
            <rFont val="Tahoma"/>
            <family val="2"/>
          </rPr>
          <t>TELEMARKETING:</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Oluwasogo</author>
  </authors>
  <commentList>
    <comment ref="F23" authorId="0" shapeId="0" xr:uid="{00000000-0006-0000-0800-000001000000}">
      <text>
        <r>
          <rPr>
            <sz val="9"/>
            <color indexed="81"/>
            <rFont val="Tahoma"/>
            <family val="2"/>
          </rPr>
          <t xml:space="preserve">use function "Edate" to determine the probation end date for the new employees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Oluwasogo</author>
  </authors>
  <commentList>
    <comment ref="A5" authorId="0" shapeId="0" xr:uid="{00000000-0006-0000-1000-000001000000}">
      <text>
        <r>
          <rPr>
            <b/>
            <sz val="9"/>
            <color indexed="81"/>
            <rFont val="Tahoma"/>
            <family val="2"/>
          </rPr>
          <t>Look at this spelling carefully as distinct from English word "BELIEVE". Excel will not allow you to spell the name as it should be rather as excel feels it ought to be. When such problem happened, It is necessary to undo the auto corect default function before entering such data.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E2" authorId="0" shapeId="0" xr:uid="{00000000-0006-0000-1200-000001000000}">
      <text>
        <r>
          <rPr>
            <b/>
            <sz val="9"/>
            <color indexed="81"/>
            <rFont val="Tahoma"/>
            <family val="2"/>
          </rPr>
          <t xml:space="preserve">Enter the first names the way you wanted, Excel will follow the same pattern for others by using Flashfill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Oluwasogo</author>
  </authors>
  <commentList>
    <comment ref="F6" authorId="0" shapeId="0" xr:uid="{00000000-0006-0000-1800-000001000000}">
      <text>
        <r>
          <rPr>
            <b/>
            <sz val="9"/>
            <color indexed="81"/>
            <rFont val="Tahoma"/>
            <family val="2"/>
          </rPr>
          <t>Author:</t>
        </r>
        <r>
          <rPr>
            <sz val="9"/>
            <color indexed="81"/>
            <rFont val="Tahoma"/>
            <family val="2"/>
          </rPr>
          <t xml:space="preserve">
ALT HV--Paste Special</t>
        </r>
      </text>
    </comment>
    <comment ref="G27" authorId="1" shapeId="0" xr:uid="{00000000-0006-0000-1800-000002000000}">
      <text>
        <r>
          <rPr>
            <b/>
            <sz val="9"/>
            <color indexed="81"/>
            <rFont val="Tahoma"/>
            <family val="2"/>
          </rPr>
          <t xml:space="preserve">Press CTRL+SHIFT+ENTER
</t>
        </r>
      </text>
    </comment>
  </commentList>
</comments>
</file>

<file path=xl/sharedStrings.xml><?xml version="1.0" encoding="utf-8"?>
<sst xmlns="http://schemas.openxmlformats.org/spreadsheetml/2006/main" count="33021" uniqueCount="3148">
  <si>
    <t>OUT</t>
  </si>
  <si>
    <t>BELEIVE</t>
  </si>
  <si>
    <t>OTU</t>
  </si>
  <si>
    <t>BELIEVE</t>
  </si>
  <si>
    <t>Page, Lisa</t>
  </si>
  <si>
    <t>Taylor, Hector</t>
  </si>
  <si>
    <t>Dawson, Jonathan</t>
  </si>
  <si>
    <t>Duran, Brian</t>
  </si>
  <si>
    <t>Weber, Larry</t>
  </si>
  <si>
    <t>Pratt, Erik</t>
  </si>
  <si>
    <t>Oconnor, Kent</t>
  </si>
  <si>
    <t>Spencer, Boyd</t>
  </si>
  <si>
    <t>Wiggins, Frank</t>
  </si>
  <si>
    <t>Tanner, Timothy</t>
  </si>
  <si>
    <t>JOINING TWO OR MORE CELLS</t>
  </si>
  <si>
    <t>First</t>
  </si>
  <si>
    <t>Last</t>
  </si>
  <si>
    <t>&amp;</t>
  </si>
  <si>
    <t>Concantenate</t>
  </si>
  <si>
    <t>GSM No</t>
  </si>
  <si>
    <t>Add 234 to the numbers</t>
  </si>
  <si>
    <t>Mark</t>
  </si>
  <si>
    <t>Baker</t>
  </si>
  <si>
    <t>Sheila</t>
  </si>
  <si>
    <t>Hansen</t>
  </si>
  <si>
    <t>Marilyn</t>
  </si>
  <si>
    <t>Fier</t>
  </si>
  <si>
    <t>Morris</t>
  </si>
  <si>
    <t>Jussi</t>
  </si>
  <si>
    <t>Björling</t>
  </si>
  <si>
    <t>Ryan</t>
  </si>
  <si>
    <t>Long</t>
  </si>
  <si>
    <t>Jackie</t>
  </si>
  <si>
    <t>Fitzgerald</t>
  </si>
  <si>
    <t>Riccardo</t>
  </si>
  <si>
    <t>Muti</t>
  </si>
  <si>
    <t>Liesl</t>
  </si>
  <si>
    <t>Tidwell</t>
  </si>
  <si>
    <t>Jeffrey</t>
  </si>
  <si>
    <t>Eaton</t>
  </si>
  <si>
    <t>Karen</t>
  </si>
  <si>
    <t>Chambers</t>
  </si>
  <si>
    <t>Barney</t>
  </si>
  <si>
    <t>Perez</t>
  </si>
  <si>
    <t>Cathy</t>
  </si>
  <si>
    <t>Watanuki</t>
  </si>
  <si>
    <t>George</t>
  </si>
  <si>
    <t>Porter</t>
  </si>
  <si>
    <t>Max</t>
  </si>
  <si>
    <t>Wagner</t>
  </si>
  <si>
    <t>Robert</t>
  </si>
  <si>
    <t>Konopka</t>
  </si>
  <si>
    <t>Don</t>
  </si>
  <si>
    <t>Nichols</t>
  </si>
  <si>
    <t>Harlon</t>
  </si>
  <si>
    <t>Harvey</t>
  </si>
  <si>
    <t>Add +234</t>
  </si>
  <si>
    <t>Ampersand "&amp;"</t>
  </si>
  <si>
    <t>REMOVING SPACES AND NON PRINTABLE CHARACTERS</t>
  </si>
  <si>
    <t xml:space="preserve"> Hendricks,    Eric</t>
  </si>
  <si>
    <t>Baker,    Mark</t>
  </si>
  <si>
    <t>Catalano,      Robert</t>
  </si>
  <si>
    <t>Eaton, Jeffrey</t>
  </si>
  <si>
    <t xml:space="preserve">   Watanuki, Cathy</t>
  </si>
  <si>
    <t>Fitzgerald, Jackie</t>
  </si>
  <si>
    <t>Hansen, Sheila</t>
  </si>
  <si>
    <t xml:space="preserve">  Harvey, Harlon</t>
  </si>
  <si>
    <t>CHANGING THE CASE OF A TEXT</t>
  </si>
  <si>
    <t>PROPER</t>
  </si>
  <si>
    <t>UPPER</t>
  </si>
  <si>
    <t>LOWER</t>
  </si>
  <si>
    <t>O'brIEN, DonNA</t>
  </si>
  <si>
    <t>CATALANO, ROBErt</t>
  </si>
  <si>
    <t>BAkeR,  MARK</t>
  </si>
  <si>
    <t>HANSEN, SHEILA Ann</t>
  </si>
  <si>
    <t>fier, marilyn</t>
  </si>
  <si>
    <t>macdonald, mark</t>
  </si>
  <si>
    <t>morgan-jones, eric</t>
  </si>
  <si>
    <t>long, ryan</t>
  </si>
  <si>
    <t>fitzgerald, jackie</t>
  </si>
  <si>
    <t>tidwell, liesl</t>
  </si>
  <si>
    <t>eaton, jeffrey</t>
  </si>
  <si>
    <t>chambers, karen</t>
  </si>
  <si>
    <t>PEREZ, BARNEY</t>
  </si>
  <si>
    <t>WATANUKI, CATHY</t>
  </si>
  <si>
    <t>PRIEM, GEORGE</t>
  </si>
  <si>
    <t>WAGNER, MAX</t>
  </si>
  <si>
    <t>KONOPKA, ROBERT</t>
  </si>
  <si>
    <t>NICHOLS, DON</t>
  </si>
  <si>
    <t>HARVEY, HARLON</t>
  </si>
  <si>
    <t>Name</t>
  </si>
  <si>
    <t>Project 1</t>
  </si>
  <si>
    <t>Project 2</t>
  </si>
  <si>
    <t>Project 3</t>
  </si>
  <si>
    <t>Project 4</t>
  </si>
  <si>
    <t>Project 5</t>
  </si>
  <si>
    <t>Start Date</t>
  </si>
  <si>
    <t>End Date</t>
  </si>
  <si>
    <t>DAYS</t>
  </si>
  <si>
    <t>START DATE</t>
  </si>
  <si>
    <t>END DATE</t>
  </si>
  <si>
    <t>WORKDAYS</t>
  </si>
  <si>
    <t>Employee Name</t>
  </si>
  <si>
    <t>Department</t>
  </si>
  <si>
    <t>Status</t>
  </si>
  <si>
    <t>Hire Date</t>
  </si>
  <si>
    <t>Garcia, Karen</t>
  </si>
  <si>
    <t>Quality Control</t>
  </si>
  <si>
    <t>Full Time</t>
  </si>
  <si>
    <t>Solis, Daniel</t>
  </si>
  <si>
    <t>Account Management</t>
  </si>
  <si>
    <t>Contract</t>
  </si>
  <si>
    <t>Padilla, Christopher</t>
  </si>
  <si>
    <t>Product Development</t>
  </si>
  <si>
    <t>Terry, Karin</t>
  </si>
  <si>
    <t>IT</t>
  </si>
  <si>
    <t>Lowe, Michelle</t>
  </si>
  <si>
    <t>Rose, Mark</t>
  </si>
  <si>
    <t>Obrien, Madelyn</t>
  </si>
  <si>
    <t>Quality Assurance</t>
  </si>
  <si>
    <t>Ball, Kirk</t>
  </si>
  <si>
    <t>Sales</t>
  </si>
  <si>
    <t>Poole, Tracy</t>
  </si>
  <si>
    <t>Facilities/Engineering</t>
  </si>
  <si>
    <t>Harrington, Aron</t>
  </si>
  <si>
    <t>Half-Time</t>
  </si>
  <si>
    <t>Peterson, Shaun</t>
  </si>
  <si>
    <t>Olson, Melanie</t>
  </si>
  <si>
    <t>Clarke, Dennis</t>
  </si>
  <si>
    <t>Walter, Michael</t>
  </si>
  <si>
    <t>ADC</t>
  </si>
  <si>
    <t>Hourly</t>
  </si>
  <si>
    <t>Carr, Susan</t>
  </si>
  <si>
    <t>Manufacturing Admin</t>
  </si>
  <si>
    <t>Wilkins, Jesse</t>
  </si>
  <si>
    <t>Training</t>
  </si>
  <si>
    <t>Lloyd, John</t>
  </si>
  <si>
    <t>Creative</t>
  </si>
  <si>
    <t>Snyder, Duane</t>
  </si>
  <si>
    <t>Mitchell, Shannon</t>
  </si>
  <si>
    <t>Manufacturing</t>
  </si>
  <si>
    <t>Walsh, Matthew</t>
  </si>
  <si>
    <t>Davis, Tonya</t>
  </si>
  <si>
    <t>Bowen, Kes</t>
  </si>
  <si>
    <t>Hickman, John</t>
  </si>
  <si>
    <t>English, David</t>
  </si>
  <si>
    <t>Buckel, Patricia</t>
  </si>
  <si>
    <t>Marketing</t>
  </si>
  <si>
    <t>Joseph, Christopher</t>
  </si>
  <si>
    <t>Richardson, Debbie</t>
  </si>
  <si>
    <t>McCullough, Scott</t>
  </si>
  <si>
    <t>Fuller, Brenda</t>
  </si>
  <si>
    <t>Greene, Alexander</t>
  </si>
  <si>
    <t>Beck, Craig</t>
  </si>
  <si>
    <t>Environmental Compliance</t>
  </si>
  <si>
    <t>Owens, Dwight</t>
  </si>
  <si>
    <t>Lara, Mark</t>
  </si>
  <si>
    <t>Prince, Robert</t>
  </si>
  <si>
    <t>Hogan, Daniel</t>
  </si>
  <si>
    <t>Dyer, Carrie</t>
  </si>
  <si>
    <t>Leonard, Paul</t>
  </si>
  <si>
    <t>Pitts, Dana</t>
  </si>
  <si>
    <t>Higgins, Angela</t>
  </si>
  <si>
    <t>Fitzgerald, George</t>
  </si>
  <si>
    <t>Herman, Henrietta</t>
  </si>
  <si>
    <t>Sutton, Matthew</t>
  </si>
  <si>
    <t>Frost, Adam</t>
  </si>
  <si>
    <t>Reeves, Greg</t>
  </si>
  <si>
    <t>Castro, Christopher</t>
  </si>
  <si>
    <t>Bullock, Greg</t>
  </si>
  <si>
    <t>Ellis, Brenda</t>
  </si>
  <si>
    <t>Maynard, Susan</t>
  </si>
  <si>
    <t>Allison, Timothy</t>
  </si>
  <si>
    <t>Rios, Fredrick</t>
  </si>
  <si>
    <t>Knox, Lori</t>
  </si>
  <si>
    <t>Fisher, Maria</t>
  </si>
  <si>
    <t>Hartman, Michael</t>
  </si>
  <si>
    <t>Professional Training Group</t>
  </si>
  <si>
    <t>Ford, Matt</t>
  </si>
  <si>
    <t>Wong, Dennis</t>
  </si>
  <si>
    <t>Hammond, Robert</t>
  </si>
  <si>
    <t>Woodard, Charles</t>
  </si>
  <si>
    <t>Hopkins, Lisa</t>
  </si>
  <si>
    <t>Wyatt, Kelly</t>
  </si>
  <si>
    <t>Monroe, Justin</t>
  </si>
  <si>
    <t>Garza, Anthony</t>
  </si>
  <si>
    <t>Mullins, Angela</t>
  </si>
  <si>
    <t>Herrera, Shawn</t>
  </si>
  <si>
    <t>Mann, Lowell</t>
  </si>
  <si>
    <t>Bartlett, Julia</t>
  </si>
  <si>
    <t>Frank, William</t>
  </si>
  <si>
    <t>Lopez, Stephen</t>
  </si>
  <si>
    <t>Alvarado, Sonia</t>
  </si>
  <si>
    <t>Graham, David</t>
  </si>
  <si>
    <t>Holland, Donald</t>
  </si>
  <si>
    <t>Brewer, Khurrum</t>
  </si>
  <si>
    <t>Goodman, Kuyler</t>
  </si>
  <si>
    <t>William, William</t>
  </si>
  <si>
    <t>Webb, Jim</t>
  </si>
  <si>
    <t>Hodges, Lisa</t>
  </si>
  <si>
    <t>Murphy, Jeff</t>
  </si>
  <si>
    <t>Perkins, Donald</t>
  </si>
  <si>
    <t>Contreras, Dean</t>
  </si>
  <si>
    <t>Jordan, Mark</t>
  </si>
  <si>
    <t>Lane, Brandyn</t>
  </si>
  <si>
    <t>Patterson, Robert</t>
  </si>
  <si>
    <t>Research Center</t>
  </si>
  <si>
    <t>Ortega, Jeffrey</t>
  </si>
  <si>
    <t>Hamilton, Theo</t>
  </si>
  <si>
    <t>Gross, Davin</t>
  </si>
  <si>
    <t>Roman, Teri</t>
  </si>
  <si>
    <t>Morales, Linda</t>
  </si>
  <si>
    <t>Hansen, Andrew</t>
  </si>
  <si>
    <t>Dalton, Carol</t>
  </si>
  <si>
    <t>Romero, Randy</t>
  </si>
  <si>
    <t>Major Mfg Projects</t>
  </si>
  <si>
    <t>Williamson, Sumed</t>
  </si>
  <si>
    <t>Morrison, Julie</t>
  </si>
  <si>
    <t>Schwartz, Joseph</t>
  </si>
  <si>
    <t>Lynch, Scott</t>
  </si>
  <si>
    <t>Parsons, Phillip</t>
  </si>
  <si>
    <t>Norris, Tamara</t>
  </si>
  <si>
    <t>Casey, Ronald</t>
  </si>
  <si>
    <t>Hunt, Norman</t>
  </si>
  <si>
    <t>Brady, Traci</t>
  </si>
  <si>
    <t>Lamb, John</t>
  </si>
  <si>
    <t>Burnett, Kevin</t>
  </si>
  <si>
    <t>Holmes, Tito</t>
  </si>
  <si>
    <t>Greer, Brian</t>
  </si>
  <si>
    <t>Leach, Jingwen</t>
  </si>
  <si>
    <t>Gibbs, Debra</t>
  </si>
  <si>
    <t>McDonald, Debra</t>
  </si>
  <si>
    <t>Williams, Scott</t>
  </si>
  <si>
    <t>Alvarez, Steven</t>
  </si>
  <si>
    <t>Gentry, John</t>
  </si>
  <si>
    <t>Lang, Dana</t>
  </si>
  <si>
    <t>Harrell, Cristin</t>
  </si>
  <si>
    <t>Bridges, Jeff</t>
  </si>
  <si>
    <t>Warren, Jean</t>
  </si>
  <si>
    <t>Burns, Fiona</t>
  </si>
  <si>
    <t>Adkins, Michael</t>
  </si>
  <si>
    <t>Carey, Andrea</t>
  </si>
  <si>
    <t>Environmental Health/Safety</t>
  </si>
  <si>
    <t>Sparks, Terri</t>
  </si>
  <si>
    <t>Keller, Jason</t>
  </si>
  <si>
    <t>King, Taslim</t>
  </si>
  <si>
    <t>Trevino, Gary</t>
  </si>
  <si>
    <t>Barton, Barry</t>
  </si>
  <si>
    <t>Baker, Barney</t>
  </si>
  <si>
    <t>Flynn, Melissa</t>
  </si>
  <si>
    <t>Research/Development</t>
  </si>
  <si>
    <t>Webster, David</t>
  </si>
  <si>
    <t>Bryan, Thomas</t>
  </si>
  <si>
    <t>Mack, Barry</t>
  </si>
  <si>
    <t>Lester, Sherri</t>
  </si>
  <si>
    <t>Velez, Letitia</t>
  </si>
  <si>
    <t>Hawkins, Douglas</t>
  </si>
  <si>
    <t>Avila, Jody</t>
  </si>
  <si>
    <t>Phelps, Gretchen</t>
  </si>
  <si>
    <t>Cohen, Bruce</t>
  </si>
  <si>
    <t>Green Building</t>
  </si>
  <si>
    <t>Dorsey, Matthew</t>
  </si>
  <si>
    <t>Christensen, Jill</t>
  </si>
  <si>
    <t>Yates, Doug</t>
  </si>
  <si>
    <t>Patrick, Wendy</t>
  </si>
  <si>
    <t>Hoover, Evangeline</t>
  </si>
  <si>
    <t>Ashley, Michael</t>
  </si>
  <si>
    <t>Sanchez, Greg</t>
  </si>
  <si>
    <t>McGuire, Rebecca</t>
  </si>
  <si>
    <t>Benson, Troy</t>
  </si>
  <si>
    <t>Moss, Chan</t>
  </si>
  <si>
    <t>Reese, Marc</t>
  </si>
  <si>
    <t>Peters, Robert</t>
  </si>
  <si>
    <t>Hatfield, Carl</t>
  </si>
  <si>
    <t>Underwood, Todd</t>
  </si>
  <si>
    <t>Ayers, Douglas</t>
  </si>
  <si>
    <t>Lyons, Brian</t>
  </si>
  <si>
    <t>Cline, Rebecca</t>
  </si>
  <si>
    <t>Hines, Herb</t>
  </si>
  <si>
    <t>Hall, Jenny</t>
  </si>
  <si>
    <t>Trujillo, Shawn</t>
  </si>
  <si>
    <t>Griffin, Debbi</t>
  </si>
  <si>
    <t>Ramos, Jan</t>
  </si>
  <si>
    <t>Human Resources</t>
  </si>
  <si>
    <t>Delgado, Dale</t>
  </si>
  <si>
    <t>Brock, Ensley</t>
  </si>
  <si>
    <t>Walters, Ann</t>
  </si>
  <si>
    <t>Willis, Ralph</t>
  </si>
  <si>
    <t>Morrow, Richard</t>
  </si>
  <si>
    <t>Cannon, Jenny</t>
  </si>
  <si>
    <t>Beard, Sandi</t>
  </si>
  <si>
    <t>Wiley, Gustavo</t>
  </si>
  <si>
    <t>Sawyer, Catherine</t>
  </si>
  <si>
    <t>Gregory, Jon</t>
  </si>
  <si>
    <t>Ramsey, Nathaniel</t>
  </si>
  <si>
    <t>Estrada, Joan</t>
  </si>
  <si>
    <t>Blevins, Carey</t>
  </si>
  <si>
    <t>Anthony, Robert</t>
  </si>
  <si>
    <t>Myers, Marc</t>
  </si>
  <si>
    <t>Harvey, Michael</t>
  </si>
  <si>
    <t>Riley, David</t>
  </si>
  <si>
    <t>Short, Timothy</t>
  </si>
  <si>
    <t>Bennett, Chris</t>
  </si>
  <si>
    <t>Stone, Brian</t>
  </si>
  <si>
    <t>Ingram, Matt</t>
  </si>
  <si>
    <t>Evans, Rolin</t>
  </si>
  <si>
    <t>Gonzales, David</t>
  </si>
  <si>
    <t>Brown, Donald</t>
  </si>
  <si>
    <t>Everett, Dan</t>
  </si>
  <si>
    <t>Horton, Cleatis</t>
  </si>
  <si>
    <t>Cook, Mark</t>
  </si>
  <si>
    <t>Spears, Melanie</t>
  </si>
  <si>
    <t>Livingston, Lynette</t>
  </si>
  <si>
    <t>Bean, Deborah</t>
  </si>
  <si>
    <t>Deleon, Jaquelyn</t>
  </si>
  <si>
    <t>Hill, Robin</t>
  </si>
  <si>
    <t>Savage, John</t>
  </si>
  <si>
    <t>McBride, Grazyna</t>
  </si>
  <si>
    <t>Huff, Erik</t>
  </si>
  <si>
    <t>Powell, Juli</t>
  </si>
  <si>
    <t>Shelton, Donna</t>
  </si>
  <si>
    <t>Curtis, Patrick</t>
  </si>
  <si>
    <t>Herring, Joanna</t>
  </si>
  <si>
    <t>Edwards, Phillip</t>
  </si>
  <si>
    <t>Steele, Gerald</t>
  </si>
  <si>
    <t>Hanson, Dennis</t>
  </si>
  <si>
    <t>Neal, Sally</t>
  </si>
  <si>
    <t>Swanson, Vicki</t>
  </si>
  <si>
    <t>Weiss, Marisa</t>
  </si>
  <si>
    <t>Eaton, Cris</t>
  </si>
  <si>
    <t>Smith, Koleen</t>
  </si>
  <si>
    <t>Barker, Heidi</t>
  </si>
  <si>
    <t>Ray, ReAnnon</t>
  </si>
  <si>
    <t>Boone, Eric</t>
  </si>
  <si>
    <t>Bowers, Tammy</t>
  </si>
  <si>
    <t>Cobb, Nicole</t>
  </si>
  <si>
    <t>Gates, Anne</t>
  </si>
  <si>
    <t>Scott, Todd</t>
  </si>
  <si>
    <t>Stokes, Jonathan</t>
  </si>
  <si>
    <t>Ramirez, Keith</t>
  </si>
  <si>
    <t>Saunders, Corey</t>
  </si>
  <si>
    <t>Shields, Robert</t>
  </si>
  <si>
    <t>Erickson, Ricky</t>
  </si>
  <si>
    <t>Arnold, Cole</t>
  </si>
  <si>
    <t>Griffith, Michelle</t>
  </si>
  <si>
    <t>Howard, Lisa</t>
  </si>
  <si>
    <t>West, Jeffrey</t>
  </si>
  <si>
    <t>McCall, Keith</t>
  </si>
  <si>
    <t>Cunningham, Denise</t>
  </si>
  <si>
    <t>Adams, David</t>
  </si>
  <si>
    <t>Calhoun, Dac Vinh</t>
  </si>
  <si>
    <t>Rhodes, Brenda</t>
  </si>
  <si>
    <t>Cabe, Max</t>
  </si>
  <si>
    <t>Chang, Gabriel</t>
  </si>
  <si>
    <t>Jenkins, Scott</t>
  </si>
  <si>
    <t>Gallagher, Johnson</t>
  </si>
  <si>
    <t>Blair, Sperry</t>
  </si>
  <si>
    <t>Porter, Rachel</t>
  </si>
  <si>
    <t>Johns, Chad</t>
  </si>
  <si>
    <t>Hughes, Kevin</t>
  </si>
  <si>
    <t>Townsend, Jerry</t>
  </si>
  <si>
    <t>Wilkerson, Claudia</t>
  </si>
  <si>
    <t>Petersen, Timothy</t>
  </si>
  <si>
    <t>Morgan, Patricia</t>
  </si>
  <si>
    <t>Kerr, Mihaela</t>
  </si>
  <si>
    <t>Vance, Cheryl</t>
  </si>
  <si>
    <t>Christian, Melissa</t>
  </si>
  <si>
    <t>Hale, Deon</t>
  </si>
  <si>
    <t>Lambert, Jody</t>
  </si>
  <si>
    <t>Henson, Debra</t>
  </si>
  <si>
    <t>Rojas, Charles</t>
  </si>
  <si>
    <t>Conner, Mark</t>
  </si>
  <si>
    <t>Moreno, Chris</t>
  </si>
  <si>
    <t>Glass, John</t>
  </si>
  <si>
    <t>Villarreal, Stephen</t>
  </si>
  <si>
    <t>Gardner, Anthony</t>
  </si>
  <si>
    <t>Thompson, John</t>
  </si>
  <si>
    <t>Holt, Robert</t>
  </si>
  <si>
    <t>Camacho, Stephanie</t>
  </si>
  <si>
    <t>Klein, Robert</t>
  </si>
  <si>
    <t>Guerra, Karen</t>
  </si>
  <si>
    <t>Holloway, Chris</t>
  </si>
  <si>
    <t>Cummings, Jose</t>
  </si>
  <si>
    <t>Craig, Alan</t>
  </si>
  <si>
    <t>York, Steven</t>
  </si>
  <si>
    <t>Estes, Mary</t>
  </si>
  <si>
    <t>Richard, Karen</t>
  </si>
  <si>
    <t>Nixon, Randy</t>
  </si>
  <si>
    <t>Maldonado, Robert</t>
  </si>
  <si>
    <t>Harrison, Jonathan</t>
  </si>
  <si>
    <t>Cooper, Lisa</t>
  </si>
  <si>
    <t>Walls, Brian</t>
  </si>
  <si>
    <t>Sims, Don</t>
  </si>
  <si>
    <t>Watts, Curtis</t>
  </si>
  <si>
    <t>Cross, Marc</t>
  </si>
  <si>
    <t>Orr, Jennifer</t>
  </si>
  <si>
    <t>Stanley, Eric</t>
  </si>
  <si>
    <t>Marsh, Cynthia</t>
  </si>
  <si>
    <t>Martin, Terry</t>
  </si>
  <si>
    <t>Gray, Mark</t>
  </si>
  <si>
    <t>Branch, Brady</t>
  </si>
  <si>
    <t>Gibson, Janet</t>
  </si>
  <si>
    <t>Burton, Cam</t>
  </si>
  <si>
    <t>Espinoza, Derrell</t>
  </si>
  <si>
    <t>Richards, Richard</t>
  </si>
  <si>
    <t>Bradley, David</t>
  </si>
  <si>
    <t>Oliver, Francisco</t>
  </si>
  <si>
    <t>Rodriquez, Denise</t>
  </si>
  <si>
    <t>Dodson, David</t>
  </si>
  <si>
    <t>Barnett, Brenda</t>
  </si>
  <si>
    <t>Rivera, Timothy</t>
  </si>
  <si>
    <t>Murray, Rebecca</t>
  </si>
  <si>
    <t>Ward, Williams</t>
  </si>
  <si>
    <t>Simmons, Robert</t>
  </si>
  <si>
    <t>McClain, Steven</t>
  </si>
  <si>
    <t>Barron, Michael</t>
  </si>
  <si>
    <t>Noble, Michael</t>
  </si>
  <si>
    <t>Buchanan, Dennis</t>
  </si>
  <si>
    <t>Malone, Daniel</t>
  </si>
  <si>
    <t>Bradshaw, Sheryl</t>
  </si>
  <si>
    <t>Collins, Michael</t>
  </si>
  <si>
    <t>Daniel, Robert</t>
  </si>
  <si>
    <t>Floyd, Eric</t>
  </si>
  <si>
    <t>Ryan, Ryan</t>
  </si>
  <si>
    <t>Garrett, Chris</t>
  </si>
  <si>
    <t>Golden, Christine</t>
  </si>
  <si>
    <t>Shaw, Pat</t>
  </si>
  <si>
    <t>Valdez, Ann</t>
  </si>
  <si>
    <t>Whitehead, Carolyn</t>
  </si>
  <si>
    <t>Perez, Kim</t>
  </si>
  <si>
    <t>McConnell, Justin</t>
  </si>
  <si>
    <t>Roy, Margarita</t>
  </si>
  <si>
    <t>Blackburn, Kathryn</t>
  </si>
  <si>
    <t>Zimmerman, Julian</t>
  </si>
  <si>
    <t>Hicks, Monica</t>
  </si>
  <si>
    <t>Pacheco, Therese</t>
  </si>
  <si>
    <t>Stephenson, Matt</t>
  </si>
  <si>
    <t>Watkins, Gary</t>
  </si>
  <si>
    <t>Frazier, Chris</t>
  </si>
  <si>
    <t>Tran, Chad</t>
  </si>
  <si>
    <t>Cortez, Jack</t>
  </si>
  <si>
    <t>Conley, Mark</t>
  </si>
  <si>
    <t>Vincent, Guy</t>
  </si>
  <si>
    <t>Foster, Blane</t>
  </si>
  <si>
    <t>Bishop, Juan</t>
  </si>
  <si>
    <t>Cox, Stephanie</t>
  </si>
  <si>
    <t>Johnson, Mary Jo</t>
  </si>
  <si>
    <t>Wells, Carlos</t>
  </si>
  <si>
    <t>Henderson, Anthony</t>
  </si>
  <si>
    <t>Sweeney, Barbara</t>
  </si>
  <si>
    <t>Bond, John</t>
  </si>
  <si>
    <t>Hodge, Craig</t>
  </si>
  <si>
    <t>Walton, Benjamin</t>
  </si>
  <si>
    <t>Coleman, Roque</t>
  </si>
  <si>
    <t>Luna, Rodney</t>
  </si>
  <si>
    <t>Watson, Christian</t>
  </si>
  <si>
    <t>Salinas, Jon</t>
  </si>
  <si>
    <t>Woods, Marcus</t>
  </si>
  <si>
    <t>Nash, Mark</t>
  </si>
  <si>
    <t>Wade, Kevin</t>
  </si>
  <si>
    <t>Farrell, Laura</t>
  </si>
  <si>
    <t>Bell, David</t>
  </si>
  <si>
    <t>Hunter, Lisa</t>
  </si>
  <si>
    <t>Shannon, Kevin</t>
  </si>
  <si>
    <t>Mendez, Max</t>
  </si>
  <si>
    <t>Drake, Kyle</t>
  </si>
  <si>
    <t>Ortiz, Cynthia</t>
  </si>
  <si>
    <t>Austin, William</t>
  </si>
  <si>
    <t>Bush, Rena</t>
  </si>
  <si>
    <t>Wagner, Lynne</t>
  </si>
  <si>
    <t>Kemp, Holly</t>
  </si>
  <si>
    <t>Guerrero, Laura</t>
  </si>
  <si>
    <t>Gordon, Diane</t>
  </si>
  <si>
    <t>Wise, Ted</t>
  </si>
  <si>
    <t>Bruce, Kevin</t>
  </si>
  <si>
    <t>Robles, Charles</t>
  </si>
  <si>
    <t>Morris, Richelle</t>
  </si>
  <si>
    <t>Lowery, Charles</t>
  </si>
  <si>
    <t>Cochran, Andrea</t>
  </si>
  <si>
    <t>Lawson, Erin</t>
  </si>
  <si>
    <t>Schneider, Gay</t>
  </si>
  <si>
    <t>McKee, Michelle</t>
  </si>
  <si>
    <t>Miller, Jessica</t>
  </si>
  <si>
    <t>Rich, Brent</t>
  </si>
  <si>
    <t>Duncan, George</t>
  </si>
  <si>
    <t>Blake, Thomas</t>
  </si>
  <si>
    <t>Hubbard, Sandra</t>
  </si>
  <si>
    <t>Hampton, Catherine</t>
  </si>
  <si>
    <t>Summers, Harold</t>
  </si>
  <si>
    <t>Cain, Lon</t>
  </si>
  <si>
    <t>Combs, Rick</t>
  </si>
  <si>
    <t>Fischer, David</t>
  </si>
  <si>
    <t>Ellison, Melyssa</t>
  </si>
  <si>
    <t>Stevenson, Michael</t>
  </si>
  <si>
    <t>Mills, Melissa</t>
  </si>
  <si>
    <t>Skinner, Jason</t>
  </si>
  <si>
    <t>Shepherd, Annie</t>
  </si>
  <si>
    <t>Flowers, Kathleen</t>
  </si>
  <si>
    <t>Grimes, Jeffrey</t>
  </si>
  <si>
    <t>Vazquez, Kenneth</t>
  </si>
  <si>
    <t>Medina, Warren</t>
  </si>
  <si>
    <t>Merritt, Kevin</t>
  </si>
  <si>
    <t>Schroeder, Bennet</t>
  </si>
  <si>
    <t>Callahan, Marilyn</t>
  </si>
  <si>
    <t>Randall, Yvonne</t>
  </si>
  <si>
    <t>Rivers, Douglas</t>
  </si>
  <si>
    <t>Ayala, Polly</t>
  </si>
  <si>
    <t>Newman, Aria</t>
  </si>
  <si>
    <t>Rice, Diane</t>
  </si>
  <si>
    <t>Koch, Danielle</t>
  </si>
  <si>
    <t>Oneal, William</t>
  </si>
  <si>
    <t>Hull, Jeanne</t>
  </si>
  <si>
    <t>McIntosh, Jeremy</t>
  </si>
  <si>
    <t>Woodward, Tim</t>
  </si>
  <si>
    <t>Tyler, Javier</t>
  </si>
  <si>
    <t>Landry, Linda</t>
  </si>
  <si>
    <t>Gill, Douglas</t>
  </si>
  <si>
    <t>Berry, Jacklyn</t>
  </si>
  <si>
    <t>Hardy, Svetlana</t>
  </si>
  <si>
    <t>Mason, Suzanne</t>
  </si>
  <si>
    <t>Robertson, Nathan</t>
  </si>
  <si>
    <t>Acosta, Robert</t>
  </si>
  <si>
    <t>Charles, Jeffrey</t>
  </si>
  <si>
    <t>Mathews, Marcia</t>
  </si>
  <si>
    <t>Strong, Lisa</t>
  </si>
  <si>
    <t>Hancock, Allen</t>
  </si>
  <si>
    <t>Singleton, David</t>
  </si>
  <si>
    <t>Olsen, Ewan</t>
  </si>
  <si>
    <t>Gutierrez, Regina</t>
  </si>
  <si>
    <t>McCoy, Preston</t>
  </si>
  <si>
    <t>Small, Athanasios</t>
  </si>
  <si>
    <t>Kelley, Nancy</t>
  </si>
  <si>
    <t>Brooks, Richard</t>
  </si>
  <si>
    <t>Wheeler, Meegan</t>
  </si>
  <si>
    <t>Pierce, Karen</t>
  </si>
  <si>
    <t>Giles, Kathleen</t>
  </si>
  <si>
    <t>Rodgers, Daniel</t>
  </si>
  <si>
    <t>Schultz, Norman</t>
  </si>
  <si>
    <t>George, Jessica</t>
  </si>
  <si>
    <t>Ballard, Martin</t>
  </si>
  <si>
    <t>Todd, Steven</t>
  </si>
  <si>
    <t>Sellers, William</t>
  </si>
  <si>
    <t>Hart, Richard</t>
  </si>
  <si>
    <t>Reid, Elizabeth</t>
  </si>
  <si>
    <t>Booker, Judith</t>
  </si>
  <si>
    <t>Roberts, Jackie</t>
  </si>
  <si>
    <t>Phillips, Liesl</t>
  </si>
  <si>
    <t>Figueroa, Leonard</t>
  </si>
  <si>
    <t>Burke, Michael</t>
  </si>
  <si>
    <t>Torres, Bruce</t>
  </si>
  <si>
    <t>Price, Diana</t>
  </si>
  <si>
    <t>Washington, Phillip</t>
  </si>
  <si>
    <t>Castillo, Sheri</t>
  </si>
  <si>
    <t>Sloan, Cindy</t>
  </si>
  <si>
    <t>Fox, Ellen</t>
  </si>
  <si>
    <t>Ferguson, John</t>
  </si>
  <si>
    <t>James, Lynn</t>
  </si>
  <si>
    <t>Simon, Sheila</t>
  </si>
  <si>
    <t>Nguyen, Dennis</t>
  </si>
  <si>
    <t>Park, Timothy</t>
  </si>
  <si>
    <t>Wolfe, Keith</t>
  </si>
  <si>
    <t>Hess, Brian</t>
  </si>
  <si>
    <t>Ware, David</t>
  </si>
  <si>
    <t>Elliott, Anthony</t>
  </si>
  <si>
    <t>Harper, Cynthia</t>
  </si>
  <si>
    <t>Vega, Alexandra</t>
  </si>
  <si>
    <t>Newton, Leigh</t>
  </si>
  <si>
    <t>Sanders, Troy</t>
  </si>
  <si>
    <t>Osborne, Bill</t>
  </si>
  <si>
    <t>House, Paul</t>
  </si>
  <si>
    <t>Sandoval, James</t>
  </si>
  <si>
    <t>Kent, Angus</t>
  </si>
  <si>
    <t>Marks, LaReina</t>
  </si>
  <si>
    <t>Wall, John</t>
  </si>
  <si>
    <t>Fleming, Irv</t>
  </si>
  <si>
    <t>Reed, Larry</t>
  </si>
  <si>
    <t>Hobbs, Scott</t>
  </si>
  <si>
    <t>French, Robert</t>
  </si>
  <si>
    <t>McGee, Carol</t>
  </si>
  <si>
    <t>Houston, Mark</t>
  </si>
  <si>
    <t>Freeman, Dennis</t>
  </si>
  <si>
    <t>Fernandez, Marie</t>
  </si>
  <si>
    <t>Harris, Brian</t>
  </si>
  <si>
    <t>Fowler, John</t>
  </si>
  <si>
    <t>Allen, Thomas</t>
  </si>
  <si>
    <t>Stephens, Bonnie</t>
  </si>
  <si>
    <t>Kramer, Faye</t>
  </si>
  <si>
    <t>Nicholson, Lee</t>
  </si>
  <si>
    <t>Kim, Deborah</t>
  </si>
  <si>
    <t>Boyer, John</t>
  </si>
  <si>
    <t>Clark, William</t>
  </si>
  <si>
    <t>Pruitt, Randy</t>
  </si>
  <si>
    <t>Gilbert, Shannon</t>
  </si>
  <si>
    <t>Shaffer, Nobuko</t>
  </si>
  <si>
    <t>Blankenship, Roger</t>
  </si>
  <si>
    <t>Sharp, Janine</t>
  </si>
  <si>
    <t>Garner, Terry</t>
  </si>
  <si>
    <t>Hardin, Gregory</t>
  </si>
  <si>
    <t>Nunez, Benning</t>
  </si>
  <si>
    <t>Hensley, William</t>
  </si>
  <si>
    <t>McKenzie, Michelle</t>
  </si>
  <si>
    <t>Knight, Denise</t>
  </si>
  <si>
    <t>Logan, Karen</t>
  </si>
  <si>
    <t>Rogers, Colleen</t>
  </si>
  <si>
    <t>Norton, Bruce</t>
  </si>
  <si>
    <t>Norman, Rita</t>
  </si>
  <si>
    <t>Dixon, Richard</t>
  </si>
  <si>
    <t>Horn, George</t>
  </si>
  <si>
    <t>Lewis, Frederick</t>
  </si>
  <si>
    <t>McClure, Gary</t>
  </si>
  <si>
    <t>Dominguez, Duane</t>
  </si>
  <si>
    <t>Flores, Angela</t>
  </si>
  <si>
    <t>Manning, John</t>
  </si>
  <si>
    <t>Paul, Michael</t>
  </si>
  <si>
    <t>Best, Lara</t>
  </si>
  <si>
    <t>Schmidt, Michael</t>
  </si>
  <si>
    <t>Velasquez, Clint</t>
  </si>
  <si>
    <t>Robbins, Suzanne</t>
  </si>
  <si>
    <t>Chase, Troy</t>
  </si>
  <si>
    <t>Morse, Michael</t>
  </si>
  <si>
    <t>Robinson, John</t>
  </si>
  <si>
    <t>Potter, Dawn</t>
  </si>
  <si>
    <t>Carrillo, Robert</t>
  </si>
  <si>
    <t>Probation End Date</t>
  </si>
  <si>
    <t>Probation Period (Months)</t>
  </si>
  <si>
    <t>DATES IN SERIAL</t>
  </si>
  <si>
    <t>CALCULATING NETWORKING DAYS BETWEEN TWO DATES</t>
  </si>
  <si>
    <t xml:space="preserve">CALCULATING END DATE USIGN WORKDAYS </t>
  </si>
  <si>
    <t>John</t>
  </si>
  <si>
    <t>Start
Date</t>
  </si>
  <si>
    <t>End
Date</t>
  </si>
  <si>
    <t>"Y"</t>
  </si>
  <si>
    <t xml:space="preserve">No of years </t>
  </si>
  <si>
    <t>"M"</t>
  </si>
  <si>
    <t>No of months</t>
  </si>
  <si>
    <t>"D"</t>
  </si>
  <si>
    <t>No of days</t>
  </si>
  <si>
    <t>=DATEDIF(B26,C26,"y")</t>
  </si>
  <si>
    <t>Salary</t>
  </si>
  <si>
    <t>Strickland, Rajean</t>
  </si>
  <si>
    <t>Brewer, Kent</t>
  </si>
  <si>
    <t>White, Daniel</t>
  </si>
  <si>
    <t>Scores</t>
  </si>
  <si>
    <t>Remarks</t>
  </si>
  <si>
    <t>Engineering</t>
  </si>
  <si>
    <t>FAIL</t>
  </si>
  <si>
    <t>Rowe, Ken</t>
  </si>
  <si>
    <t>PASS</t>
  </si>
  <si>
    <t>CREDIT</t>
  </si>
  <si>
    <t>CREDIT+</t>
  </si>
  <si>
    <t>GOOD</t>
  </si>
  <si>
    <t>Wolf, Debbie</t>
  </si>
  <si>
    <t>Industrial Physics</t>
  </si>
  <si>
    <t>VERY GOOD</t>
  </si>
  <si>
    <t>DISTINCTION</t>
  </si>
  <si>
    <t>Thornton, Charles</t>
  </si>
  <si>
    <t>Dunn, Matthew</t>
  </si>
  <si>
    <t>International Relations</t>
  </si>
  <si>
    <t>Carroll, Lesa</t>
  </si>
  <si>
    <t>Urban Planning &amp; Development</t>
  </si>
  <si>
    <t>Accounting &amp; Systems</t>
  </si>
  <si>
    <t>Banking &amp; Financial Studies</t>
  </si>
  <si>
    <t>Simpson, Jimmy</t>
  </si>
  <si>
    <t>Powers, Tia</t>
  </si>
  <si>
    <t>Navarro, Marc</t>
  </si>
  <si>
    <t>Counselling &amp; Family Matters</t>
  </si>
  <si>
    <t>Briggs, Bryan</t>
  </si>
  <si>
    <t>Salesperson</t>
  </si>
  <si>
    <t>Product</t>
  </si>
  <si>
    <t>Region</t>
  </si>
  <si>
    <t>Customer</t>
  </si>
  <si>
    <t>Date</t>
  </si>
  <si>
    <t>No.Items</t>
  </si>
  <si>
    <t>Vaughn, Harlon</t>
  </si>
  <si>
    <t>NE</t>
  </si>
  <si>
    <t>SE</t>
  </si>
  <si>
    <t>NW</t>
  </si>
  <si>
    <t>Byrd, Asa</t>
  </si>
  <si>
    <t>Owen, Robert</t>
  </si>
  <si>
    <t>SW</t>
  </si>
  <si>
    <t>Lucas, John</t>
  </si>
  <si>
    <t>Kelly, Icelita</t>
  </si>
  <si>
    <t>Leon, Emily</t>
  </si>
  <si>
    <t>Rate</t>
  </si>
  <si>
    <t>PMT</t>
  </si>
  <si>
    <t>Period</t>
  </si>
  <si>
    <t>Building</t>
  </si>
  <si>
    <t>Years</t>
  </si>
  <si>
    <t>West</t>
  </si>
  <si>
    <t>Taft</t>
  </si>
  <si>
    <t>Watson</t>
  </si>
  <si>
    <t>North</t>
  </si>
  <si>
    <t>Time</t>
  </si>
  <si>
    <t>Main</t>
  </si>
  <si>
    <t>South</t>
  </si>
  <si>
    <t>Drop Down List</t>
  </si>
  <si>
    <t>Accounts</t>
  </si>
  <si>
    <t>BASIC GRAPH</t>
  </si>
  <si>
    <t>QTR-1</t>
  </si>
  <si>
    <t>QTR-2</t>
  </si>
  <si>
    <t>Projected</t>
  </si>
  <si>
    <t>Actual</t>
  </si>
  <si>
    <t>COMBO GRAPH</t>
  </si>
  <si>
    <t>QTR-3</t>
  </si>
  <si>
    <t>QTR-4</t>
  </si>
  <si>
    <t>Expenses</t>
  </si>
  <si>
    <t>ELEMENTS OF A GRAPH</t>
  </si>
  <si>
    <t>East Asia Sales</t>
  </si>
  <si>
    <t>A</t>
  </si>
  <si>
    <t>Finance</t>
  </si>
  <si>
    <t>Sales Zone</t>
  </si>
  <si>
    <t>Sales Man</t>
  </si>
  <si>
    <t>Fruit</t>
  </si>
  <si>
    <t>Quantity</t>
  </si>
  <si>
    <t>Price</t>
  </si>
  <si>
    <t>East</t>
  </si>
  <si>
    <t>Dani</t>
  </si>
  <si>
    <t>Peach</t>
  </si>
  <si>
    <t>Steve</t>
  </si>
  <si>
    <t>Orange</t>
  </si>
  <si>
    <t>Kim</t>
  </si>
  <si>
    <t>Melon</t>
  </si>
  <si>
    <t>Apple</t>
  </si>
  <si>
    <t>Mango</t>
  </si>
  <si>
    <t>Lemon</t>
  </si>
  <si>
    <t>Fred</t>
  </si>
  <si>
    <t>Passionfruit</t>
  </si>
  <si>
    <t>Donna</t>
  </si>
  <si>
    <t>Strawberry</t>
  </si>
  <si>
    <t>Lime</t>
  </si>
  <si>
    <t>ROUND Functions:NearestWholeNumers</t>
  </si>
  <si>
    <t xml:space="preserve">Result </t>
  </si>
  <si>
    <t>Formula</t>
  </si>
  <si>
    <t>Roundup/Rounddown</t>
  </si>
  <si>
    <t xml:space="preserve"> =ROUND(F17,-1)</t>
  </si>
  <si>
    <t xml:space="preserve"> =ROUND(F16,-1)</t>
  </si>
  <si>
    <t>Array Formulas&amp; Sum Product</t>
  </si>
  <si>
    <t>Control Shift Enter Command</t>
  </si>
  <si>
    <t>Value</t>
  </si>
  <si>
    <t>Sumproduct</t>
  </si>
  <si>
    <t>Array</t>
  </si>
  <si>
    <t>Total Value</t>
  </si>
  <si>
    <t>NUMBER</t>
  </si>
  <si>
    <t>TEXT</t>
  </si>
  <si>
    <t>FORMULA</t>
  </si>
  <si>
    <t>MARK</t>
  </si>
  <si>
    <t>Ctrl + ;</t>
  </si>
  <si>
    <t>Ctrl + Shft + ;</t>
  </si>
  <si>
    <t>HISTORY</t>
  </si>
  <si>
    <t>MAP</t>
  </si>
  <si>
    <t>COUNTRY</t>
  </si>
  <si>
    <t>ENTRY BY RANGE SELECTION</t>
  </si>
  <si>
    <t>ifeoluwa</t>
  </si>
  <si>
    <t>Job Rating</t>
  </si>
  <si>
    <t>New Salary</t>
  </si>
  <si>
    <t>Freeze pane</t>
  </si>
  <si>
    <t>Watch window, sum total of new salary below</t>
  </si>
  <si>
    <t>Matthews, Diane</t>
  </si>
  <si>
    <t>Lawrence, Ronald</t>
  </si>
  <si>
    <t>Sherman, Karin</t>
  </si>
  <si>
    <t>Harmon, Paul</t>
  </si>
  <si>
    <t>Wallace, Timothy</t>
  </si>
  <si>
    <t>Nichols, Nathaniel</t>
  </si>
  <si>
    <t>Harding, Erin</t>
  </si>
  <si>
    <t>Hood, Renee</t>
  </si>
  <si>
    <t>Conway, Brett</t>
  </si>
  <si>
    <t>Mendoza, Bobby</t>
  </si>
  <si>
    <t>Perry, Christopher</t>
  </si>
  <si>
    <t>Fletcher, Brian</t>
  </si>
  <si>
    <t>Hudson, Lorna</t>
  </si>
  <si>
    <t>May, Steve</t>
  </si>
  <si>
    <t>Clayton, Gregory</t>
  </si>
  <si>
    <t>Martinez, Kathleen</t>
  </si>
  <si>
    <t>Becker, Gretchen</t>
  </si>
  <si>
    <t>Juarez, Neill</t>
  </si>
  <si>
    <t>Gomez, Ed</t>
  </si>
  <si>
    <t>Foley, Peter</t>
  </si>
  <si>
    <t>Maxwell, Jill</t>
  </si>
  <si>
    <t>Durham, Troy</t>
  </si>
  <si>
    <t>Winters, Shaun</t>
  </si>
  <si>
    <t>Roberson, Eileen</t>
  </si>
  <si>
    <t>Copeland, Roger</t>
  </si>
  <si>
    <t>Silva, Stephen</t>
  </si>
  <si>
    <t>Molina, Michael</t>
  </si>
  <si>
    <t>McDowell, Scott</t>
  </si>
  <si>
    <t>Hutchinson, Robin</t>
  </si>
  <si>
    <t>Nelson, Shira</t>
  </si>
  <si>
    <t>Bass, Justin</t>
  </si>
  <si>
    <t>Young, Benjamin</t>
  </si>
  <si>
    <t>Montgomery, Chris</t>
  </si>
  <si>
    <t>Lee, Charles</t>
  </si>
  <si>
    <t>Gallegos, Rick</t>
  </si>
  <si>
    <t>Santos, Garret</t>
  </si>
  <si>
    <t>Mathis, Shari</t>
  </si>
  <si>
    <t>Chen, Jaime</t>
  </si>
  <si>
    <t>Randolph, Kristin</t>
  </si>
  <si>
    <t>Miranda, Elena</t>
  </si>
  <si>
    <t>Gilmore, Terry</t>
  </si>
  <si>
    <t>Douglas, Kenneth</t>
  </si>
  <si>
    <t>Campos, Richard</t>
  </si>
  <si>
    <t>Tate, Zachary</t>
  </si>
  <si>
    <t>Baxter, Teresa</t>
  </si>
  <si>
    <t>Mercado, David</t>
  </si>
  <si>
    <t>Patel, Donald</t>
  </si>
  <si>
    <t>Rodriguez, Scott</t>
  </si>
  <si>
    <t>Meyers, David</t>
  </si>
  <si>
    <t>Walker, Mike</t>
  </si>
  <si>
    <t>Butler, Roy</t>
  </si>
  <si>
    <t>Cole, Elbert</t>
  </si>
  <si>
    <t>Boyd, Debra</t>
  </si>
  <si>
    <t>Larson, David</t>
  </si>
  <si>
    <t>Roth, Tony</t>
  </si>
  <si>
    <t>Stewart, Elizabeth</t>
  </si>
  <si>
    <t>Francis, Todd</t>
  </si>
  <si>
    <t>Wright, Brad</t>
  </si>
  <si>
    <t>Sexton, John</t>
  </si>
  <si>
    <t>Dickerson, Lincoln</t>
  </si>
  <si>
    <t>Fields, Cathy</t>
  </si>
  <si>
    <t>Burgess, Cherie</t>
  </si>
  <si>
    <t>Melton, Scott</t>
  </si>
  <si>
    <t>Pittman, Bacardi</t>
  </si>
  <si>
    <t>Hurst, Thomas</t>
  </si>
  <si>
    <t>Colon, Donnie</t>
  </si>
  <si>
    <t>Bradford, Raymond</t>
  </si>
  <si>
    <t>Sullivan, Robert</t>
  </si>
  <si>
    <t>Barber, Robbie</t>
  </si>
  <si>
    <t>Humphrey, Andrew</t>
  </si>
  <si>
    <t>Browning, Kathleen</t>
  </si>
  <si>
    <t>Whitaker, Jessica</t>
  </si>
  <si>
    <t>Bates, Verna</t>
  </si>
  <si>
    <t>Little, Steve</t>
  </si>
  <si>
    <t>Atkins, Kevin</t>
  </si>
  <si>
    <t>Chambers, Richard</t>
  </si>
  <si>
    <t>Jacobs, Florianne</t>
  </si>
  <si>
    <t>Wilkinson, Gregory</t>
  </si>
  <si>
    <t>Pearson, Cassy</t>
  </si>
  <si>
    <t>Moran, Carol</t>
  </si>
  <si>
    <t>Huffman, Ignacio</t>
  </si>
  <si>
    <t>Marshall, Anita</t>
  </si>
  <si>
    <t>Clay, William</t>
  </si>
  <si>
    <t>Stafford, Rhonda</t>
  </si>
  <si>
    <t>Parker, Carl</t>
  </si>
  <si>
    <t>Pena, Erik</t>
  </si>
  <si>
    <t>Finley, James</t>
  </si>
  <si>
    <t>Payne, Vicky</t>
  </si>
  <si>
    <t>McKinney, Chris</t>
  </si>
  <si>
    <t>Snow, Desiree</t>
  </si>
  <si>
    <t>Weaver, Eric</t>
  </si>
  <si>
    <t>Decker, Amy</t>
  </si>
  <si>
    <t>McLaughlin, Edward</t>
  </si>
  <si>
    <t>Diaz, David</t>
  </si>
  <si>
    <t>Davidson, Jaime</t>
  </si>
  <si>
    <t>Parrish, Debra</t>
  </si>
  <si>
    <t>Carson, Anthony</t>
  </si>
  <si>
    <t>Heath, Deborah</t>
  </si>
  <si>
    <t>Day, David</t>
  </si>
  <si>
    <t>Glover, Eugene</t>
  </si>
  <si>
    <t>Meyer, Charles</t>
  </si>
  <si>
    <t>Haynes, Ernest</t>
  </si>
  <si>
    <t>Wood, Larry</t>
  </si>
  <si>
    <t>Alexander, Charles</t>
  </si>
  <si>
    <t>Hernandez, Glenn</t>
  </si>
  <si>
    <t>Marquez, Thomas</t>
  </si>
  <si>
    <t>Reyes, Mary</t>
  </si>
  <si>
    <t>Reynolds, Barbara</t>
  </si>
  <si>
    <t>Patton, Corey</t>
  </si>
  <si>
    <t>Chavez, Thomas</t>
  </si>
  <si>
    <t>Love, Danny</t>
  </si>
  <si>
    <t>Campbell, Michael</t>
  </si>
  <si>
    <t>McLean, Richard</t>
  </si>
  <si>
    <t>Ross, Janice</t>
  </si>
  <si>
    <t>Jones, John</t>
  </si>
  <si>
    <t>Johnston, Daniel</t>
  </si>
  <si>
    <t>Tucker, James</t>
  </si>
  <si>
    <t>Waters, Alfred</t>
  </si>
  <si>
    <t>Caldwell, Pete</t>
  </si>
  <si>
    <t>Bryant, Douglas</t>
  </si>
  <si>
    <t>Weeks, Troy</t>
  </si>
  <si>
    <t>Barr, Jennifer</t>
  </si>
  <si>
    <t>Jensen, Kristina</t>
  </si>
  <si>
    <t>Moore, Robert</t>
  </si>
  <si>
    <t>McCarthy, Ryan</t>
  </si>
  <si>
    <t>Pope, Duane</t>
  </si>
  <si>
    <t>Franklin, Alicia</t>
  </si>
  <si>
    <t>Moody, Matthew</t>
  </si>
  <si>
    <t>Banks, Ryan</t>
  </si>
  <si>
    <t>Garrison, Chris</t>
  </si>
  <si>
    <t>Pace, Joseph</t>
  </si>
  <si>
    <t>Dudley, James</t>
  </si>
  <si>
    <t>Russell, Mark</t>
  </si>
  <si>
    <t>Chandler, Diane</t>
  </si>
  <si>
    <t>Mosley, Michael</t>
  </si>
  <si>
    <t>Bauer, Chris</t>
  </si>
  <si>
    <t>Farmer, Suzanne</t>
  </si>
  <si>
    <t>Grant, Leonard</t>
  </si>
  <si>
    <t>Hayes, Edward</t>
  </si>
  <si>
    <t>Carter, Allan</t>
  </si>
  <si>
    <t>Kirby, Michael</t>
  </si>
  <si>
    <t>Atkinson, Danielle</t>
  </si>
  <si>
    <t>Jefferson, Elaine</t>
  </si>
  <si>
    <t>Booth, Raquel</t>
  </si>
  <si>
    <t>Soto, Christopher</t>
  </si>
  <si>
    <t>Serrano, Al</t>
  </si>
  <si>
    <t>Vasquez, Michael</t>
  </si>
  <si>
    <t>Jackson, Eric</t>
  </si>
  <si>
    <t>Lindsey, Deborah</t>
  </si>
  <si>
    <t>Preston, Chris</t>
  </si>
  <si>
    <t>Andrews, Diane</t>
  </si>
  <si>
    <t>Anderson, Teason</t>
  </si>
  <si>
    <t>Howell, Douglas</t>
  </si>
  <si>
    <t>Vargas, Bryant</t>
  </si>
  <si>
    <t>Long, Gary</t>
  </si>
  <si>
    <t>Cameron, John</t>
  </si>
  <si>
    <t>Wilson, Jessica</t>
  </si>
  <si>
    <t>Morton, Brian</t>
  </si>
  <si>
    <t>Chapman, Jessica</t>
  </si>
  <si>
    <t>Bowman, Michael</t>
  </si>
  <si>
    <t>Moses, Mark</t>
  </si>
  <si>
    <t>Jennings, Gary</t>
  </si>
  <si>
    <t>Doyle, Leslie</t>
  </si>
  <si>
    <t>Curry, Hunyen</t>
  </si>
  <si>
    <t>Wilcox, Robert</t>
  </si>
  <si>
    <t>Abbott, James</t>
  </si>
  <si>
    <t>Kirk, Chris</t>
  </si>
  <si>
    <t>Black, Cliff</t>
  </si>
  <si>
    <t>Pugh, Lawrence</t>
  </si>
  <si>
    <t>McDaniel, Tamara</t>
  </si>
  <si>
    <t>Hoffman, Brian D</t>
  </si>
  <si>
    <t>Carpenter, Ronald</t>
  </si>
  <si>
    <t>Stevens, Andrew</t>
  </si>
  <si>
    <t>Barnes, Grant</t>
  </si>
  <si>
    <t>Turner, Ray</t>
  </si>
  <si>
    <t>Solomon, Michael</t>
  </si>
  <si>
    <t>Henry, Craig</t>
  </si>
  <si>
    <t>Guzman, Don</t>
  </si>
  <si>
    <t>Aguilar, Kevin</t>
  </si>
  <si>
    <t>Gaines, Sheela</t>
  </si>
  <si>
    <t>Rush, Lateef</t>
  </si>
  <si>
    <t>Munoz, Michael</t>
  </si>
  <si>
    <t>Ruiz, Randall</t>
  </si>
  <si>
    <t>Warner, Stephen</t>
  </si>
  <si>
    <t>Glenn, Christopher</t>
  </si>
  <si>
    <t>Middleton, Jen</t>
  </si>
  <si>
    <t>Dennis, Paul</t>
  </si>
  <si>
    <t>Collier, Dean</t>
  </si>
  <si>
    <t>Santiago, Michael</t>
  </si>
  <si>
    <t>McCormick, Hsi</t>
  </si>
  <si>
    <t>Miles, Kenneth</t>
  </si>
  <si>
    <t>Massey, Mark</t>
  </si>
  <si>
    <t>Dean, Gayla</t>
  </si>
  <si>
    <t>Baldwin, Ray</t>
  </si>
  <si>
    <t>Armstrong, David</t>
  </si>
  <si>
    <t>Barrett, John</t>
  </si>
  <si>
    <t>Quinn, Cinnamon</t>
  </si>
  <si>
    <t>Blackwell, Brandon</t>
  </si>
  <si>
    <t>Palmer, Terry</t>
  </si>
  <si>
    <t>Daniels, Janet</t>
  </si>
  <si>
    <t>Graves, Michael</t>
  </si>
  <si>
    <t>Welch, Michael</t>
  </si>
  <si>
    <t>Pennington, Gary</t>
  </si>
  <si>
    <t>Beasley, Timothy</t>
  </si>
  <si>
    <t>Sheppard, Curtis</t>
  </si>
  <si>
    <t>Keith, Thomas</t>
  </si>
  <si>
    <t>Parks, Christopher</t>
  </si>
  <si>
    <t>Kennedy, Kimberly</t>
  </si>
  <si>
    <t>Salazar, Ruben</t>
  </si>
  <si>
    <t>Davenport, Troy</t>
  </si>
  <si>
    <t>Crawford, Ronald</t>
  </si>
  <si>
    <t>Mueller, Philip</t>
  </si>
  <si>
    <t>Cruz, Janene</t>
  </si>
  <si>
    <t>Jimenez, Dominic</t>
  </si>
  <si>
    <t>Thomas, Shannon</t>
  </si>
  <si>
    <t>Larsen, Lara</t>
  </si>
  <si>
    <t>Goodwin, April</t>
  </si>
  <si>
    <t>Gonzalez, David</t>
  </si>
  <si>
    <t>Bailey, Victor</t>
  </si>
  <si>
    <t>Montoya, Lisa</t>
  </si>
  <si>
    <t>Leblanc, Jenny</t>
  </si>
  <si>
    <t>Green, Kim</t>
  </si>
  <si>
    <t>=DATEDIF(B26,C26,"m")</t>
  </si>
  <si>
    <t>Now</t>
  </si>
  <si>
    <t>Today</t>
  </si>
  <si>
    <t>2 X 3 + 5</t>
  </si>
  <si>
    <t>The PMT Formula</t>
  </si>
  <si>
    <t>calculates the payment for a loan based on constant payments and a constant interest rate.</t>
  </si>
  <si>
    <t>PV</t>
  </si>
  <si>
    <t>Other Examples</t>
  </si>
  <si>
    <t>=A1+A2+A3</t>
  </si>
  <si>
    <t>=SQRT(A1)</t>
  </si>
  <si>
    <t>=TODAY()</t>
  </si>
  <si>
    <t>=UPPER("god")</t>
  </si>
  <si>
    <t>=IF(A1&gt;100,"Please Come In","Please Go Away")</t>
  </si>
  <si>
    <t>ARITHMETIC OPERATORS</t>
  </si>
  <si>
    <t>+</t>
  </si>
  <si>
    <t>addition</t>
  </si>
  <si>
    <t>2+3</t>
  </si>
  <si>
    <t>-</t>
  </si>
  <si>
    <t>subtraction</t>
  </si>
  <si>
    <t>5-1</t>
  </si>
  <si>
    <t>*</t>
  </si>
  <si>
    <t>multiplication</t>
  </si>
  <si>
    <t>5*3</t>
  </si>
  <si>
    <t xml:space="preserve"> /</t>
  </si>
  <si>
    <t>division</t>
  </si>
  <si>
    <t>4/8</t>
  </si>
  <si>
    <t>%</t>
  </si>
  <si>
    <t>percent</t>
  </si>
  <si>
    <t>^</t>
  </si>
  <si>
    <t>exponentiation</t>
  </si>
  <si>
    <t>3^2</t>
  </si>
  <si>
    <t>COMPARISON OR LOGICAL OPERATORS</t>
  </si>
  <si>
    <t>=</t>
  </si>
  <si>
    <t>equal to</t>
  </si>
  <si>
    <t>DSTV</t>
  </si>
  <si>
    <t>STV</t>
  </si>
  <si>
    <t>MITV</t>
  </si>
  <si>
    <t>AIT</t>
  </si>
  <si>
    <t>NTA</t>
  </si>
  <si>
    <t>&gt;</t>
  </si>
  <si>
    <t>greater than</t>
  </si>
  <si>
    <t>Viewers (V)</t>
  </si>
  <si>
    <t>&lt;</t>
  </si>
  <si>
    <t>less than</t>
  </si>
  <si>
    <t>Target (T)</t>
  </si>
  <si>
    <t>&gt;=</t>
  </si>
  <si>
    <t>greater than or equal to</t>
  </si>
  <si>
    <t>&lt;=</t>
  </si>
  <si>
    <t>less than or equal to</t>
  </si>
  <si>
    <t>V = T</t>
  </si>
  <si>
    <t>&lt;&gt;</t>
  </si>
  <si>
    <t>not equal to</t>
  </si>
  <si>
    <t>V &gt; T</t>
  </si>
  <si>
    <t>V &lt; T</t>
  </si>
  <si>
    <t>V&gt;=T</t>
  </si>
  <si>
    <t>V &lt;= T</t>
  </si>
  <si>
    <t>V&lt;&gt;T</t>
  </si>
  <si>
    <t>TEXT CONCATENATION OPERATOR</t>
  </si>
  <si>
    <t>Ampersand</t>
  </si>
  <si>
    <t>Jide</t>
  </si>
  <si>
    <t>Food</t>
  </si>
  <si>
    <t>Loves</t>
  </si>
  <si>
    <t>Novels</t>
  </si>
  <si>
    <t>Weds</t>
  </si>
  <si>
    <t>Football</t>
  </si>
  <si>
    <t>Folake</t>
  </si>
  <si>
    <t>REFERENCE OPERATOR</t>
  </si>
  <si>
    <t>Yellow House</t>
  </si>
  <si>
    <t>Green House</t>
  </si>
  <si>
    <t>Red House</t>
  </si>
  <si>
    <t>Blue House</t>
  </si>
  <si>
    <t>Colon:</t>
  </si>
  <si>
    <t>=SUM(D62:F65)</t>
  </si>
  <si>
    <t>Comma,</t>
  </si>
  <si>
    <t>=SUM(D64,E64,F64,G62)</t>
  </si>
  <si>
    <t>ORDER OF PRECEDENCE</t>
  </si>
  <si>
    <t>BODMAS</t>
  </si>
  <si>
    <t>5+2 X 3</t>
  </si>
  <si>
    <t>(5 + 2) X 3</t>
  </si>
  <si>
    <t>RATE</t>
  </si>
  <si>
    <t>Period (Years)</t>
  </si>
  <si>
    <t>PERIOD (Months)</t>
  </si>
  <si>
    <t>PV [LOAN]</t>
  </si>
  <si>
    <t>PV [Loan]</t>
  </si>
  <si>
    <t>DAY</t>
  </si>
  <si>
    <t>MONTH</t>
  </si>
  <si>
    <t>YEAR</t>
  </si>
  <si>
    <t>DATE</t>
  </si>
  <si>
    <t>T.</t>
  </si>
  <si>
    <t>S.</t>
  </si>
  <si>
    <t>D.</t>
  </si>
  <si>
    <t>R.</t>
  </si>
  <si>
    <t>M.</t>
  </si>
  <si>
    <t>W.</t>
  </si>
  <si>
    <t>P.</t>
  </si>
  <si>
    <t>B.</t>
  </si>
  <si>
    <t>H.</t>
  </si>
  <si>
    <t>C.</t>
  </si>
  <si>
    <t>G.</t>
  </si>
  <si>
    <t>GRADE</t>
  </si>
  <si>
    <t>Gbenga</t>
  </si>
  <si>
    <t>sogo</t>
  </si>
  <si>
    <t>QRt-5</t>
  </si>
  <si>
    <t>Fier,     Marilyn</t>
  </si>
  <si>
    <t xml:space="preserve">    Wagner, Max</t>
  </si>
  <si>
    <t>O'Brien,    Donna</t>
  </si>
  <si>
    <t xml:space="preserve"> Perez,    Barney</t>
  </si>
  <si>
    <t>Nutri-Milk</t>
  </si>
  <si>
    <t>Milk Tea</t>
  </si>
  <si>
    <t>Water Dispenser</t>
  </si>
  <si>
    <t>Fruit Juice</t>
  </si>
  <si>
    <t>Drinking Water</t>
  </si>
  <si>
    <t>A &amp; S Stores</t>
  </si>
  <si>
    <t>Shoprite</t>
  </si>
  <si>
    <t>Mr Biggs</t>
  </si>
  <si>
    <t>KFC</t>
  </si>
  <si>
    <t>Spars</t>
  </si>
  <si>
    <t>S/N</t>
  </si>
  <si>
    <t>https://exceljet.net/keyboard-shortcuts</t>
  </si>
  <si>
    <t>SCORE</t>
  </si>
  <si>
    <t>08062468296</t>
  </si>
  <si>
    <t>Month</t>
  </si>
  <si>
    <t>Days</t>
  </si>
  <si>
    <t>Total Salary</t>
  </si>
  <si>
    <t>Average</t>
  </si>
  <si>
    <t>Min</t>
  </si>
  <si>
    <t>Band</t>
  </si>
  <si>
    <t>Hurdle</t>
  </si>
  <si>
    <t>Comm Rate</t>
  </si>
  <si>
    <t>&gt;0&lt;1000</t>
  </si>
  <si>
    <t>&gt;=1000&lt;3000</t>
  </si>
  <si>
    <t>&gt;=3000&lt;4000</t>
  </si>
  <si>
    <t>&gt;=4000&lt;5000</t>
  </si>
  <si>
    <t>&gt;=5000&lt;6000</t>
  </si>
  <si>
    <t>&gt;=6000</t>
  </si>
  <si>
    <t>Item</t>
  </si>
  <si>
    <t>Qty</t>
  </si>
  <si>
    <t>Description</t>
  </si>
  <si>
    <t xml:space="preserve"> Functions</t>
  </si>
  <si>
    <t>PK-ooo3</t>
  </si>
  <si>
    <t>Items_Store</t>
  </si>
  <si>
    <t>PK-0004</t>
  </si>
  <si>
    <t>PK-0013</t>
  </si>
  <si>
    <t>Laptop Accessories</t>
  </si>
  <si>
    <t>PK-0005</t>
  </si>
  <si>
    <t>PK-0012</t>
  </si>
  <si>
    <t>Cooking Utensils</t>
  </si>
  <si>
    <t>PK-0006</t>
  </si>
  <si>
    <t>PK-0011</t>
  </si>
  <si>
    <t>Network Cables</t>
  </si>
  <si>
    <t>PK-0007</t>
  </si>
  <si>
    <t>PK-0010</t>
  </si>
  <si>
    <t>Engine Oil</t>
  </si>
  <si>
    <t>PK-0008</t>
  </si>
  <si>
    <t>PK-0009</t>
  </si>
  <si>
    <t>Tyres</t>
  </si>
  <si>
    <t>Sacks</t>
  </si>
  <si>
    <t>Library Books</t>
  </si>
  <si>
    <t>Uniforms</t>
  </si>
  <si>
    <t>Computers</t>
  </si>
  <si>
    <t>POS Materials</t>
  </si>
  <si>
    <t>PK-0003</t>
  </si>
  <si>
    <t xml:space="preserve">Stationery </t>
  </si>
  <si>
    <t>PK-00033</t>
  </si>
  <si>
    <t>Pen</t>
  </si>
  <si>
    <t>pk-0023</t>
  </si>
  <si>
    <t>phone</t>
  </si>
  <si>
    <t>pk-9999</t>
  </si>
  <si>
    <t>Ipad</t>
  </si>
  <si>
    <t>pk-9998</t>
  </si>
  <si>
    <t>Repeating a character</t>
  </si>
  <si>
    <t>Randbetween</t>
  </si>
  <si>
    <t>Trend</t>
  </si>
  <si>
    <t>Lagos</t>
  </si>
  <si>
    <t>Kaduna</t>
  </si>
  <si>
    <t>Ilesa</t>
  </si>
  <si>
    <t>Ibadan</t>
  </si>
  <si>
    <t>Osun</t>
  </si>
  <si>
    <t>Abuja</t>
  </si>
  <si>
    <t>Ondo</t>
  </si>
  <si>
    <t>Nnewi</t>
  </si>
  <si>
    <t>Abeokuta</t>
  </si>
  <si>
    <t>Kano</t>
  </si>
  <si>
    <t>Product5</t>
  </si>
  <si>
    <t>Dec</t>
  </si>
  <si>
    <t>Nov</t>
  </si>
  <si>
    <t>Oct</t>
  </si>
  <si>
    <t>Sep</t>
  </si>
  <si>
    <t>Aug</t>
  </si>
  <si>
    <t>Jul</t>
  </si>
  <si>
    <t>Jun</t>
  </si>
  <si>
    <t>May</t>
  </si>
  <si>
    <t>Apr</t>
  </si>
  <si>
    <t>Mar</t>
  </si>
  <si>
    <t>Feb</t>
  </si>
  <si>
    <t>Jan</t>
  </si>
  <si>
    <t>Product4</t>
  </si>
  <si>
    <t>Product3</t>
  </si>
  <si>
    <t>Product2</t>
  </si>
  <si>
    <t>Product1</t>
  </si>
  <si>
    <t>Slicers</t>
  </si>
  <si>
    <t xml:space="preserve">  </t>
  </si>
  <si>
    <t>Richardson, Deborah</t>
  </si>
  <si>
    <t>Holloway, Christopher</t>
  </si>
  <si>
    <t>Jumia Limited</t>
  </si>
  <si>
    <t>STOCK REPORT</t>
  </si>
  <si>
    <t>Stock No</t>
  </si>
  <si>
    <t>date</t>
  </si>
  <si>
    <t>Stock In/Out</t>
  </si>
  <si>
    <t>NE01</t>
  </si>
  <si>
    <t>Network cables</t>
  </si>
  <si>
    <t>MO01</t>
  </si>
  <si>
    <t>Mouse Pads</t>
  </si>
  <si>
    <t>NEO01</t>
  </si>
  <si>
    <t>KE01</t>
  </si>
  <si>
    <t>Keyboards</t>
  </si>
  <si>
    <t>MN01</t>
  </si>
  <si>
    <t>Monitors</t>
  </si>
  <si>
    <t>CH01</t>
  </si>
  <si>
    <t>Chairs</t>
  </si>
  <si>
    <t>PR01</t>
  </si>
  <si>
    <t>Projectors</t>
  </si>
  <si>
    <t>Total In</t>
  </si>
  <si>
    <t>Total Out</t>
  </si>
  <si>
    <t>Name of Client</t>
  </si>
  <si>
    <t>Deprtment</t>
  </si>
  <si>
    <t>Mobile No</t>
  </si>
  <si>
    <t>FV(Future Value)</t>
  </si>
  <si>
    <t>Amount</t>
  </si>
  <si>
    <t>Target</t>
  </si>
  <si>
    <t>Estimated Date</t>
  </si>
  <si>
    <t>CLEAN</t>
  </si>
  <si>
    <t>Item Price</t>
  </si>
  <si>
    <t>Harrison</t>
  </si>
  <si>
    <t>Staff name</t>
  </si>
  <si>
    <t>Score</t>
  </si>
  <si>
    <t>Yewande</t>
  </si>
  <si>
    <t>Innocent</t>
  </si>
  <si>
    <t>Esther</t>
  </si>
  <si>
    <t>Tope</t>
  </si>
  <si>
    <t>Abraham</t>
  </si>
  <si>
    <t>Shanzu</t>
  </si>
  <si>
    <t>Mtopanga</t>
  </si>
  <si>
    <t>Leisure</t>
  </si>
  <si>
    <t>Mariakani</t>
  </si>
  <si>
    <t>Kwa Hola</t>
  </si>
  <si>
    <t>Karatina</t>
  </si>
  <si>
    <t>Mairo Inya</t>
  </si>
  <si>
    <t>Maina Village</t>
  </si>
  <si>
    <t>Gatundu</t>
  </si>
  <si>
    <t>Mbale</t>
  </si>
  <si>
    <t>Banana</t>
  </si>
  <si>
    <t>Sichirai</t>
  </si>
  <si>
    <t>Kefinco</t>
  </si>
  <si>
    <t>Scheme</t>
  </si>
  <si>
    <t>Ojamii</t>
  </si>
  <si>
    <t>Malaba</t>
  </si>
  <si>
    <t>Marachi</t>
  </si>
  <si>
    <t>Webuye</t>
  </si>
  <si>
    <t>Kimilili</t>
  </si>
  <si>
    <t>Mjini</t>
  </si>
  <si>
    <t>Road Block</t>
  </si>
  <si>
    <t>Huruma</t>
  </si>
  <si>
    <t>Kamukunji</t>
  </si>
  <si>
    <t>Kimumu</t>
  </si>
  <si>
    <t>Mwimuto</t>
  </si>
  <si>
    <t>Kona Mbaya</t>
  </si>
  <si>
    <t>Panama</t>
  </si>
  <si>
    <t>Kipkaren</t>
  </si>
  <si>
    <t>Munyaka</t>
  </si>
  <si>
    <t>Tuwani</t>
  </si>
  <si>
    <t>Mitume</t>
  </si>
  <si>
    <t>Kapsabet</t>
  </si>
  <si>
    <t>Njoro</t>
  </si>
  <si>
    <t>Rhonda</t>
  </si>
  <si>
    <t>Nakuru West</t>
  </si>
  <si>
    <t>Kware</t>
  </si>
  <si>
    <t>Kaptembwo</t>
  </si>
  <si>
    <t>Jasho Nyingi</t>
  </si>
  <si>
    <t>Free Area</t>
  </si>
  <si>
    <t>Karagita</t>
  </si>
  <si>
    <t>Kihoto</t>
  </si>
  <si>
    <t>Kabati</t>
  </si>
  <si>
    <t>Mai Mahiu</t>
  </si>
  <si>
    <t>Gachie</t>
  </si>
  <si>
    <t>Likii</t>
  </si>
  <si>
    <t>Nyagachu</t>
  </si>
  <si>
    <t>Rongai</t>
  </si>
  <si>
    <t>Kiserian</t>
  </si>
  <si>
    <t>Eldama Ravine</t>
  </si>
  <si>
    <t>Kabarnet</t>
  </si>
  <si>
    <t>Oyugis</t>
  </si>
  <si>
    <t>Wasweta</t>
  </si>
  <si>
    <t>Oruba</t>
  </si>
  <si>
    <t>Rongo</t>
  </si>
  <si>
    <t>Isibania</t>
  </si>
  <si>
    <t>Uthiru</t>
  </si>
  <si>
    <t>Awendo</t>
  </si>
  <si>
    <t>Muhoroni</t>
  </si>
  <si>
    <t>Siany</t>
  </si>
  <si>
    <t>Nyamasaria</t>
  </si>
  <si>
    <t>Hollywood</t>
  </si>
  <si>
    <t>Nyawita</t>
  </si>
  <si>
    <t>Picadilly</t>
  </si>
  <si>
    <t>Bandani</t>
  </si>
  <si>
    <t>Getembe</t>
  </si>
  <si>
    <t>Mwembe</t>
  </si>
  <si>
    <t>Shauri Yako</t>
  </si>
  <si>
    <t>Muguga</t>
  </si>
  <si>
    <t>Korogocho</t>
  </si>
  <si>
    <t>Baba Dogo</t>
  </si>
  <si>
    <t>Kamuthi</t>
  </si>
  <si>
    <t>Kimbo</t>
  </si>
  <si>
    <t>Gumba</t>
  </si>
  <si>
    <t>Kiambiu</t>
  </si>
  <si>
    <t>Maili Saba</t>
  </si>
  <si>
    <t>Sinai</t>
  </si>
  <si>
    <t>Kingston</t>
  </si>
  <si>
    <t>Diamond</t>
  </si>
  <si>
    <t>Mosque</t>
  </si>
  <si>
    <t>Kwa Reuben</t>
  </si>
  <si>
    <t>Kwa Njenga</t>
  </si>
  <si>
    <t>Lunga Lunga</t>
  </si>
  <si>
    <t>Dandora 5</t>
  </si>
  <si>
    <t>Dandora 4</t>
  </si>
  <si>
    <t>Witeithie</t>
  </si>
  <si>
    <t>Tassia</t>
  </si>
  <si>
    <t>Kayole Corner</t>
  </si>
  <si>
    <t>Matopeni</t>
  </si>
  <si>
    <t>Waithaka</t>
  </si>
  <si>
    <t>Muthua</t>
  </si>
  <si>
    <t>Kabiria</t>
  </si>
  <si>
    <t>Satellite</t>
  </si>
  <si>
    <t>Ruthimitu</t>
  </si>
  <si>
    <t>Gatina</t>
  </si>
  <si>
    <t>Githimbine</t>
  </si>
  <si>
    <t>Kooje</t>
  </si>
  <si>
    <t>Maua</t>
  </si>
  <si>
    <t>Machakos</t>
  </si>
  <si>
    <t>Gachororo</t>
  </si>
  <si>
    <t>Manyatta</t>
  </si>
  <si>
    <t>Kombani</t>
  </si>
  <si>
    <t>Nyaramba</t>
  </si>
  <si>
    <t>Kitui</t>
  </si>
  <si>
    <t>Kemere</t>
  </si>
  <si>
    <t>Dallas</t>
  </si>
  <si>
    <t>Kianjai</t>
  </si>
  <si>
    <t>Karai</t>
  </si>
  <si>
    <t>Timboroa</t>
  </si>
  <si>
    <t>Mogonga</t>
  </si>
  <si>
    <t>Marani</t>
  </si>
  <si>
    <t>Sio Port</t>
  </si>
  <si>
    <t>Bumala</t>
  </si>
  <si>
    <t>Upper London</t>
  </si>
  <si>
    <t>Sega</t>
  </si>
  <si>
    <t>Serem</t>
  </si>
  <si>
    <t>Ujamaa</t>
  </si>
  <si>
    <t>Majengo Mapya</t>
  </si>
  <si>
    <t>Nyabondo</t>
  </si>
  <si>
    <t>Marmanet</t>
  </si>
  <si>
    <t>Kinamba</t>
  </si>
  <si>
    <t>Township</t>
  </si>
  <si>
    <t>Marigat</t>
  </si>
  <si>
    <t>Mutithi</t>
  </si>
  <si>
    <t>Kenyenya</t>
  </si>
  <si>
    <t>Kisumu Ndogo</t>
  </si>
  <si>
    <t>Maralal</t>
  </si>
  <si>
    <t>Madogo</t>
  </si>
  <si>
    <t>Utange</t>
  </si>
  <si>
    <t>Teachers Estate</t>
  </si>
  <si>
    <t>Ngi'ya</t>
  </si>
  <si>
    <t>Suna</t>
  </si>
  <si>
    <t>Kimende</t>
  </si>
  <si>
    <t>Shianda</t>
  </si>
  <si>
    <t>Fly Over</t>
  </si>
  <si>
    <t>Rugunga</t>
  </si>
  <si>
    <t>Uplands</t>
  </si>
  <si>
    <t>Khayega</t>
  </si>
  <si>
    <t>Mosocho</t>
  </si>
  <si>
    <t>Mishomoroni</t>
  </si>
  <si>
    <t>Paw Akuche</t>
  </si>
  <si>
    <t>Kegati</t>
  </si>
  <si>
    <t>Daka Baricha</t>
  </si>
  <si>
    <t>Port Victoria</t>
  </si>
  <si>
    <t>Kangema</t>
  </si>
  <si>
    <t>Kanduyi</t>
  </si>
  <si>
    <t>Chaka</t>
  </si>
  <si>
    <t>Muhuru Bay</t>
  </si>
  <si>
    <t>Katikoko</t>
  </si>
  <si>
    <t>Nambale</t>
  </si>
  <si>
    <t>Kiembeni</t>
  </si>
  <si>
    <t>Kiwandani</t>
  </si>
  <si>
    <t>Nyamira</t>
  </si>
  <si>
    <t>Isinya</t>
  </si>
  <si>
    <t>Loitoktok</t>
  </si>
  <si>
    <t>Gilgil</t>
  </si>
  <si>
    <t>Garsen</t>
  </si>
  <si>
    <t>Mtangani</t>
  </si>
  <si>
    <t>KALOLENI-KILIFI</t>
  </si>
  <si>
    <t>Mawanga</t>
  </si>
  <si>
    <t>Othaya</t>
  </si>
  <si>
    <t>Umoja</t>
  </si>
  <si>
    <t>Kibundani</t>
  </si>
  <si>
    <t>Mwamambi</t>
  </si>
  <si>
    <t>Kona Jara</t>
  </si>
  <si>
    <t>Kibwezi</t>
  </si>
  <si>
    <t>Consolata</t>
  </si>
  <si>
    <t>Illasit</t>
  </si>
  <si>
    <t>Maji Safi</t>
  </si>
  <si>
    <t>Bura</t>
  </si>
  <si>
    <t>Kutus</t>
  </si>
  <si>
    <t>Mogotio</t>
  </si>
  <si>
    <t>Machine</t>
  </si>
  <si>
    <t>Murang'a</t>
  </si>
  <si>
    <t>Rumuruti</t>
  </si>
  <si>
    <t>Skuta</t>
  </si>
  <si>
    <t>Kanamai</t>
  </si>
  <si>
    <t>Checheles</t>
  </si>
  <si>
    <t>Muchatha</t>
  </si>
  <si>
    <t>Bomondo</t>
  </si>
  <si>
    <t>Kamakwa</t>
  </si>
  <si>
    <t>Sagana</t>
  </si>
  <si>
    <t>Emali</t>
  </si>
  <si>
    <t>UMOJA-NAKURU</t>
  </si>
  <si>
    <t>Kagio</t>
  </si>
  <si>
    <t>Ngangarithi</t>
  </si>
  <si>
    <t>Wote</t>
  </si>
  <si>
    <t>Majengo</t>
  </si>
  <si>
    <t>Engineer</t>
  </si>
  <si>
    <t>Maji Mazuri</t>
  </si>
  <si>
    <t>Mnarani</t>
  </si>
  <si>
    <t>Heshima</t>
  </si>
  <si>
    <t>KAMBI JUU</t>
  </si>
  <si>
    <t>Watamu</t>
  </si>
  <si>
    <t>Kiamunyeki</t>
  </si>
  <si>
    <t>Wang'uru</t>
  </si>
  <si>
    <t>Thiba</t>
  </si>
  <si>
    <t>Ndorome</t>
  </si>
  <si>
    <t>Karia</t>
  </si>
  <si>
    <t>Tala</t>
  </si>
  <si>
    <t>Kinango</t>
  </si>
  <si>
    <t>Timau</t>
  </si>
  <si>
    <t>Kangundo</t>
  </si>
  <si>
    <t>Takaye</t>
  </si>
  <si>
    <t>Kiganjo Muthaiga</t>
  </si>
  <si>
    <t>Nyamataro</t>
  </si>
  <si>
    <t>Suneka</t>
  </si>
  <si>
    <t>Kamukuywa</t>
  </si>
  <si>
    <t>Shibale</t>
  </si>
  <si>
    <t>Kerugoya</t>
  </si>
  <si>
    <t>Ikonge</t>
  </si>
  <si>
    <t>Gatukuyu</t>
  </si>
  <si>
    <t>Litein</t>
  </si>
  <si>
    <t>Makindu</t>
  </si>
  <si>
    <t>Lamu</t>
  </si>
  <si>
    <t>Naro Moru</t>
  </si>
  <si>
    <t>Ngombeni</t>
  </si>
  <si>
    <t>Mudete</t>
  </si>
  <si>
    <t>Chavakali</t>
  </si>
  <si>
    <t>Luanda</t>
  </si>
  <si>
    <t>Kiandutu</t>
  </si>
  <si>
    <t>Shamakhokho</t>
  </si>
  <si>
    <t>Cheptulu</t>
  </si>
  <si>
    <t>Matunda</t>
  </si>
  <si>
    <t>Lumino</t>
  </si>
  <si>
    <t>Malava</t>
  </si>
  <si>
    <t>Amalemba</t>
  </si>
  <si>
    <t>Butere</t>
  </si>
  <si>
    <t>Funyula</t>
  </si>
  <si>
    <t>Misikhu</t>
  </si>
  <si>
    <t>Kapsokwony</t>
  </si>
  <si>
    <t>Ruiru</t>
  </si>
  <si>
    <t>Cheptais</t>
  </si>
  <si>
    <t>Bukembe</t>
  </si>
  <si>
    <t>Makutano</t>
  </si>
  <si>
    <t>Turbo</t>
  </si>
  <si>
    <t>Moi's Bridge</t>
  </si>
  <si>
    <t>Kiminini</t>
  </si>
  <si>
    <t>Narok</t>
  </si>
  <si>
    <t>Kipkarren Town</t>
  </si>
  <si>
    <t>Subukia</t>
  </si>
  <si>
    <t>Molo</t>
  </si>
  <si>
    <t>Rironi</t>
  </si>
  <si>
    <t>Kilgoris</t>
  </si>
  <si>
    <t>Londiani</t>
  </si>
  <si>
    <t>Kapkatet</t>
  </si>
  <si>
    <t>Matasia</t>
  </si>
  <si>
    <t>Kajiado</t>
  </si>
  <si>
    <t>Sotik</t>
  </si>
  <si>
    <t>Chebilat</t>
  </si>
  <si>
    <t>Bomet</t>
  </si>
  <si>
    <t>Ukwala</t>
  </si>
  <si>
    <t>Usenge</t>
  </si>
  <si>
    <t>Kirathimo</t>
  </si>
  <si>
    <t>Kamirithu</t>
  </si>
  <si>
    <t>Bondo</t>
  </si>
  <si>
    <t>Siaya</t>
  </si>
  <si>
    <t>Kebirigo</t>
  </si>
  <si>
    <t>Ekerenyo</t>
  </si>
  <si>
    <t>Nyansiongo</t>
  </si>
  <si>
    <t>Keroka</t>
  </si>
  <si>
    <t>Sori</t>
  </si>
  <si>
    <t>Mabera</t>
  </si>
  <si>
    <t>Kehancha</t>
  </si>
  <si>
    <t>Ugunja</t>
  </si>
  <si>
    <t>Ngarariga</t>
  </si>
  <si>
    <t>Mbita</t>
  </si>
  <si>
    <t>Sondu</t>
  </si>
  <si>
    <t>Katito</t>
  </si>
  <si>
    <t>Kibos</t>
  </si>
  <si>
    <t>Yala</t>
  </si>
  <si>
    <t>Tabaka</t>
  </si>
  <si>
    <t>Keumbu</t>
  </si>
  <si>
    <t>Nyamache</t>
  </si>
  <si>
    <t>Getare</t>
  </si>
  <si>
    <t>Jogoo</t>
  </si>
  <si>
    <t>Magena</t>
  </si>
  <si>
    <t>Thogoto</t>
  </si>
  <si>
    <t>Ogembo</t>
  </si>
  <si>
    <t>Kendu Bay</t>
  </si>
  <si>
    <t>Mutuini</t>
  </si>
  <si>
    <t>Nkubu</t>
  </si>
  <si>
    <t>Matuu</t>
  </si>
  <si>
    <t>Mwingi</t>
  </si>
  <si>
    <t>Bulla Pesa</t>
  </si>
  <si>
    <t>Hola</t>
  </si>
  <si>
    <t>Bura Ndogo</t>
  </si>
  <si>
    <t>Mahoo</t>
  </si>
  <si>
    <t>Mwatate</t>
  </si>
  <si>
    <t>Kinoo</t>
  </si>
  <si>
    <t>Owino Ouru</t>
  </si>
  <si>
    <t>Maweni</t>
  </si>
  <si>
    <t>Mtongwe</t>
  </si>
  <si>
    <t>Mazeras</t>
  </si>
  <si>
    <t>Msambweni</t>
  </si>
  <si>
    <t>Kwale</t>
  </si>
  <si>
    <t>Ichuga</t>
  </si>
  <si>
    <t>Njabini</t>
  </si>
  <si>
    <t>Saba Saba</t>
  </si>
  <si>
    <t>Kawaida</t>
  </si>
  <si>
    <t>Gikuni</t>
  </si>
  <si>
    <t>Gikambura</t>
  </si>
  <si>
    <t>King'eero</t>
  </si>
  <si>
    <t>Chwele</t>
  </si>
  <si>
    <t>Elburgon</t>
  </si>
  <si>
    <t>Awasi</t>
  </si>
  <si>
    <t>Ahero</t>
  </si>
  <si>
    <t>Gicagi</t>
  </si>
  <si>
    <t>Chuka</t>
  </si>
  <si>
    <t>Kaloleni</t>
  </si>
  <si>
    <t>Mwakingali</t>
  </si>
  <si>
    <t>Miami</t>
  </si>
  <si>
    <t>Ndumberi</t>
  </si>
  <si>
    <t>Githiga</t>
  </si>
  <si>
    <t>Academy Name</t>
  </si>
  <si>
    <t>Total</t>
  </si>
  <si>
    <t>Gem</t>
  </si>
  <si>
    <t>Nyanza</t>
  </si>
  <si>
    <t>Makueni</t>
  </si>
  <si>
    <t>Eastern</t>
  </si>
  <si>
    <t>Juja</t>
  </si>
  <si>
    <t>Kiambu</t>
  </si>
  <si>
    <t>Central</t>
  </si>
  <si>
    <t>Webuye West</t>
  </si>
  <si>
    <t>Bungoma</t>
  </si>
  <si>
    <t>Western</t>
  </si>
  <si>
    <t>Kilifi North</t>
  </si>
  <si>
    <t>Kilifi</t>
  </si>
  <si>
    <t>Coast</t>
  </si>
  <si>
    <t>Suna West</t>
  </si>
  <si>
    <t>Migori</t>
  </si>
  <si>
    <t>Mwea</t>
  </si>
  <si>
    <t>Kirinyaga</t>
  </si>
  <si>
    <t>Dagoretti South</t>
  </si>
  <si>
    <t>Nairobi</t>
  </si>
  <si>
    <t>Kabete</t>
  </si>
  <si>
    <t>Kisauni</t>
  </si>
  <si>
    <t>Mombasa</t>
  </si>
  <si>
    <t>Narok North</t>
  </si>
  <si>
    <t>Rift Valley</t>
  </si>
  <si>
    <t>Lari</t>
  </si>
  <si>
    <t>Nakuru Town</t>
  </si>
  <si>
    <t>Nakuru</t>
  </si>
  <si>
    <t>Ugenya</t>
  </si>
  <si>
    <t>Likoni</t>
  </si>
  <si>
    <t>Kisumu</t>
  </si>
  <si>
    <t>Saboti</t>
  </si>
  <si>
    <t>Trans Nzoia</t>
  </si>
  <si>
    <t>Uasin Gishu</t>
  </si>
  <si>
    <t>Webuye East</t>
  </si>
  <si>
    <t>Kesses</t>
  </si>
  <si>
    <t>Baringo</t>
  </si>
  <si>
    <t>North Imenti</t>
  </si>
  <si>
    <t>Meru</t>
  </si>
  <si>
    <t>Kikuyu</t>
  </si>
  <si>
    <t>Embakasi East</t>
  </si>
  <si>
    <t>Matungulu</t>
  </si>
  <si>
    <t>Malindi</t>
  </si>
  <si>
    <t>South Mugirango</t>
  </si>
  <si>
    <t>Kisii</t>
  </si>
  <si>
    <t>Nyaribari Masaba</t>
  </si>
  <si>
    <t>Nyatike</t>
  </si>
  <si>
    <t>Nyakach</t>
  </si>
  <si>
    <t>Nyeri Town</t>
  </si>
  <si>
    <t>Nyeri</t>
  </si>
  <si>
    <t>Busia</t>
  </si>
  <si>
    <t>Embakasi South</t>
  </si>
  <si>
    <t>Lurambi</t>
  </si>
  <si>
    <t>Kakamega</t>
  </si>
  <si>
    <t>Alego Usonga</t>
  </si>
  <si>
    <t>Kisumu Town East</t>
  </si>
  <si>
    <t>Mumias West</t>
  </si>
  <si>
    <t>HomaBay Town</t>
  </si>
  <si>
    <t>Homa bay</t>
  </si>
  <si>
    <t>Hamisi</t>
  </si>
  <si>
    <t>Vihiga</t>
  </si>
  <si>
    <t>Thika</t>
  </si>
  <si>
    <t>Nyandarua</t>
  </si>
  <si>
    <t>Ndia</t>
  </si>
  <si>
    <t>Maragwa</t>
  </si>
  <si>
    <t>Laikipia West</t>
  </si>
  <si>
    <t>Laikipia</t>
  </si>
  <si>
    <t>Bundalangi</t>
  </si>
  <si>
    <t>Kajiado North</t>
  </si>
  <si>
    <t>Limuru</t>
  </si>
  <si>
    <t>Nakuru Town West</t>
  </si>
  <si>
    <t>Budalangi</t>
  </si>
  <si>
    <t>Kisumu Central</t>
  </si>
  <si>
    <t>Seme</t>
  </si>
  <si>
    <t>Kapseret</t>
  </si>
  <si>
    <t>Kabondo-Kasipul</t>
  </si>
  <si>
    <t>Nyali</t>
  </si>
  <si>
    <t>Teso South</t>
  </si>
  <si>
    <t>Bobasi</t>
  </si>
  <si>
    <t>Borabu</t>
  </si>
  <si>
    <t>West Mugirango</t>
  </si>
  <si>
    <t>Kitutu Chache</t>
  </si>
  <si>
    <t>Kisumu East</t>
  </si>
  <si>
    <t>Kitutu Masaba</t>
  </si>
  <si>
    <t>Ainamoi</t>
  </si>
  <si>
    <t>Kericho</t>
  </si>
  <si>
    <t>South Imenti</t>
  </si>
  <si>
    <t>Kinangop</t>
  </si>
  <si>
    <t>Matuga</t>
  </si>
  <si>
    <t>Kieni</t>
  </si>
  <si>
    <t xml:space="preserve">Coast </t>
  </si>
  <si>
    <t>Mwingi East</t>
  </si>
  <si>
    <t>Kiambaa</t>
  </si>
  <si>
    <t>Nyaribari Chache</t>
  </si>
  <si>
    <t>Taita Taveta</t>
  </si>
  <si>
    <t>Voi</t>
  </si>
  <si>
    <t>Dagoretti</t>
  </si>
  <si>
    <t>Kiharu</t>
  </si>
  <si>
    <t>Ainabkoi</t>
  </si>
  <si>
    <t>Sabatia</t>
  </si>
  <si>
    <t>Soy</t>
  </si>
  <si>
    <t>Suba North</t>
  </si>
  <si>
    <t>Homa Bay</t>
  </si>
  <si>
    <t>Jomvu</t>
  </si>
  <si>
    <t>Igembe South</t>
  </si>
  <si>
    <t>Yatta</t>
  </si>
  <si>
    <t>Embakasi Central</t>
  </si>
  <si>
    <t>Kajiado West</t>
  </si>
  <si>
    <t>Baringo South</t>
  </si>
  <si>
    <t>Samburu West</t>
  </si>
  <si>
    <t>Samburu</t>
  </si>
  <si>
    <t>Saku</t>
  </si>
  <si>
    <t>Marsabit</t>
  </si>
  <si>
    <t>North Eastern</t>
  </si>
  <si>
    <t>Teso</t>
  </si>
  <si>
    <t>Kapenguria</t>
  </si>
  <si>
    <t>West Pokot</t>
  </si>
  <si>
    <t>Embakasi West</t>
  </si>
  <si>
    <t>Naivasha</t>
  </si>
  <si>
    <t>Bomachoge Borabu</t>
  </si>
  <si>
    <t>Tana River</t>
  </si>
  <si>
    <t>Machakos Town</t>
  </si>
  <si>
    <t>Kuria West</t>
  </si>
  <si>
    <t>Kipkelion East</t>
  </si>
  <si>
    <t>Kajiado South</t>
  </si>
  <si>
    <t>Bureti</t>
  </si>
  <si>
    <t>Laikipia East</t>
  </si>
  <si>
    <t>Lamu West</t>
  </si>
  <si>
    <t>Changamwe</t>
  </si>
  <si>
    <t>Ruaraka</t>
  </si>
  <si>
    <t>Imenti North</t>
  </si>
  <si>
    <t>Kitui Central</t>
  </si>
  <si>
    <t>Mosop</t>
  </si>
  <si>
    <t>Nandi</t>
  </si>
  <si>
    <t>Moiben</t>
  </si>
  <si>
    <t>Roy Sambu</t>
  </si>
  <si>
    <t>Thika Town</t>
  </si>
  <si>
    <t>Kibwezi East</t>
  </si>
  <si>
    <t>Tigania West</t>
  </si>
  <si>
    <t>Shinyalu</t>
  </si>
  <si>
    <t>Kirinyaga Central</t>
  </si>
  <si>
    <t>Bomachoge</t>
  </si>
  <si>
    <t>Rachuonyo</t>
  </si>
  <si>
    <t>Kuria East</t>
  </si>
  <si>
    <t>Githunguri</t>
  </si>
  <si>
    <t>Mathira</t>
  </si>
  <si>
    <t>Mount Elgon</t>
  </si>
  <si>
    <t>Emgwen</t>
  </si>
  <si>
    <t>Kilifi South</t>
  </si>
  <si>
    <t>Isiolo North</t>
  </si>
  <si>
    <t>Isiolo</t>
  </si>
  <si>
    <t>Kajiado Central</t>
  </si>
  <si>
    <t>Baringo Central</t>
  </si>
  <si>
    <t>Kajiado East</t>
  </si>
  <si>
    <t>North Mugirango</t>
  </si>
  <si>
    <t>Galole</t>
  </si>
  <si>
    <t>Mathare</t>
  </si>
  <si>
    <t>Westlands</t>
  </si>
  <si>
    <t>Gatundu South</t>
  </si>
  <si>
    <t>Gatundu North</t>
  </si>
  <si>
    <t>Dagoretti North</t>
  </si>
  <si>
    <t>Nakuru East</t>
  </si>
  <si>
    <t>Embakasi North</t>
  </si>
  <si>
    <t>Embu</t>
  </si>
  <si>
    <t>Kabuchai</t>
  </si>
  <si>
    <t>Chuka/Igambang'ombe</t>
  </si>
  <si>
    <t>Tharaka Nithi</t>
  </si>
  <si>
    <t>Butula</t>
  </si>
  <si>
    <t>Bomet East</t>
  </si>
  <si>
    <t>Nyando</t>
  </si>
  <si>
    <t xml:space="preserve">Average </t>
  </si>
  <si>
    <t>Total Number Of student</t>
  </si>
  <si>
    <t>Country</t>
  </si>
  <si>
    <t>Number of Students</t>
  </si>
  <si>
    <t>Constituency</t>
  </si>
  <si>
    <t>County</t>
  </si>
  <si>
    <t>Province</t>
  </si>
  <si>
    <t>Employee 4</t>
  </si>
  <si>
    <t>Employee 3</t>
  </si>
  <si>
    <t>Employee 2</t>
  </si>
  <si>
    <t>Employee 1</t>
  </si>
  <si>
    <t>Net Pay</t>
  </si>
  <si>
    <t>Tax Deduction</t>
  </si>
  <si>
    <t>Gross Pay</t>
  </si>
  <si>
    <t>*Please note that this is a progressive tax</t>
  </si>
  <si>
    <t>Earning Brackets</t>
  </si>
  <si>
    <t>Tax Rate</t>
  </si>
  <si>
    <t>Top</t>
  </si>
  <si>
    <t>Bottom</t>
  </si>
  <si>
    <t>Buyer</t>
  </si>
  <si>
    <t>Type</t>
  </si>
  <si>
    <t>Mom</t>
  </si>
  <si>
    <t>Fuel</t>
  </si>
  <si>
    <t>Dad</t>
  </si>
  <si>
    <t>Sports</t>
  </si>
  <si>
    <t>Kelly</t>
  </si>
  <si>
    <t>Books</t>
  </si>
  <si>
    <t>Music</t>
  </si>
  <si>
    <t>Tickets</t>
  </si>
  <si>
    <t>SUM of Student</t>
  </si>
  <si>
    <t>24-05-2019,  1:41:24 PM</t>
  </si>
  <si>
    <t>REMARK</t>
  </si>
  <si>
    <t>F</t>
  </si>
  <si>
    <t>C</t>
  </si>
  <si>
    <t>D</t>
  </si>
  <si>
    <t>C+</t>
  </si>
  <si>
    <t>B</t>
  </si>
  <si>
    <t>B+</t>
  </si>
  <si>
    <t>Grade</t>
  </si>
  <si>
    <t>Revenue</t>
  </si>
  <si>
    <t>Solver For Advanced Goal Seek</t>
  </si>
  <si>
    <t>Unit Sold</t>
  </si>
  <si>
    <t>INPUT</t>
  </si>
  <si>
    <t>Price Per Unit</t>
  </si>
  <si>
    <t>Cost Per Unit</t>
  </si>
  <si>
    <t xml:space="preserve">Costs </t>
  </si>
  <si>
    <t>Income</t>
  </si>
  <si>
    <t>STATE</t>
  </si>
  <si>
    <t>GEOPOLITICAL ZONE</t>
  </si>
  <si>
    <t>APC</t>
  </si>
  <si>
    <t>PDP</t>
  </si>
  <si>
    <t>WINNER</t>
  </si>
  <si>
    <t>TOTAL VOTES</t>
  </si>
  <si>
    <t>Abia</t>
  </si>
  <si>
    <t>South East</t>
  </si>
  <si>
    <t/>
  </si>
  <si>
    <t>Federal Capital Territory</t>
  </si>
  <si>
    <t>North Central</t>
  </si>
  <si>
    <t>Adamawa</t>
  </si>
  <si>
    <t>North East</t>
  </si>
  <si>
    <t>Akwa Ibom</t>
  </si>
  <si>
    <t>South South</t>
  </si>
  <si>
    <t>Anambra</t>
  </si>
  <si>
    <t>Bauchi</t>
  </si>
  <si>
    <t>Bayelsa</t>
  </si>
  <si>
    <t>Benue</t>
  </si>
  <si>
    <t>Borno</t>
  </si>
  <si>
    <t>Cross River</t>
  </si>
  <si>
    <t>Delta</t>
  </si>
  <si>
    <t>Ebonyi</t>
  </si>
  <si>
    <t>Edo</t>
  </si>
  <si>
    <t>Ekiti</t>
  </si>
  <si>
    <t>South West</t>
  </si>
  <si>
    <t>Enugu</t>
  </si>
  <si>
    <t>Gombe</t>
  </si>
  <si>
    <t>Imo</t>
  </si>
  <si>
    <t>Jigawa</t>
  </si>
  <si>
    <t>North West</t>
  </si>
  <si>
    <t>Katsina</t>
  </si>
  <si>
    <t>Kebbi</t>
  </si>
  <si>
    <t>Kogi</t>
  </si>
  <si>
    <t>Kwara</t>
  </si>
  <si>
    <t>Nasarawa</t>
  </si>
  <si>
    <t>Niger</t>
  </si>
  <si>
    <t>Ogun</t>
  </si>
  <si>
    <t>Oyo</t>
  </si>
  <si>
    <t>Plateau</t>
  </si>
  <si>
    <t>Rivers</t>
  </si>
  <si>
    <t>Sokoto</t>
  </si>
  <si>
    <t>Taraba</t>
  </si>
  <si>
    <t>Yobe</t>
  </si>
  <si>
    <t>Zamfara</t>
  </si>
  <si>
    <t>Data</t>
  </si>
  <si>
    <t>Rainfall(mm)</t>
  </si>
  <si>
    <t>Umbrellas Sold</t>
  </si>
  <si>
    <t>Total Sales</t>
  </si>
  <si>
    <t>Quantity of Item</t>
  </si>
  <si>
    <t>Branch</t>
  </si>
  <si>
    <t>Ikeja</t>
  </si>
  <si>
    <t>llupeju</t>
  </si>
  <si>
    <t>Lekki</t>
  </si>
  <si>
    <t>Surulere</t>
  </si>
  <si>
    <t>Ojodu</t>
  </si>
  <si>
    <t xml:space="preserve">Customer </t>
  </si>
  <si>
    <t>Order Total</t>
  </si>
  <si>
    <t>Company T</t>
  </si>
  <si>
    <t>Company D</t>
  </si>
  <si>
    <t>Company B</t>
  </si>
  <si>
    <t>Company A</t>
  </si>
  <si>
    <t>First Name</t>
  </si>
  <si>
    <t>Last Name</t>
  </si>
  <si>
    <t>Initial</t>
  </si>
  <si>
    <t>Employee name</t>
  </si>
  <si>
    <t>TRIM</t>
  </si>
  <si>
    <t>SALES PERSONS</t>
  </si>
  <si>
    <t>SALES FIGURES</t>
  </si>
  <si>
    <t>Eaton,    Jeffrey</t>
  </si>
  <si>
    <t>First name</t>
  </si>
  <si>
    <t>Last name</t>
  </si>
  <si>
    <t>Full Name</t>
  </si>
  <si>
    <t>BRANCH MANAGERS PERFORMANCE DATA - ABZ BANK</t>
  </si>
  <si>
    <t>ACCT CODE</t>
  </si>
  <si>
    <t>BRANCH MANAGER NAME</t>
  </si>
  <si>
    <t>YTD TURNOVER</t>
  </si>
  <si>
    <t xml:space="preserve">BUDGET </t>
  </si>
  <si>
    <t>VARIANCE</t>
  </si>
  <si>
    <t>RMK</t>
  </si>
  <si>
    <t>AYO</t>
  </si>
  <si>
    <t>TOLANI</t>
  </si>
  <si>
    <t>KAYODE</t>
  </si>
  <si>
    <t>TITI</t>
  </si>
  <si>
    <t>OWOLABI</t>
  </si>
  <si>
    <t>KUNLE</t>
  </si>
  <si>
    <t>TAYO</t>
  </si>
  <si>
    <t>BIOLA</t>
  </si>
  <si>
    <t>COLE</t>
  </si>
  <si>
    <t>KOLADE</t>
  </si>
  <si>
    <t>BIODUN</t>
  </si>
  <si>
    <t>TAYLOR</t>
  </si>
  <si>
    <t>SCOT</t>
  </si>
  <si>
    <t>ABEL</t>
  </si>
  <si>
    <t>KOKO</t>
  </si>
  <si>
    <t>UDUAK</t>
  </si>
  <si>
    <t>IMABONG</t>
  </si>
  <si>
    <t>AKPAN</t>
  </si>
  <si>
    <t>EFFIONG</t>
  </si>
  <si>
    <t>ETUK</t>
  </si>
  <si>
    <t>VICTORIA</t>
  </si>
  <si>
    <t>BRANCH MANAGERS PERFORMANCE SUMMARY REPORT</t>
  </si>
  <si>
    <t>Branch Manager's Name</t>
  </si>
  <si>
    <t>YTD Turnover</t>
  </si>
  <si>
    <t>Select Branch Manager's Name</t>
  </si>
  <si>
    <t>Budget</t>
  </si>
  <si>
    <t>Variance</t>
  </si>
  <si>
    <t>Remark</t>
  </si>
  <si>
    <t>This is a data model that allows you select a branch Manager from the list and see their performance</t>
  </si>
  <si>
    <t>VLOOKUP</t>
  </si>
  <si>
    <t>HLOOKUP</t>
  </si>
  <si>
    <t>Pies</t>
  </si>
  <si>
    <t>Cakes</t>
  </si>
  <si>
    <t>Cookies</t>
  </si>
  <si>
    <t>Donuts</t>
  </si>
  <si>
    <t>Bread</t>
  </si>
  <si>
    <t>Eureka</t>
  </si>
  <si>
    <t>Lemons</t>
  </si>
  <si>
    <t>Try it</t>
  </si>
  <si>
    <t>Cavendish</t>
  </si>
  <si>
    <t>Bananas</t>
  </si>
  <si>
    <t>Navel</t>
  </si>
  <si>
    <t>Oranges</t>
  </si>
  <si>
    <t>Honeycrisp</t>
  </si>
  <si>
    <t>Apples</t>
  </si>
  <si>
    <t>Lady Finger</t>
  </si>
  <si>
    <t>Rough</t>
  </si>
  <si>
    <t>Florida</t>
  </si>
  <si>
    <t>Fuji</t>
  </si>
  <si>
    <t>COUNTIFS</t>
  </si>
  <si>
    <t>COUNTIF</t>
  </si>
  <si>
    <t>Next</t>
  </si>
  <si>
    <t>Back to top</t>
  </si>
  <si>
    <t>Free Excel training online</t>
  </si>
  <si>
    <t>Create a drop-down list</t>
  </si>
  <si>
    <t>All about the MAXIFS function</t>
  </si>
  <si>
    <t>All about the MINIFS function</t>
  </si>
  <si>
    <t>All about the AVERAGEIFS function</t>
  </si>
  <si>
    <t>All about the AVERAGEIF function</t>
  </si>
  <si>
    <t>All about the COUNTIFS function</t>
  </si>
  <si>
    <t>All about the COUNTIF function</t>
  </si>
  <si>
    <t>All about the SUMIFS function</t>
  </si>
  <si>
    <t>All about the SUMIF function</t>
  </si>
  <si>
    <t>More information on the web</t>
  </si>
  <si>
    <t>NOTE: If you find you are making a lot of conditional formulas, you might find that a PivotTable is a better solution. See this PivotTable article for more information.</t>
  </si>
  <si>
    <t>...and if the value is greater than 50, sum it up.
 </t>
  </si>
  <si>
    <t>....Look through these cells...
 </t>
  </si>
  <si>
    <t>Sum up some values based on this criterion:</t>
  </si>
  <si>
    <t xml:space="preserve">=SUMIF(D118:D122,"&gt;50")
</t>
  </si>
  <si>
    <t>Here's an example of the SUMIF function using greater than (&gt;) to find all values greater than a given amount:</t>
  </si>
  <si>
    <t>SUMIF with a value argument</t>
  </si>
  <si>
    <t>Dive down for more detail</t>
  </si>
  <si>
    <t xml:space="preserve">You've already seen SUMIF, SUMIFS, COUNTIF, and COUNTIFS. Now you can try on your own with the other functions, such as AVERAGEIF/S, MAXIFS, MINIFS. They're all structured the same way, so once you get one formula written, you can just replace the function name with the one you want. We've written all the functions you'll need for cell E106, so you can copy/paste these, or try to type them yourself for practice.
SUMIF 	=SUMIF(C92:C103,C106,E92:E103) 
SUMIFS 	=SUMIFS(E92:E103,C92:C103,C106,D92:D103,D106) 
AVERAGEIF 	=AVERAGEIF(C92:C103,C106,E92:E103) 
AVERAGEIFS	=AVERAGEIFS(E92:E103,C92:C103,C106,D92:D92,D106)
COUNTIF 	=COUNTIF(C92:C103,C106)
COUNTIFS 	=COUNTIFS(C92:C103,C106,D92:D103,D106) 
MAXIFS 	=MAXIFS(E92:E103,C92:C103,C10,D92:D103,D106)
MINIFS 	=MINIFS(E92:E103,C92:C103,C106,D92:D103,D106)
</t>
  </si>
  <si>
    <t>More conditional functions</t>
  </si>
  <si>
    <t>This is criteria for the second match</t>
  </si>
  <si>
    <t>This is the second range to count</t>
  </si>
  <si>
    <t>This is the criteria for the first match</t>
  </si>
  <si>
    <t>This is the first range to count</t>
  </si>
  <si>
    <t>=COUNTIFS(F50:F61,F64,G50:G61,G64)</t>
  </si>
  <si>
    <t xml:space="preserve">COUNTIFS is the same as SUMIF, but it lets you use multiple criteria. So in this example, you can look for Fruit and Type, instead of just by Fruit. Select cell H17 and type =COUNTIFS(F50:F61,F64,G50:G61,G64). COUNTIFS is structured like this:
</t>
  </si>
  <si>
    <t>What value (text or number) do you want to look for?</t>
  </si>
  <si>
    <t>What range do you want to look at?</t>
  </si>
  <si>
    <t>=COUNTIF(C50:C61,C64)</t>
  </si>
  <si>
    <t>Select cell D17 and type =COUNTIF(C50:C61,C64). COUNTIF is structured like this:</t>
  </si>
  <si>
    <t>COUNTIF and COUNTIFS let you count values in a range based on a criteria you specify. They're a bit different from the other IF and IFS functions, in that they only have a criteria range, and criteria. They don't evalute one range, then look in another to summarize.</t>
  </si>
  <si>
    <t>Conditional functions - COUNTIF</t>
  </si>
  <si>
    <t>Next step</t>
  </si>
  <si>
    <t>SUMIFS</t>
  </si>
  <si>
    <t>SUMIF</t>
  </si>
  <si>
    <t>EXPERT TIP
Each one of the Fruit and Type cells has a drop-down list where you can select different fruits. Try it, and watch the formulas automatically update.</t>
  </si>
  <si>
    <t>This is the criteria for the second match</t>
  </si>
  <si>
    <t>This is the second range to look in for matches</t>
  </si>
  <si>
    <t>This is the first range to look in for matches</t>
  </si>
  <si>
    <t>What range do you want to sum?</t>
  </si>
  <si>
    <t>=SUMIFS(H3:H14,F3:F14,F17,G3:G14,G17)</t>
  </si>
  <si>
    <t xml:space="preserve">SUMIFS is the same as SUMIF, but it lets you use multiple criteria. So in this example, you can look for Fruit and Type, instead of just by Fruit. Select cell H17 and type =SUMIFS(H3:H14,F3:F14,F17,G3:G14,G17). SUMIFS is structured like this:
</t>
  </si>
  <si>
    <t>For each match found, what range do you want to sum in?</t>
  </si>
  <si>
    <t>=SUMIF(C3:C14,C17,D3:D4)</t>
  </si>
  <si>
    <t>SUMIF lets you sum in one range based on a specifc criteria you look for in another range, like how many Apples you have. Select cell D17 and type =SUMIF(C3:C14,C17,D3:D14). SUMIF is structured like this:</t>
  </si>
  <si>
    <t>Conditional functions let you sum, average, count or get the min or max of a range based on a given condition, or criteria you specify. Such as, out of all the fruits in the list, how many are apples? Or, how many oranges are the Florida type?</t>
  </si>
  <si>
    <t>Conditional functions - SUMIF</t>
  </si>
  <si>
    <t>Go back to top by pressing CTRL+HOME. To proceed to the next step, press CTRL+PAGE DOWN.</t>
  </si>
  <si>
    <t>New Total</t>
  </si>
  <si>
    <t>Additional Value</t>
  </si>
  <si>
    <t>Total:</t>
  </si>
  <si>
    <t>Skates</t>
  </si>
  <si>
    <t>Bikes</t>
  </si>
  <si>
    <t>Trucks</t>
  </si>
  <si>
    <t>Cars</t>
  </si>
  <si>
    <t xml:space="preserve">SUM &gt; </t>
  </si>
  <si>
    <t>All about the COUNT function</t>
  </si>
  <si>
    <t>Use AutoSum to sum numbers</t>
  </si>
  <si>
    <t>All about the SUM function</t>
  </si>
  <si>
    <t>COUNT &gt;</t>
  </si>
  <si>
    <t xml:space="preserve">IMPORTANT DETAIL
Double-click this cell. You'll notice the 100 toward the end. Although it's possible to put numbers in a formula like this, we don't recommend it unless it's absolutely necessary. This is known as a constant, and it's easy to forget that it's there. We recommend referring to another cell instead, like cell D16. That way it's easily seen and not hidden inside a formula. </t>
  </si>
  <si>
    <t xml:space="preserve">CHECK THIS OUT
Select these cells. Then in the lower-right corner of the Excel window, look for SUM: 170 in the bottom bar. That's called the Status Bar, and it's just another way to quickly find a total and other details about a selected cell or range. </t>
  </si>
  <si>
    <t>The TODAY function returns today's date. It will automatically update when Excel recalculates.</t>
  </si>
  <si>
    <t xml:space="preserve">If the SUM function could talk, it would say, return the sum of all the values in cells D38 to D41, and all of column H. SUM is the function name, D38:D41 is the first range argument, which is almost always required, and H:H is the second range argument, separated by a comma. Now, let's try one that doesn't require any arguments.
</t>
  </si>
  <si>
    <t>Go to the Formulas tab and browse through the Function Library, where functions are listed by category, like Text, Date &amp; Time, etc. Insert Function will let you search for functions by name, and launch a function wizard that can help you build your formula. 
When you start typing a function name after you press =, Excel will launch Intellisense, which will list all of the functions starting with the letters you type. When you find the one you want, press Tab, and Excel will automatically finish the function name and enter the opening parenthesis for you. It will also display the optional and required arguments. 
Now let's look at the anatomy of a few functions. The SUM function is structured like this:</t>
  </si>
  <si>
    <t>More about functions</t>
  </si>
  <si>
    <t>EXTRA CREDIT
Try the COUNT function using any of the methods you've already tried. The COUNT function counts the number of cells in a range that contain numbers.</t>
  </si>
  <si>
    <t>Fish</t>
  </si>
  <si>
    <t>Pork</t>
  </si>
  <si>
    <t>Here's a neat keyboard shortcut. Select cell D15, then press Alt =, then Enter. This automatically enters SUM for you.</t>
  </si>
  <si>
    <t>Chicken</t>
  </si>
  <si>
    <t xml:space="preserve">Now let's try AutoSum. Select the cell under the column for Meat (cell G7), then go to Formulas &gt; AutoSum &gt; select SUM. You'll see Excel automatically enter the formula for you. Press Enter to confirm it. The AutoSum feature has all of the most common functions.
</t>
  </si>
  <si>
    <t>Beef</t>
  </si>
  <si>
    <t xml:space="preserve">Under the Amount column for Fruit (cell D7), enter =SUM(D3:D6), or type =SUM(, then select that range with the mouse, and press Enter. This will sum the values in cells D3, D4, D5, and D6. Your answer should be 170.
</t>
  </si>
  <si>
    <t>Meat</t>
  </si>
  <si>
    <t>Functions give you the ability to do a variety of things, like perform mathematical operations, look up values, or even calculate dates and times. Let's try a few ways to add up values with the SUM function.</t>
  </si>
  <si>
    <t>Introduction to functions</t>
  </si>
  <si>
    <t xml:space="preserve"> </t>
  </si>
  <si>
    <r>
      <t xml:space="preserve">Use the </t>
    </r>
    <r>
      <rPr>
        <b/>
        <sz val="10"/>
        <color theme="0"/>
        <rFont val="Calibri"/>
        <family val="2"/>
        <scheme val="minor"/>
      </rPr>
      <t>MIN</t>
    </r>
    <r>
      <rPr>
        <sz val="10"/>
        <color theme="0"/>
        <rFont val="Calibri"/>
        <family val="2"/>
        <scheme val="minor"/>
      </rPr>
      <t xml:space="preserve"> function to get the minumum number in a range of cells.</t>
    </r>
  </si>
  <si>
    <r>
      <t xml:space="preserve">Use the </t>
    </r>
    <r>
      <rPr>
        <b/>
        <sz val="10"/>
        <color theme="0"/>
        <rFont val="Calibri"/>
        <family val="2"/>
        <scheme val="minor"/>
      </rPr>
      <t xml:space="preserve">MAX </t>
    </r>
    <r>
      <rPr>
        <sz val="10"/>
        <color theme="0"/>
        <rFont val="Calibri"/>
        <family val="2"/>
        <scheme val="minor"/>
      </rPr>
      <t>function to get the maximum number in a range of cells.</t>
    </r>
  </si>
  <si>
    <t xml:space="preserve">Select cell D7, then use the AutoSum Wizard to add a MIN function.
</t>
  </si>
  <si>
    <t xml:space="preserve">Now select cell G7, and enter a MAX function by typing =MAX(D3:D6).
</t>
  </si>
  <si>
    <t xml:space="preserve">In cell D15, you can use either the AutoSum Wizard, or type to enter a MIN or MAX function. 
</t>
  </si>
  <si>
    <t xml:space="preserve">More information on the web
</t>
  </si>
  <si>
    <t>MIN &gt;</t>
  </si>
  <si>
    <t>MAX &gt;</t>
  </si>
  <si>
    <t>All aobut the MIN function</t>
  </si>
  <si>
    <t>All about the MAX function</t>
  </si>
  <si>
    <t xml:space="preserve">GOOD TO KNOW
You can use either MIN or MAX with multiple ranges, or values to show the greater or lesser of those values, like =MIN(A1:A10,B1:B10), or =MAX(A1:A10,B1), where B1 contains a threshold value, like 10, in which case the formula would never return a result less than 10.
</t>
  </si>
  <si>
    <t>MIN or MAX &gt;</t>
  </si>
  <si>
    <r>
      <t xml:space="preserve">You can use either </t>
    </r>
    <r>
      <rPr>
        <b/>
        <sz val="10"/>
        <color theme="0"/>
        <rFont val="Calibri"/>
        <family val="2"/>
        <scheme val="minor"/>
      </rPr>
      <t>MIN</t>
    </r>
    <r>
      <rPr>
        <sz val="10"/>
        <color theme="0"/>
        <rFont val="Calibri"/>
        <family val="2"/>
        <scheme val="minor"/>
      </rPr>
      <t xml:space="preserve"> or </t>
    </r>
    <r>
      <rPr>
        <b/>
        <sz val="10"/>
        <color theme="0"/>
        <rFont val="Calibri"/>
        <family val="2"/>
        <scheme val="minor"/>
      </rPr>
      <t>MAX</t>
    </r>
    <r>
      <rPr>
        <sz val="10"/>
        <color theme="0"/>
        <rFont val="Calibri"/>
        <family val="2"/>
        <scheme val="minor"/>
      </rPr>
      <t xml:space="preserve"> with multiple ranges, or values to show the greater or lesser of those values, like =MIN(A1:A10,B1:B10), or =MAX(A1:A10,10).</t>
    </r>
  </si>
  <si>
    <r>
      <t xml:space="preserve">All about the </t>
    </r>
    <r>
      <rPr>
        <b/>
        <sz val="10"/>
        <color theme="0"/>
        <rFont val="Calibri"/>
        <family val="2"/>
        <scheme val="minor"/>
      </rPr>
      <t>MIN</t>
    </r>
    <r>
      <rPr>
        <sz val="10"/>
        <color theme="0"/>
        <rFont val="Calibri"/>
        <family val="2"/>
        <scheme val="minor"/>
      </rPr>
      <t xml:space="preserve"> function</t>
    </r>
  </si>
  <si>
    <r>
      <t xml:space="preserve">All about the </t>
    </r>
    <r>
      <rPr>
        <b/>
        <sz val="10"/>
        <color theme="0"/>
        <rFont val="Calibri"/>
        <family val="2"/>
        <scheme val="minor"/>
      </rPr>
      <t xml:space="preserve">MAX </t>
    </r>
    <r>
      <rPr>
        <sz val="10"/>
        <color theme="0"/>
        <rFont val="Calibri"/>
        <family val="2"/>
        <scheme val="minor"/>
      </rPr>
      <t>function</t>
    </r>
  </si>
  <si>
    <t>Use Excel as your calculator</t>
  </si>
  <si>
    <t>Gross Salary</t>
  </si>
  <si>
    <t>Basic Salary</t>
  </si>
  <si>
    <t>Housing</t>
  </si>
  <si>
    <t>Transport</t>
  </si>
  <si>
    <t>Health</t>
  </si>
  <si>
    <t>Relative</t>
  </si>
  <si>
    <t>Absolute</t>
  </si>
  <si>
    <t>Mixed</t>
  </si>
  <si>
    <t>CELL REFERENCE</t>
  </si>
  <si>
    <t>Acct no</t>
  </si>
  <si>
    <t xml:space="preserve">Discounted price </t>
  </si>
  <si>
    <t>Promo price</t>
  </si>
  <si>
    <t>Data Table</t>
  </si>
  <si>
    <t>PPMT</t>
  </si>
  <si>
    <t>IPMT</t>
  </si>
  <si>
    <t>Working Days</t>
  </si>
  <si>
    <t>IF FUNCTION</t>
  </si>
  <si>
    <t>Evaluates one logical test</t>
  </si>
  <si>
    <t>Customers Loyalty Reward</t>
  </si>
  <si>
    <t>Give any customer 10% rebate, with value from 60000 and above.</t>
  </si>
  <si>
    <t>Value Of Products Purchased</t>
  </si>
  <si>
    <t>Value of Loyalty Reward</t>
  </si>
  <si>
    <t>Net Amount Paid</t>
  </si>
  <si>
    <t>Peter</t>
  </si>
  <si>
    <t>James</t>
  </si>
  <si>
    <t>Andrew</t>
  </si>
  <si>
    <t>Paul</t>
  </si>
  <si>
    <t>Nathaniel</t>
  </si>
  <si>
    <t>Mary</t>
  </si>
  <si>
    <t>Give any customer 10% rebate, with value from 60000 and above but 5% if 40,000 and above</t>
  </si>
  <si>
    <t>Suppose, you invest $2,000 at 8% interest rate compounded monthly and you want to know the value of your investment after 5 years.</t>
  </si>
  <si>
    <t xml:space="preserve">PV </t>
  </si>
  <si>
    <t>PERIOD</t>
  </si>
  <si>
    <t>BALANCE</t>
  </si>
  <si>
    <t>LOAN AMOUNT</t>
  </si>
  <si>
    <t>ANNUAL RATE</t>
  </si>
  <si>
    <t>PERIODS PER YEAR</t>
  </si>
  <si>
    <t>PERIOD PER RATE</t>
  </si>
  <si>
    <t>YEARS</t>
  </si>
  <si>
    <t>TOTAL PERIODS</t>
  </si>
  <si>
    <t>START PERIOD</t>
  </si>
  <si>
    <t>END PERIOD</t>
  </si>
  <si>
    <t>YEAR 1</t>
  </si>
  <si>
    <t>YEAR 2</t>
  </si>
  <si>
    <t>YEAR 3</t>
  </si>
  <si>
    <t>YEAR 4</t>
  </si>
  <si>
    <t>YEAR 5</t>
  </si>
  <si>
    <t>CUMIPMT FUNCTION</t>
  </si>
  <si>
    <t>CUMIPMT</t>
  </si>
  <si>
    <t>CUMPRINC</t>
  </si>
  <si>
    <t>CALCULATING MONTHLY COMPOUND INTEREST USING FV FUNCTIONS</t>
  </si>
  <si>
    <t>MANUFACTURING</t>
  </si>
  <si>
    <t>ACCOUNT MANAGEMENT</t>
  </si>
  <si>
    <t>TRAINING</t>
  </si>
  <si>
    <t>SALES</t>
  </si>
  <si>
    <t>FULL TIME</t>
  </si>
  <si>
    <t>Sumif</t>
  </si>
  <si>
    <t>Countif</t>
  </si>
  <si>
    <t>=DATEDIF(B26,C26,"d")</t>
  </si>
  <si>
    <t>RATING</t>
  </si>
  <si>
    <t>Excellence</t>
  </si>
  <si>
    <t>Good</t>
  </si>
  <si>
    <t>Poor</t>
  </si>
  <si>
    <t>Terrible</t>
  </si>
  <si>
    <t>Result</t>
  </si>
  <si>
    <t>LEFT LOOKUP WITH VLOOKUP USING CHOOSE FUNCTION</t>
  </si>
  <si>
    <t>Pear Company Sales - February 2015</t>
  </si>
  <si>
    <t>Monthly Goal:</t>
  </si>
  <si>
    <t>Sales Person</t>
  </si>
  <si>
    <t>Week 1</t>
  </si>
  <si>
    <t>Week 2</t>
  </si>
  <si>
    <t>Week 3</t>
  </si>
  <si>
    <t>Week 4</t>
  </si>
  <si>
    <t>Totals</t>
  </si>
  <si>
    <t>Was Goal Met?</t>
  </si>
  <si>
    <t>Bonus Status</t>
  </si>
  <si>
    <t>S. Jobs</t>
  </si>
  <si>
    <t>E. Musk</t>
  </si>
  <si>
    <t>W. Buffett</t>
  </si>
  <si>
    <t>M. Mayer</t>
  </si>
  <si>
    <t>S. Sandberg</t>
  </si>
  <si>
    <t>A. Ahrendts</t>
  </si>
  <si>
    <t>Total Sales:</t>
  </si>
  <si>
    <t>Department Bonus of $850 per person</t>
  </si>
  <si>
    <t>Average Sales:</t>
  </si>
  <si>
    <t>Today's Date:</t>
  </si>
  <si>
    <t>Bill Due</t>
  </si>
  <si>
    <t>Companies</t>
  </si>
  <si>
    <t>Date:</t>
  </si>
  <si>
    <t>Overdue:</t>
  </si>
  <si>
    <t>Pacific Gas &amp; Electric Co.</t>
  </si>
  <si>
    <t>Verizon Wireless</t>
  </si>
  <si>
    <t>Chase Credit Card</t>
  </si>
  <si>
    <t>Comcast</t>
  </si>
  <si>
    <t>Townview Rentals</t>
  </si>
  <si>
    <t>How Old Are You?</t>
  </si>
  <si>
    <t>Product Orders</t>
  </si>
  <si>
    <t>Inventory Status Check</t>
  </si>
  <si>
    <t>Enter Product Code:</t>
  </si>
  <si>
    <t>XP200</t>
  </si>
  <si>
    <t>Warehouse 1</t>
  </si>
  <si>
    <t>Warehouse 2</t>
  </si>
  <si>
    <t>Warehouse 3</t>
  </si>
  <si>
    <t>Master Inventory Sheet</t>
  </si>
  <si>
    <t>Product Code:</t>
  </si>
  <si>
    <t>XP100</t>
  </si>
  <si>
    <t>XP300</t>
  </si>
  <si>
    <t>AX10</t>
  </si>
  <si>
    <t>AX25</t>
  </si>
  <si>
    <t>AX50</t>
  </si>
  <si>
    <t>HIRE DATE</t>
  </si>
  <si>
    <t>TODAY</t>
  </si>
  <si>
    <t xml:space="preserve">CLEAN </t>
  </si>
  <si>
    <t>Grade Hlookup</t>
  </si>
  <si>
    <t>VALUE</t>
  </si>
  <si>
    <t>FLASH FILL</t>
  </si>
  <si>
    <t>Allison</t>
  </si>
  <si>
    <t>Timothy</t>
  </si>
  <si>
    <t>Alvarado</t>
  </si>
  <si>
    <t>Sonia</t>
  </si>
  <si>
    <t>Anderson</t>
  </si>
  <si>
    <t>Teason</t>
  </si>
  <si>
    <t>Andrews</t>
  </si>
  <si>
    <t>Diane</t>
  </si>
  <si>
    <t>Anthony</t>
  </si>
  <si>
    <t>Ashley</t>
  </si>
  <si>
    <t>Michael</t>
  </si>
  <si>
    <t>Atkinson</t>
  </si>
  <si>
    <t>Danielle</t>
  </si>
  <si>
    <t>Austin</t>
  </si>
  <si>
    <t>William</t>
  </si>
  <si>
    <t>Ayala</t>
  </si>
  <si>
    <t>Polly</t>
  </si>
  <si>
    <t>Ballard</t>
  </si>
  <si>
    <t>Martin</t>
  </si>
  <si>
    <t>Banks</t>
  </si>
  <si>
    <t>Barker</t>
  </si>
  <si>
    <t>Heidi</t>
  </si>
  <si>
    <t>Barnett</t>
  </si>
  <si>
    <t>Brenda</t>
  </si>
  <si>
    <t>Bauer</t>
  </si>
  <si>
    <t>Chris</t>
  </si>
  <si>
    <t>Bean</t>
  </si>
  <si>
    <t>Deborah</t>
  </si>
  <si>
    <t>Beck</t>
  </si>
  <si>
    <t>Craig</t>
  </si>
  <si>
    <t>Becker</t>
  </si>
  <si>
    <t>Gretchen</t>
  </si>
  <si>
    <t>Bennett</t>
  </si>
  <si>
    <t>Best</t>
  </si>
  <si>
    <t>Lara</t>
  </si>
  <si>
    <t>Blair</t>
  </si>
  <si>
    <t>Sperry</t>
  </si>
  <si>
    <t>Bond</t>
  </si>
  <si>
    <t>Booker</t>
  </si>
  <si>
    <t>Judith</t>
  </si>
  <si>
    <t>Boone</t>
  </si>
  <si>
    <t>Eric</t>
  </si>
  <si>
    <t>Booth</t>
  </si>
  <si>
    <t>Raquel</t>
  </si>
  <si>
    <t>Bowman</t>
  </si>
  <si>
    <t>Briggs</t>
  </si>
  <si>
    <t>Bryan</t>
  </si>
  <si>
    <t>Bullock</t>
  </si>
  <si>
    <t>Greg</t>
  </si>
  <si>
    <t>Burnett</t>
  </si>
  <si>
    <t>Kevin</t>
  </si>
  <si>
    <t>Cabe</t>
  </si>
  <si>
    <t>Cain</t>
  </si>
  <si>
    <t>Lon</t>
  </si>
  <si>
    <t>Cameron</t>
  </si>
  <si>
    <t>Campos</t>
  </si>
  <si>
    <t>Richard</t>
  </si>
  <si>
    <t>Cannon</t>
  </si>
  <si>
    <t>Jenny</t>
  </si>
  <si>
    <t>Carey</t>
  </si>
  <si>
    <t>Andrea</t>
  </si>
  <si>
    <t>Carroll</t>
  </si>
  <si>
    <t>Lesa</t>
  </si>
  <si>
    <t>Carter</t>
  </si>
  <si>
    <t>Allan</t>
  </si>
  <si>
    <t>Castillo</t>
  </si>
  <si>
    <t>Sheri</t>
  </si>
  <si>
    <t>Chandler</t>
  </si>
  <si>
    <t>Chang</t>
  </si>
  <si>
    <t>Gabriel</t>
  </si>
  <si>
    <t>Chapman</t>
  </si>
  <si>
    <t>Jessica</t>
  </si>
  <si>
    <t>Christian</t>
  </si>
  <si>
    <t>Melissa</t>
  </si>
  <si>
    <t>Clayton</t>
  </si>
  <si>
    <t>Gregory</t>
  </si>
  <si>
    <t>Cline</t>
  </si>
  <si>
    <t>Rebecca</t>
  </si>
  <si>
    <t>Cobb</t>
  </si>
  <si>
    <t>Nicole</t>
  </si>
  <si>
    <t>Cohen</t>
  </si>
  <si>
    <t>Bruce</t>
  </si>
  <si>
    <t>Conway</t>
  </si>
  <si>
    <t>Brett</t>
  </si>
  <si>
    <t>Copeland</t>
  </si>
  <si>
    <t>Roger</t>
  </si>
  <si>
    <t>Cortez</t>
  </si>
  <si>
    <t>Jack</t>
  </si>
  <si>
    <t>Cunningham</t>
  </si>
  <si>
    <t>Denise</t>
  </si>
  <si>
    <t>Curry</t>
  </si>
  <si>
    <t>Hunyen</t>
  </si>
  <si>
    <t>Daniel</t>
  </si>
  <si>
    <t>Dawson</t>
  </si>
  <si>
    <t>Jonathan</t>
  </si>
  <si>
    <t>Deleon</t>
  </si>
  <si>
    <t>Jaquelyn</t>
  </si>
  <si>
    <t>Delgado</t>
  </si>
  <si>
    <t>Dale</t>
  </si>
  <si>
    <t>Dorsey</t>
  </si>
  <si>
    <t>Matthew</t>
  </si>
  <si>
    <t>Douglas</t>
  </si>
  <si>
    <t>Kenneth</t>
  </si>
  <si>
    <t>Doyle</t>
  </si>
  <si>
    <t>Leslie</t>
  </si>
  <si>
    <t>Dudley</t>
  </si>
  <si>
    <t>Dunn</t>
  </si>
  <si>
    <t>Duran</t>
  </si>
  <si>
    <t>Brian</t>
  </si>
  <si>
    <t>Durham</t>
  </si>
  <si>
    <t>Troy</t>
  </si>
  <si>
    <t>Edwards</t>
  </si>
  <si>
    <t>Phillip</t>
  </si>
  <si>
    <t>Ellis</t>
  </si>
  <si>
    <t>Espinoza</t>
  </si>
  <si>
    <t>Derrell</t>
  </si>
  <si>
    <t>Farmer</t>
  </si>
  <si>
    <t>Suzanne</t>
  </si>
  <si>
    <t>Farrell</t>
  </si>
  <si>
    <t>Laura</t>
  </si>
  <si>
    <t>Figueroa</t>
  </si>
  <si>
    <t>Leonard</t>
  </si>
  <si>
    <t>Fleming</t>
  </si>
  <si>
    <t>Irv</t>
  </si>
  <si>
    <t>Fletcher</t>
  </si>
  <si>
    <t>Flowers</t>
  </si>
  <si>
    <t>Kathleen</t>
  </si>
  <si>
    <t>Floyd</t>
  </si>
  <si>
    <t>Foley</t>
  </si>
  <si>
    <t>Ford</t>
  </si>
  <si>
    <t>Matt</t>
  </si>
  <si>
    <t>Fowler</t>
  </si>
  <si>
    <t>Fox</t>
  </si>
  <si>
    <t>Ellen</t>
  </si>
  <si>
    <t>Frank</t>
  </si>
  <si>
    <t>Freeman</t>
  </si>
  <si>
    <t>Dennis</t>
  </si>
  <si>
    <t>French</t>
  </si>
  <si>
    <t>Frost</t>
  </si>
  <si>
    <t>Adam</t>
  </si>
  <si>
    <t>Gardner</t>
  </si>
  <si>
    <t>Garner</t>
  </si>
  <si>
    <t>Terry</t>
  </si>
  <si>
    <t>Garrison</t>
  </si>
  <si>
    <t>Gilbert</t>
  </si>
  <si>
    <t>Shannon</t>
  </si>
  <si>
    <t>Gilmore</t>
  </si>
  <si>
    <t>Glass</t>
  </si>
  <si>
    <t>Gomez</t>
  </si>
  <si>
    <t>Ed</t>
  </si>
  <si>
    <t>Goodman</t>
  </si>
  <si>
    <t>Kuyler</t>
  </si>
  <si>
    <t>Gordon</t>
  </si>
  <si>
    <t>Grant</t>
  </si>
  <si>
    <t>Greer</t>
  </si>
  <si>
    <t>Jon</t>
  </si>
  <si>
    <t>Griffith</t>
  </si>
  <si>
    <t>Michelle</t>
  </si>
  <si>
    <t>Guerra</t>
  </si>
  <si>
    <t>Guerrero</t>
  </si>
  <si>
    <t>Gutierrez</t>
  </si>
  <si>
    <t>Regina</t>
  </si>
  <si>
    <t>Hammond</t>
  </si>
  <si>
    <t>Hancock</t>
  </si>
  <si>
    <t>Allen</t>
  </si>
  <si>
    <t>Hardin</t>
  </si>
  <si>
    <t>Harding</t>
  </si>
  <si>
    <t>Erin</t>
  </si>
  <si>
    <t>Harmon</t>
  </si>
  <si>
    <t>Harper</t>
  </si>
  <si>
    <t>Cynthia</t>
  </si>
  <si>
    <t>Hawkins</t>
  </si>
  <si>
    <t>Hayes</t>
  </si>
  <si>
    <t>Edward</t>
  </si>
  <si>
    <t>Henson</t>
  </si>
  <si>
    <t>Debra</t>
  </si>
  <si>
    <t>Herrera</t>
  </si>
  <si>
    <t>Shawn</t>
  </si>
  <si>
    <t>Hess</t>
  </si>
  <si>
    <t>Hickman</t>
  </si>
  <si>
    <t>Higgins</t>
  </si>
  <si>
    <t>Angela</t>
  </si>
  <si>
    <t>Hill</t>
  </si>
  <si>
    <t>Robin</t>
  </si>
  <si>
    <t>Hines</t>
  </si>
  <si>
    <t>Herb</t>
  </si>
  <si>
    <t>Hodges</t>
  </si>
  <si>
    <t>Lisa</t>
  </si>
  <si>
    <t>Holloway</t>
  </si>
  <si>
    <t>Hood</t>
  </si>
  <si>
    <t>Renee</t>
  </si>
  <si>
    <t>Horn</t>
  </si>
  <si>
    <t>Howell</t>
  </si>
  <si>
    <t>Hudson</t>
  </si>
  <si>
    <t>Lorna</t>
  </si>
  <si>
    <t>Huff</t>
  </si>
  <si>
    <t>Erik</t>
  </si>
  <si>
    <t>Hunter</t>
  </si>
  <si>
    <t>Hutchinson</t>
  </si>
  <si>
    <t>Jackson</t>
  </si>
  <si>
    <t>Lynn</t>
  </si>
  <si>
    <t>Jefferson</t>
  </si>
  <si>
    <t>Elaine</t>
  </si>
  <si>
    <t>Jenkins</t>
  </si>
  <si>
    <t>Scott</t>
  </si>
  <si>
    <t>Jennings</t>
  </si>
  <si>
    <t>Gary</t>
  </si>
  <si>
    <t>Juarez</t>
  </si>
  <si>
    <t>Neill</t>
  </si>
  <si>
    <t>Kent</t>
  </si>
  <si>
    <t>Angus</t>
  </si>
  <si>
    <t>Kerr</t>
  </si>
  <si>
    <t>Mihaela</t>
  </si>
  <si>
    <t>Kirby</t>
  </si>
  <si>
    <t>Knight</t>
  </si>
  <si>
    <t>Landry</t>
  </si>
  <si>
    <t>Linda</t>
  </si>
  <si>
    <t>Lawrence</t>
  </si>
  <si>
    <t>Ronald</t>
  </si>
  <si>
    <t>Lawson</t>
  </si>
  <si>
    <t>Lindsey</t>
  </si>
  <si>
    <t>Lloyd</t>
  </si>
  <si>
    <t>Luna</t>
  </si>
  <si>
    <t>Rodney</t>
  </si>
  <si>
    <t>Lynch</t>
  </si>
  <si>
    <t>Mack</t>
  </si>
  <si>
    <t>Barry</t>
  </si>
  <si>
    <t>Malone</t>
  </si>
  <si>
    <t>Mann</t>
  </si>
  <si>
    <t>Lowell</t>
  </si>
  <si>
    <t>Martinez</t>
  </si>
  <si>
    <t>Mathews</t>
  </si>
  <si>
    <t>Marcia</t>
  </si>
  <si>
    <t>Matthews</t>
  </si>
  <si>
    <t>Maxwell</t>
  </si>
  <si>
    <t>Jill</t>
  </si>
  <si>
    <t>McClain</t>
  </si>
  <si>
    <t>Steven</t>
  </si>
  <si>
    <t>McCoy</t>
  </si>
  <si>
    <t>Preston</t>
  </si>
  <si>
    <t>McDonald</t>
  </si>
  <si>
    <t>McDowell</t>
  </si>
  <si>
    <t>McKenzie</t>
  </si>
  <si>
    <t>Medina</t>
  </si>
  <si>
    <t>Warren</t>
  </si>
  <si>
    <t>Mendoza</t>
  </si>
  <si>
    <t>Bobby</t>
  </si>
  <si>
    <t>Miranda</t>
  </si>
  <si>
    <t>Elena</t>
  </si>
  <si>
    <t>Molina</t>
  </si>
  <si>
    <t>Morgan</t>
  </si>
  <si>
    <t>Patricia</t>
  </si>
  <si>
    <t>Richelle</t>
  </si>
  <si>
    <t>Morrow</t>
  </si>
  <si>
    <t>Morton</t>
  </si>
  <si>
    <t>Moses</t>
  </si>
  <si>
    <t>Mosley</t>
  </si>
  <si>
    <t>Mullins</t>
  </si>
  <si>
    <t>Murray</t>
  </si>
  <si>
    <t>Navarro</t>
  </si>
  <si>
    <t>Marc</t>
  </si>
  <si>
    <t>Neal</t>
  </si>
  <si>
    <t>Sally</t>
  </si>
  <si>
    <t>Nelson</t>
  </si>
  <si>
    <t>Shira</t>
  </si>
  <si>
    <t>Nguyen</t>
  </si>
  <si>
    <t>Nicholson</t>
  </si>
  <si>
    <t>Lee</t>
  </si>
  <si>
    <t>Nixon</t>
  </si>
  <si>
    <t>Randy</t>
  </si>
  <si>
    <t>Norris</t>
  </si>
  <si>
    <t>Tamara</t>
  </si>
  <si>
    <t>Norton</t>
  </si>
  <si>
    <t>Oconnor</t>
  </si>
  <si>
    <t>Olson</t>
  </si>
  <si>
    <t>Melanie</t>
  </si>
  <si>
    <t>Orr</t>
  </si>
  <si>
    <t>Jennifer</t>
  </si>
  <si>
    <t>Pace</t>
  </si>
  <si>
    <t>Joseph</t>
  </si>
  <si>
    <t>Pacheco</t>
  </si>
  <si>
    <t>Therese</t>
  </si>
  <si>
    <t>Page</t>
  </si>
  <si>
    <t>Park</t>
  </si>
  <si>
    <t>Perkins</t>
  </si>
  <si>
    <t>Donald</t>
  </si>
  <si>
    <t>Perry</t>
  </si>
  <si>
    <t>Christopher</t>
  </si>
  <si>
    <t>Peterson</t>
  </si>
  <si>
    <t>Shaun</t>
  </si>
  <si>
    <t>Phelps</t>
  </si>
  <si>
    <t>Pitts</t>
  </si>
  <si>
    <t>Dana</t>
  </si>
  <si>
    <t>Poole</t>
  </si>
  <si>
    <t>Tracy</t>
  </si>
  <si>
    <t>Rachel</t>
  </si>
  <si>
    <t>Potter</t>
  </si>
  <si>
    <t>Dawn</t>
  </si>
  <si>
    <t>Powers</t>
  </si>
  <si>
    <t>Tia</t>
  </si>
  <si>
    <t>Pratt</t>
  </si>
  <si>
    <t>Pruitt</t>
  </si>
  <si>
    <t>Ramos</t>
  </si>
  <si>
    <t>Ramsey</t>
  </si>
  <si>
    <t>Randolph</t>
  </si>
  <si>
    <t>Kristin</t>
  </si>
  <si>
    <t>Ray</t>
  </si>
  <si>
    <t>ReAnnon</t>
  </si>
  <si>
    <t>Reeves</t>
  </si>
  <si>
    <t>Reid</t>
  </si>
  <si>
    <t>Elizabeth</t>
  </si>
  <si>
    <t>Richardson</t>
  </si>
  <si>
    <t>Debbie</t>
  </si>
  <si>
    <t>Robbins</t>
  </si>
  <si>
    <t>Roberson</t>
  </si>
  <si>
    <t>Eileen</t>
  </si>
  <si>
    <t>Roman</t>
  </si>
  <si>
    <t>Teri</t>
  </si>
  <si>
    <t>Romero</t>
  </si>
  <si>
    <t>Russell</t>
  </si>
  <si>
    <t>Saunders</t>
  </si>
  <si>
    <t>Corey</t>
  </si>
  <si>
    <t>Sawyer</t>
  </si>
  <si>
    <t>Catherine</t>
  </si>
  <si>
    <t>Schmidt</t>
  </si>
  <si>
    <t>Schneider</t>
  </si>
  <si>
    <t>Gay</t>
  </si>
  <si>
    <t>Todd</t>
  </si>
  <si>
    <t>Serrano</t>
  </si>
  <si>
    <t>Al</t>
  </si>
  <si>
    <t>Shaw</t>
  </si>
  <si>
    <t>Pat</t>
  </si>
  <si>
    <t>Shepherd</t>
  </si>
  <si>
    <t>Annie</t>
  </si>
  <si>
    <t>Sherman</t>
  </si>
  <si>
    <t>Karin</t>
  </si>
  <si>
    <t>Silva</t>
  </si>
  <si>
    <t>Stephen</t>
  </si>
  <si>
    <t>Simmons</t>
  </si>
  <si>
    <t>Simpson</t>
  </si>
  <si>
    <t>Jimmy</t>
  </si>
  <si>
    <t>Skinner</t>
  </si>
  <si>
    <t>Jason</t>
  </si>
  <si>
    <t>Solis</t>
  </si>
  <si>
    <t>Soto</t>
  </si>
  <si>
    <t>Spencer</t>
  </si>
  <si>
    <t>Boyd</t>
  </si>
  <si>
    <t>Stanley</t>
  </si>
  <si>
    <t>Steele</t>
  </si>
  <si>
    <t>Gerald</t>
  </si>
  <si>
    <t>Stephenson</t>
  </si>
  <si>
    <t>Stewart</t>
  </si>
  <si>
    <t>Stokes</t>
  </si>
  <si>
    <t>Stone</t>
  </si>
  <si>
    <t>Sullivan</t>
  </si>
  <si>
    <t>Summers</t>
  </si>
  <si>
    <t>Harold</t>
  </si>
  <si>
    <t>Sutton</t>
  </si>
  <si>
    <t>Swanson</t>
  </si>
  <si>
    <t>Vicki</t>
  </si>
  <si>
    <t>Tanner</t>
  </si>
  <si>
    <t>Tate</t>
  </si>
  <si>
    <t>Zachary</t>
  </si>
  <si>
    <t>Taylor</t>
  </si>
  <si>
    <t>Hector</t>
  </si>
  <si>
    <t>Thompson</t>
  </si>
  <si>
    <t>Thornton</t>
  </si>
  <si>
    <t>Charles</t>
  </si>
  <si>
    <t>Tran</t>
  </si>
  <si>
    <t>Chad</t>
  </si>
  <si>
    <t>Trujillo</t>
  </si>
  <si>
    <t>Underwood</t>
  </si>
  <si>
    <t>Vance</t>
  </si>
  <si>
    <t>Cheryl</t>
  </si>
  <si>
    <t>Vargas</t>
  </si>
  <si>
    <t>Bryant</t>
  </si>
  <si>
    <t>Vasquez</t>
  </si>
  <si>
    <t>Velasquez</t>
  </si>
  <si>
    <t>Clint</t>
  </si>
  <si>
    <t>Villarreal</t>
  </si>
  <si>
    <t>Vincent</t>
  </si>
  <si>
    <t>Guy</t>
  </si>
  <si>
    <t>Wade</t>
  </si>
  <si>
    <t>Walker</t>
  </si>
  <si>
    <t>Mike</t>
  </si>
  <si>
    <t>Wall</t>
  </si>
  <si>
    <t>Wallace</t>
  </si>
  <si>
    <t>Walls</t>
  </si>
  <si>
    <t>Walsh</t>
  </si>
  <si>
    <t>Walters</t>
  </si>
  <si>
    <t>Ann</t>
  </si>
  <si>
    <t>Walton</t>
  </si>
  <si>
    <t>Benjamin</t>
  </si>
  <si>
    <t>Ward</t>
  </si>
  <si>
    <t>Williams</t>
  </si>
  <si>
    <t>Jean</t>
  </si>
  <si>
    <t>Washington</t>
  </si>
  <si>
    <t>Watkins</t>
  </si>
  <si>
    <t>Weaver</t>
  </si>
  <si>
    <t>Weber</t>
  </si>
  <si>
    <t>Larry</t>
  </si>
  <si>
    <t>Weiss</t>
  </si>
  <si>
    <t>Marisa</t>
  </si>
  <si>
    <t>Wells</t>
  </si>
  <si>
    <t>Carlos</t>
  </si>
  <si>
    <t>Wheeler</t>
  </si>
  <si>
    <t>Meegan</t>
  </si>
  <si>
    <t>Whitaker</t>
  </si>
  <si>
    <t>Whitehead</t>
  </si>
  <si>
    <t>Carolyn</t>
  </si>
  <si>
    <t>Wiggins</t>
  </si>
  <si>
    <t>Wiley</t>
  </si>
  <si>
    <t>Gustavo</t>
  </si>
  <si>
    <t>Wilkinson</t>
  </si>
  <si>
    <t>Williamson</t>
  </si>
  <si>
    <t>Sumed</t>
  </si>
  <si>
    <t>Wilson</t>
  </si>
  <si>
    <t>Winters</t>
  </si>
  <si>
    <t>Wolfe</t>
  </si>
  <si>
    <t>Keith</t>
  </si>
  <si>
    <t>Wong</t>
  </si>
  <si>
    <t>Woodard</t>
  </si>
  <si>
    <t>Wright</t>
  </si>
  <si>
    <t>Brad</t>
  </si>
  <si>
    <t>Wyatt</t>
  </si>
  <si>
    <t>Yates</t>
  </si>
  <si>
    <t>Doug</t>
  </si>
  <si>
    <t>York</t>
  </si>
  <si>
    <t>Ware</t>
  </si>
  <si>
    <t>David</t>
  </si>
  <si>
    <t>Kennedy</t>
  </si>
  <si>
    <t>Kimberly</t>
  </si>
  <si>
    <t>Vaughn</t>
  </si>
  <si>
    <t>Hunt</t>
  </si>
  <si>
    <t>Norman</t>
  </si>
  <si>
    <t>Rogers</t>
  </si>
  <si>
    <t>Colleen</t>
  </si>
  <si>
    <t>Thomas</t>
  </si>
  <si>
    <t>Schultz</t>
  </si>
  <si>
    <t>Myers</t>
  </si>
  <si>
    <t>Snyder</t>
  </si>
  <si>
    <t>Duane</t>
  </si>
  <si>
    <t>Dyer</t>
  </si>
  <si>
    <t>Carrie</t>
  </si>
  <si>
    <t>Ramirez</t>
  </si>
  <si>
    <t>Kirk</t>
  </si>
  <si>
    <t>Kemp</t>
  </si>
  <si>
    <t>Holly</t>
  </si>
  <si>
    <t>Morales</t>
  </si>
  <si>
    <t>Lynne</t>
  </si>
  <si>
    <t>Smith</t>
  </si>
  <si>
    <t>Koleen</t>
  </si>
  <si>
    <t>Knox</t>
  </si>
  <si>
    <t>Lori</t>
  </si>
  <si>
    <t>Wilcox</t>
  </si>
  <si>
    <t>Clarke</t>
  </si>
  <si>
    <t>Salazar</t>
  </si>
  <si>
    <t>Ruben</t>
  </si>
  <si>
    <t>Mueller</t>
  </si>
  <si>
    <t>Philip</t>
  </si>
  <si>
    <t>Flores</t>
  </si>
  <si>
    <t>King</t>
  </si>
  <si>
    <t>Taslim</t>
  </si>
  <si>
    <t>Oliver</t>
  </si>
  <si>
    <t>Francisco</t>
  </si>
  <si>
    <t>Hamilton</t>
  </si>
  <si>
    <t>Theo</t>
  </si>
  <si>
    <t>Gibson</t>
  </si>
  <si>
    <t>Janet</t>
  </si>
  <si>
    <t>Blankenship</t>
  </si>
  <si>
    <t>Franklin</t>
  </si>
  <si>
    <t>Alicia</t>
  </si>
  <si>
    <t>Campbell</t>
  </si>
  <si>
    <t>Alvarez</t>
  </si>
  <si>
    <t>White</t>
  </si>
  <si>
    <t>Hopkins</t>
  </si>
  <si>
    <t>Wood</t>
  </si>
  <si>
    <t>Young</t>
  </si>
  <si>
    <t>Turner</t>
  </si>
  <si>
    <t>Jacobs</t>
  </si>
  <si>
    <t>Florianne</t>
  </si>
  <si>
    <t>Rojas</t>
  </si>
  <si>
    <t>Browning</t>
  </si>
  <si>
    <t>Logan</t>
  </si>
  <si>
    <t>Newton</t>
  </si>
  <si>
    <t>Leigh</t>
  </si>
  <si>
    <t>Brady</t>
  </si>
  <si>
    <t>Traci</t>
  </si>
  <si>
    <t>Hoover</t>
  </si>
  <si>
    <t>Evangeline</t>
  </si>
  <si>
    <t>Maldonado</t>
  </si>
  <si>
    <t>Hurst</t>
  </si>
  <si>
    <t>Hampton</t>
  </si>
  <si>
    <t>Robinson</t>
  </si>
  <si>
    <t>Cole</t>
  </si>
  <si>
    <t>Elbert</t>
  </si>
  <si>
    <t>Blackburn</t>
  </si>
  <si>
    <t>Kathryn</t>
  </si>
  <si>
    <t>Ferguson</t>
  </si>
  <si>
    <t>Carpenter</t>
  </si>
  <si>
    <t>Leblanc</t>
  </si>
  <si>
    <t>Harrington</t>
  </si>
  <si>
    <t>Aron</t>
  </si>
  <si>
    <t>Robles</t>
  </si>
  <si>
    <t>Newman</t>
  </si>
  <si>
    <t>Aria</t>
  </si>
  <si>
    <t>Hughes</t>
  </si>
  <si>
    <t>Dickerson</t>
  </si>
  <si>
    <t>Lincoln</t>
  </si>
  <si>
    <t>Atkins</t>
  </si>
  <si>
    <t>Gallagher</t>
  </si>
  <si>
    <t>Johnson</t>
  </si>
  <si>
    <t>Byrd</t>
  </si>
  <si>
    <t>Asa</t>
  </si>
  <si>
    <t>Moran</t>
  </si>
  <si>
    <t>Carol</t>
  </si>
  <si>
    <t>Ellison</t>
  </si>
  <si>
    <t>Melyssa</t>
  </si>
  <si>
    <t>Barnes</t>
  </si>
  <si>
    <t>Holmes</t>
  </si>
  <si>
    <t>Tito</t>
  </si>
  <si>
    <t>Kramer</t>
  </si>
  <si>
    <t>Faye</t>
  </si>
  <si>
    <t>Robertson</t>
  </si>
  <si>
    <t>Nathan</t>
  </si>
  <si>
    <t>Richards</t>
  </si>
  <si>
    <t>Hale</t>
  </si>
  <si>
    <t>Deon</t>
  </si>
  <si>
    <t>Tucker</t>
  </si>
  <si>
    <t>Parsons</t>
  </si>
  <si>
    <t>Quinn</t>
  </si>
  <si>
    <t>Cinnamon</t>
  </si>
  <si>
    <t>Payne</t>
  </si>
  <si>
    <t>Vicky</t>
  </si>
  <si>
    <t>Strickland</t>
  </si>
  <si>
    <t>Rajean</t>
  </si>
  <si>
    <t>Miller</t>
  </si>
  <si>
    <t>Flynn</t>
  </si>
  <si>
    <t>Parks</t>
  </si>
  <si>
    <t>Everett</t>
  </si>
  <si>
    <t>Dan</t>
  </si>
  <si>
    <t>Singleton</t>
  </si>
  <si>
    <t>Owen</t>
  </si>
  <si>
    <t>Calhoun</t>
  </si>
  <si>
    <t>Horton</t>
  </si>
  <si>
    <t>Cleatis</t>
  </si>
  <si>
    <t>Pope</t>
  </si>
  <si>
    <t>Mercado</t>
  </si>
  <si>
    <t>Jordan</t>
  </si>
  <si>
    <t>Nunez</t>
  </si>
  <si>
    <t>Benning</t>
  </si>
  <si>
    <t>Sharp</t>
  </si>
  <si>
    <t>Janine</t>
  </si>
  <si>
    <t>Carson</t>
  </si>
  <si>
    <t>Rivera</t>
  </si>
  <si>
    <t>Arnold</t>
  </si>
  <si>
    <t>Ortiz</t>
  </si>
  <si>
    <t>Morrison</t>
  </si>
  <si>
    <t>Julie</t>
  </si>
  <si>
    <t>Callahan</t>
  </si>
  <si>
    <t>Leon</t>
  </si>
  <si>
    <t>Emily</t>
  </si>
  <si>
    <t>Humphrey</t>
  </si>
  <si>
    <t>Hodge</t>
  </si>
  <si>
    <t>Diaz</t>
  </si>
  <si>
    <t>Lang</t>
  </si>
  <si>
    <t>Rice</t>
  </si>
  <si>
    <t>Herring</t>
  </si>
  <si>
    <t>Joanna</t>
  </si>
  <si>
    <t>Haynes</t>
  </si>
  <si>
    <t>Ernest</t>
  </si>
  <si>
    <t>Frazier</t>
  </si>
  <si>
    <t>Dodson</t>
  </si>
  <si>
    <t>Adkins</t>
  </si>
  <si>
    <t>Cochran</t>
  </si>
  <si>
    <t>Gallegos</t>
  </si>
  <si>
    <t>Rick</t>
  </si>
  <si>
    <t>Pittman</t>
  </si>
  <si>
    <t>Bacardi</t>
  </si>
  <si>
    <t>Meyer</t>
  </si>
  <si>
    <t>Jimenez</t>
  </si>
  <si>
    <t>Dominic</t>
  </si>
  <si>
    <t>Ortega</t>
  </si>
  <si>
    <t>Goodwin</t>
  </si>
  <si>
    <t>April</t>
  </si>
  <si>
    <t>Fuller</t>
  </si>
  <si>
    <t>Woodward</t>
  </si>
  <si>
    <t>Tim</t>
  </si>
  <si>
    <t>Ross</t>
  </si>
  <si>
    <t>Janice</t>
  </si>
  <si>
    <t>Grimes</t>
  </si>
  <si>
    <t>Sanchez</t>
  </si>
  <si>
    <t>Savage</t>
  </si>
  <si>
    <t>Pearson</t>
  </si>
  <si>
    <t>Cassy</t>
  </si>
  <si>
    <t>McIntosh</t>
  </si>
  <si>
    <t>Jeremy</t>
  </si>
  <si>
    <t>Benson</t>
  </si>
  <si>
    <t>Burns</t>
  </si>
  <si>
    <t>Fiona</t>
  </si>
  <si>
    <t>Rush</t>
  </si>
  <si>
    <t>Lateef</t>
  </si>
  <si>
    <t>Sandoval</t>
  </si>
  <si>
    <t>Jensen</t>
  </si>
  <si>
    <t>Kristina</t>
  </si>
  <si>
    <t>Colon</t>
  </si>
  <si>
    <t>Donnie</t>
  </si>
  <si>
    <t>Koch</t>
  </si>
  <si>
    <t>Holland</t>
  </si>
  <si>
    <t>Meyers</t>
  </si>
  <si>
    <t>Munoz</t>
  </si>
  <si>
    <t>Abbott</t>
  </si>
  <si>
    <t>Cooper</t>
  </si>
  <si>
    <t>Hobbs</t>
  </si>
  <si>
    <t>Moody</t>
  </si>
  <si>
    <t>McKee</t>
  </si>
  <si>
    <t>Brewer</t>
  </si>
  <si>
    <t>Khurrum</t>
  </si>
  <si>
    <t>Heath</t>
  </si>
  <si>
    <t>Johnston</t>
  </si>
  <si>
    <t>Green</t>
  </si>
  <si>
    <t>Bishop</t>
  </si>
  <si>
    <t>Juan</t>
  </si>
  <si>
    <t>Moore</t>
  </si>
  <si>
    <t>Reyes</t>
  </si>
  <si>
    <t>Willis</t>
  </si>
  <si>
    <t>Ralph</t>
  </si>
  <si>
    <t>Vazquez</t>
  </si>
  <si>
    <t>Bass</t>
  </si>
  <si>
    <t>Justin</t>
  </si>
  <si>
    <t>Torres</t>
  </si>
  <si>
    <t>Gross</t>
  </si>
  <si>
    <t>Davin</t>
  </si>
  <si>
    <t>Rose</t>
  </si>
  <si>
    <t>English</t>
  </si>
  <si>
    <t>Noble</t>
  </si>
  <si>
    <t>Fernandez</t>
  </si>
  <si>
    <t>Marie</t>
  </si>
  <si>
    <t>Larsen</t>
  </si>
  <si>
    <t>Rodriquez</t>
  </si>
  <si>
    <t>Estrada</t>
  </si>
  <si>
    <t>Joan</t>
  </si>
  <si>
    <t>Curtis</t>
  </si>
  <si>
    <t>Patrick</t>
  </si>
  <si>
    <t>Hicks</t>
  </si>
  <si>
    <t>Monica</t>
  </si>
  <si>
    <t>Decker</t>
  </si>
  <si>
    <t>Amy</t>
  </si>
  <si>
    <t>Cross</t>
  </si>
  <si>
    <t>Avila</t>
  </si>
  <si>
    <t>Jody</t>
  </si>
  <si>
    <t>Brown</t>
  </si>
  <si>
    <t>Griffin</t>
  </si>
  <si>
    <t>Debbi</t>
  </si>
  <si>
    <t>Velez</t>
  </si>
  <si>
    <t>Letitia</t>
  </si>
  <si>
    <t>Barron</t>
  </si>
  <si>
    <t>Rhodes</t>
  </si>
  <si>
    <t>McDaniel</t>
  </si>
  <si>
    <t>Wilkerson</t>
  </si>
  <si>
    <t>Claudia</t>
  </si>
  <si>
    <t>Blake</t>
  </si>
  <si>
    <t>Cris</t>
  </si>
  <si>
    <t>Christensen</t>
  </si>
  <si>
    <t>Lamb</t>
  </si>
  <si>
    <t>Barrett</t>
  </si>
  <si>
    <t>Bell</t>
  </si>
  <si>
    <t>McCall</t>
  </si>
  <si>
    <t>McKinney</t>
  </si>
  <si>
    <t>Foster</t>
  </si>
  <si>
    <t>Blane</t>
  </si>
  <si>
    <t>Leach</t>
  </si>
  <si>
    <t>Jingwen</t>
  </si>
  <si>
    <t>Prince</t>
  </si>
  <si>
    <t>Sims</t>
  </si>
  <si>
    <t>Pena</t>
  </si>
  <si>
    <t>Hensley</t>
  </si>
  <si>
    <t>Shaffer</t>
  </si>
  <si>
    <t>Nobuko</t>
  </si>
  <si>
    <t>Barber</t>
  </si>
  <si>
    <t>Robbie</t>
  </si>
  <si>
    <t>Marks</t>
  </si>
  <si>
    <t>LaReina</t>
  </si>
  <si>
    <t>Moss</t>
  </si>
  <si>
    <t>Chan</t>
  </si>
  <si>
    <t>Dominguez</t>
  </si>
  <si>
    <t>Beard</t>
  </si>
  <si>
    <t>Sandi</t>
  </si>
  <si>
    <t>Lambert</t>
  </si>
  <si>
    <t>Montgomery</t>
  </si>
  <si>
    <t>Acosta</t>
  </si>
  <si>
    <t>Aguilar</t>
  </si>
  <si>
    <t>Maynard</t>
  </si>
  <si>
    <t>Susan</t>
  </si>
  <si>
    <t>Carr</t>
  </si>
  <si>
    <t>Cummings</t>
  </si>
  <si>
    <t>Jose</t>
  </si>
  <si>
    <t>Brock</t>
  </si>
  <si>
    <t>Ensley</t>
  </si>
  <si>
    <t>Pugh</t>
  </si>
  <si>
    <t>Watts</t>
  </si>
  <si>
    <t>Mathis</t>
  </si>
  <si>
    <t>Shari</t>
  </si>
  <si>
    <t>Collins</t>
  </si>
  <si>
    <t>Finley</t>
  </si>
  <si>
    <t>Schwartz</t>
  </si>
  <si>
    <t>Wise</t>
  </si>
  <si>
    <t>Ted</t>
  </si>
  <si>
    <t>Estes</t>
  </si>
  <si>
    <t>Conley</t>
  </si>
  <si>
    <t>Glover</t>
  </si>
  <si>
    <t>Eugene</t>
  </si>
  <si>
    <t>Reese</t>
  </si>
  <si>
    <t>Bailey</t>
  </si>
  <si>
    <t>Victor</t>
  </si>
  <si>
    <t>Casey</t>
  </si>
  <si>
    <t>Caldwell</t>
  </si>
  <si>
    <t>Pete</t>
  </si>
  <si>
    <t>Tyler</t>
  </si>
  <si>
    <t>Javier</t>
  </si>
  <si>
    <t>Bridges</t>
  </si>
  <si>
    <t>Jeff</t>
  </si>
  <si>
    <t>Johns</t>
  </si>
  <si>
    <t>Gibbs</t>
  </si>
  <si>
    <t>Shelton</t>
  </si>
  <si>
    <t>Gray</t>
  </si>
  <si>
    <t>Bartlett</t>
  </si>
  <si>
    <t>Julia</t>
  </si>
  <si>
    <t>Hartman</t>
  </si>
  <si>
    <t>Houston</t>
  </si>
  <si>
    <t>Armstrong</t>
  </si>
  <si>
    <t>Hardy</t>
  </si>
  <si>
    <t>Svetlana</t>
  </si>
  <si>
    <t>Parker</t>
  </si>
  <si>
    <t>Carl</t>
  </si>
  <si>
    <t>Buchanan</t>
  </si>
  <si>
    <t>Gill</t>
  </si>
  <si>
    <t>Howard</t>
  </si>
  <si>
    <t>Marshall</t>
  </si>
  <si>
    <t>Anita</t>
  </si>
  <si>
    <t>Icelita</t>
  </si>
  <si>
    <t>Peters</t>
  </si>
  <si>
    <t>Small</t>
  </si>
  <si>
    <t>Athanasios</t>
  </si>
  <si>
    <t>Gates</t>
  </si>
  <si>
    <t>Anne</t>
  </si>
  <si>
    <t>Combs</t>
  </si>
  <si>
    <t>Shields</t>
  </si>
  <si>
    <t>Collier</t>
  </si>
  <si>
    <t>Dean</t>
  </si>
  <si>
    <t>Love</t>
  </si>
  <si>
    <t>Danny</t>
  </si>
  <si>
    <t>Cruz</t>
  </si>
  <si>
    <t>Janene</t>
  </si>
  <si>
    <t>Drake</t>
  </si>
  <si>
    <t>Kyle</t>
  </si>
  <si>
    <t>Powell</t>
  </si>
  <si>
    <t>Juli</t>
  </si>
  <si>
    <t>Lowe</t>
  </si>
  <si>
    <t>Sparks</t>
  </si>
  <si>
    <t>Terri</t>
  </si>
  <si>
    <t>Giles</t>
  </si>
  <si>
    <t>Lester</t>
  </si>
  <si>
    <t>Sherri</t>
  </si>
  <si>
    <t>Lyons</t>
  </si>
  <si>
    <t>Lane</t>
  </si>
  <si>
    <t>Brandyn</t>
  </si>
  <si>
    <t>Riley</t>
  </si>
  <si>
    <t>Warner</t>
  </si>
  <si>
    <t>Cook</t>
  </si>
  <si>
    <t>Weeks</t>
  </si>
  <si>
    <t>Santiago</t>
  </si>
  <si>
    <t>Hull</t>
  </si>
  <si>
    <t>Jeanne</t>
  </si>
  <si>
    <t>Marquez</t>
  </si>
  <si>
    <t>Gonzalez</t>
  </si>
  <si>
    <t>Brooks</t>
  </si>
  <si>
    <t>Waters</t>
  </si>
  <si>
    <t>Alfred</t>
  </si>
  <si>
    <t>Davenport</t>
  </si>
  <si>
    <t>Francis</t>
  </si>
  <si>
    <t>Baldwin</t>
  </si>
  <si>
    <t>McClure</t>
  </si>
  <si>
    <t>Woods</t>
  </si>
  <si>
    <t>Marcus</t>
  </si>
  <si>
    <t>McCullough</t>
  </si>
  <si>
    <t>Glenn</t>
  </si>
  <si>
    <t>Ingram</t>
  </si>
  <si>
    <t>Baxter</t>
  </si>
  <si>
    <t>Teresa</t>
  </si>
  <si>
    <t>Reynolds</t>
  </si>
  <si>
    <t>Barbara</t>
  </si>
  <si>
    <t>Zimmerman</t>
  </si>
  <si>
    <t>Julian</t>
  </si>
  <si>
    <t>Adams</t>
  </si>
  <si>
    <t>Chase</t>
  </si>
  <si>
    <t>Bowers</t>
  </si>
  <si>
    <t>Tammy</t>
  </si>
  <si>
    <t>Mitchell</t>
  </si>
  <si>
    <t>Hubbard</t>
  </si>
  <si>
    <t>Sandra</t>
  </si>
  <si>
    <t>Barr</t>
  </si>
  <si>
    <t>Daniels</t>
  </si>
  <si>
    <t>McLean</t>
  </si>
  <si>
    <t>Jones</t>
  </si>
  <si>
    <t>Roth</t>
  </si>
  <si>
    <t>Tony</t>
  </si>
  <si>
    <t>Ayers</t>
  </si>
  <si>
    <t>Castro</t>
  </si>
  <si>
    <t>Hoffman</t>
  </si>
  <si>
    <t>Stephens</t>
  </si>
  <si>
    <t>Bonnie</t>
  </si>
  <si>
    <t>Hernandez</t>
  </si>
  <si>
    <t>Holt</t>
  </si>
  <si>
    <t>Rita</t>
  </si>
  <si>
    <t>Duncan</t>
  </si>
  <si>
    <t>Strong</t>
  </si>
  <si>
    <t>Fisher</t>
  </si>
  <si>
    <t>Maria</t>
  </si>
  <si>
    <t>Gayla</t>
  </si>
  <si>
    <t>Melton</t>
  </si>
  <si>
    <t>Keller</t>
  </si>
  <si>
    <t>Obrien</t>
  </si>
  <si>
    <t>Madelyn</t>
  </si>
  <si>
    <t>Rios</t>
  </si>
  <si>
    <t>Fredrick</t>
  </si>
  <si>
    <t>Townsend</t>
  </si>
  <si>
    <t>Jerry</t>
  </si>
  <si>
    <t>Carrillo</t>
  </si>
  <si>
    <t>Valdez</t>
  </si>
  <si>
    <t>Blevins</t>
  </si>
  <si>
    <t>Sexton</t>
  </si>
  <si>
    <t>Blackwell</t>
  </si>
  <si>
    <t>Brandon</t>
  </si>
  <si>
    <t>Burton</t>
  </si>
  <si>
    <t>Cam</t>
  </si>
  <si>
    <t>Solomon</t>
  </si>
  <si>
    <t>Greene</t>
  </si>
  <si>
    <t>Alexander</t>
  </si>
  <si>
    <t>McCormick</t>
  </si>
  <si>
    <t>Hsi</t>
  </si>
  <si>
    <t>Bowen</t>
  </si>
  <si>
    <t>Kes</t>
  </si>
  <si>
    <t>McGuire</t>
  </si>
  <si>
    <t>House</t>
  </si>
  <si>
    <t>Cox</t>
  </si>
  <si>
    <t>Stephanie</t>
  </si>
  <si>
    <t>Garcia</t>
  </si>
  <si>
    <t>Conner</t>
  </si>
  <si>
    <t>Sloan</t>
  </si>
  <si>
    <t>Cindy</t>
  </si>
  <si>
    <t>Osborne</t>
  </si>
  <si>
    <t>Bill</t>
  </si>
  <si>
    <t>Herman</t>
  </si>
  <si>
    <t>Henrietta</t>
  </si>
  <si>
    <t>Hogan</t>
  </si>
  <si>
    <t>Olsen</t>
  </si>
  <si>
    <t>Ewan</t>
  </si>
  <si>
    <t>Lopez</t>
  </si>
  <si>
    <t>Sanders</t>
  </si>
  <si>
    <t>Rodriguez</t>
  </si>
  <si>
    <t>Sheppard</t>
  </si>
  <si>
    <t>Hanson</t>
  </si>
  <si>
    <t>Graham</t>
  </si>
  <si>
    <t>Trevino</t>
  </si>
  <si>
    <t>Davis</t>
  </si>
  <si>
    <t>Tonya</t>
  </si>
  <si>
    <t>Hatfield</t>
  </si>
  <si>
    <t>Monroe</t>
  </si>
  <si>
    <t>Graves</t>
  </si>
  <si>
    <t>Rodgers</t>
  </si>
  <si>
    <t>McConnell</t>
  </si>
  <si>
    <t>Alan</t>
  </si>
  <si>
    <t>Montoya</t>
  </si>
  <si>
    <t>Evans</t>
  </si>
  <si>
    <t>Rolin</t>
  </si>
  <si>
    <t>Simon</t>
  </si>
  <si>
    <t>Merritt</t>
  </si>
  <si>
    <t>Rich</t>
  </si>
  <si>
    <t>Brent</t>
  </si>
  <si>
    <t>Little</t>
  </si>
  <si>
    <t>Davidson</t>
  </si>
  <si>
    <t>Jaime</t>
  </si>
  <si>
    <t>Kelley</t>
  </si>
  <si>
    <t>Nancy</t>
  </si>
  <si>
    <t>Berry</t>
  </si>
  <si>
    <t>Jacklyn</t>
  </si>
  <si>
    <t>Crawford</t>
  </si>
  <si>
    <t>Stevens</t>
  </si>
  <si>
    <t>Bradshaw</t>
  </si>
  <si>
    <t>Sheryl</t>
  </si>
  <si>
    <t>Sweeney</t>
  </si>
  <si>
    <t>Beasley</t>
  </si>
  <si>
    <t>Morse</t>
  </si>
  <si>
    <t>McGee</t>
  </si>
  <si>
    <t>Bates</t>
  </si>
  <si>
    <t>Verna</t>
  </si>
  <si>
    <t>Wendy</t>
  </si>
  <si>
    <t>Patterson</t>
  </si>
  <si>
    <t>Mason</t>
  </si>
  <si>
    <t>Fischer</t>
  </si>
  <si>
    <t>Ruiz</t>
  </si>
  <si>
    <t>Randall</t>
  </si>
  <si>
    <t>Mendez</t>
  </si>
  <si>
    <t>McLaughlin</t>
  </si>
  <si>
    <t>Massey</t>
  </si>
  <si>
    <t>Murphy</t>
  </si>
  <si>
    <t>Owens</t>
  </si>
  <si>
    <t>Dwight</t>
  </si>
  <si>
    <t>Larson</t>
  </si>
  <si>
    <t>Dixon</t>
  </si>
  <si>
    <t>Henderson</t>
  </si>
  <si>
    <t>Snow</t>
  </si>
  <si>
    <t>Desiree</t>
  </si>
  <si>
    <t>Gaines</t>
  </si>
  <si>
    <t>Sheela</t>
  </si>
  <si>
    <t>Bradley</t>
  </si>
  <si>
    <t>Contreras</t>
  </si>
  <si>
    <t>Klein</t>
  </si>
  <si>
    <t>Diana</t>
  </si>
  <si>
    <t>Henry</t>
  </si>
  <si>
    <t>Spears</t>
  </si>
  <si>
    <t>Webster</t>
  </si>
  <si>
    <t>Santos</t>
  </si>
  <si>
    <t>Garret</t>
  </si>
  <si>
    <t>Roberts</t>
  </si>
  <si>
    <t>Nash</t>
  </si>
  <si>
    <t>Bradford</t>
  </si>
  <si>
    <t>Raymond</t>
  </si>
  <si>
    <t>Barton</t>
  </si>
  <si>
    <t>Manning</t>
  </si>
  <si>
    <t>Welch</t>
  </si>
  <si>
    <t>Moreno</t>
  </si>
  <si>
    <t>Wolf</t>
  </si>
  <si>
    <t>McCarthy</t>
  </si>
  <si>
    <t>Coleman</t>
  </si>
  <si>
    <t>Roque</t>
  </si>
  <si>
    <t>Boyer</t>
  </si>
  <si>
    <t>McBride</t>
  </si>
  <si>
    <t>Grazyna</t>
  </si>
  <si>
    <t>Vega</t>
  </si>
  <si>
    <t>Alexandra</t>
  </si>
  <si>
    <t>Roy</t>
  </si>
  <si>
    <t>Margarita</t>
  </si>
  <si>
    <t>Buckel</t>
  </si>
  <si>
    <t>Pierce</t>
  </si>
  <si>
    <t>Livingston</t>
  </si>
  <si>
    <t>Lynette</t>
  </si>
  <si>
    <t>Lowery</t>
  </si>
  <si>
    <t>Short</t>
  </si>
  <si>
    <t>Stafford</t>
  </si>
  <si>
    <t>Day</t>
  </si>
  <si>
    <t>Clay</t>
  </si>
  <si>
    <t>Mills</t>
  </si>
  <si>
    <t>Gonzales</t>
  </si>
  <si>
    <t>Patel</t>
  </si>
  <si>
    <t>Harris</t>
  </si>
  <si>
    <t>Rowe</t>
  </si>
  <si>
    <t>Ken</t>
  </si>
  <si>
    <t>Fields</t>
  </si>
  <si>
    <t>Palmer</t>
  </si>
  <si>
    <t>Webb</t>
  </si>
  <si>
    <t>Jim</t>
  </si>
  <si>
    <t>Guzman</t>
  </si>
  <si>
    <t>Sellers</t>
  </si>
  <si>
    <t>Lucas</t>
  </si>
  <si>
    <t>Petersen</t>
  </si>
  <si>
    <t>Stevenson</t>
  </si>
  <si>
    <t>Pennington</t>
  </si>
  <si>
    <t>Middleton</t>
  </si>
  <si>
    <t>Jen</t>
  </si>
  <si>
    <t>Oneal</t>
  </si>
  <si>
    <t>Garrett</t>
  </si>
  <si>
    <t>Miles</t>
  </si>
  <si>
    <t>Wilkins</t>
  </si>
  <si>
    <t>Jesse</t>
  </si>
  <si>
    <t>Harrell</t>
  </si>
  <si>
    <t>Cristin</t>
  </si>
  <si>
    <t>Elliott</t>
  </si>
  <si>
    <t>Camacho</t>
  </si>
  <si>
    <t>Erickson</t>
  </si>
  <si>
    <t>Ricky</t>
  </si>
  <si>
    <t>Golden</t>
  </si>
  <si>
    <t>Christine</t>
  </si>
  <si>
    <t>Padilla</t>
  </si>
  <si>
    <t>Lewis</t>
  </si>
  <si>
    <t>Frederick</t>
  </si>
  <si>
    <t>Butler</t>
  </si>
  <si>
    <t>Garza</t>
  </si>
  <si>
    <t>Reed</t>
  </si>
  <si>
    <t>Bush</t>
  </si>
  <si>
    <t>Rena</t>
  </si>
  <si>
    <t>Chavez</t>
  </si>
  <si>
    <t>Marsh</t>
  </si>
  <si>
    <t>Chen</t>
  </si>
  <si>
    <t>Black</t>
  </si>
  <si>
    <t>Cliff</t>
  </si>
  <si>
    <t>Schroeder</t>
  </si>
  <si>
    <t>Bennet</t>
  </si>
  <si>
    <t>Phillips</t>
  </si>
  <si>
    <t>Dalton</t>
  </si>
  <si>
    <t>Clark</t>
  </si>
  <si>
    <t>Walter</t>
  </si>
  <si>
    <t>Hart</t>
  </si>
  <si>
    <t>Burke</t>
  </si>
  <si>
    <t>Yvonne</t>
  </si>
  <si>
    <t>Patton</t>
  </si>
  <si>
    <t>Salinas</t>
  </si>
  <si>
    <t>Hall</t>
  </si>
  <si>
    <t>Gentry</t>
  </si>
  <si>
    <t>Ball</t>
  </si>
  <si>
    <t>Parrish</t>
  </si>
  <si>
    <t>Huffman</t>
  </si>
  <si>
    <t>Ignacio</t>
  </si>
  <si>
    <t>Burgess</t>
  </si>
  <si>
    <t>Cherie</t>
  </si>
  <si>
    <t>Dac Vinh</t>
  </si>
  <si>
    <t>Brian D</t>
  </si>
  <si>
    <t>Mary Jo</t>
  </si>
  <si>
    <t>Mark T. Baker</t>
  </si>
  <si>
    <t>Sheila S. Hansen</t>
  </si>
  <si>
    <t>Marilyn T. Fier</t>
  </si>
  <si>
    <t>Mark D. Morris</t>
  </si>
  <si>
    <t>Jussi R. Björling</t>
  </si>
  <si>
    <t>Ryan M. Long</t>
  </si>
  <si>
    <t>Jackie D. Fitzgerald</t>
  </si>
  <si>
    <t>Riccardo W. Muti</t>
  </si>
  <si>
    <t>Liesl P. Tidwell</t>
  </si>
  <si>
    <t>Jeffrey B. Eaton</t>
  </si>
  <si>
    <t>Karen M. Chambers</t>
  </si>
  <si>
    <t>Barney R. Perez</t>
  </si>
  <si>
    <t>Cathy H. Watanuki</t>
  </si>
  <si>
    <t>George B. Porter</t>
  </si>
  <si>
    <t>Max C. Wagner</t>
  </si>
  <si>
    <t>Robert D. Konopka</t>
  </si>
  <si>
    <t>Don C. Nichols</t>
  </si>
  <si>
    <t>Harlon G. Harvey</t>
  </si>
  <si>
    <t>Hendricks, Eric</t>
  </si>
  <si>
    <t>Baker, Mark</t>
  </si>
  <si>
    <t>Catalano, Robert</t>
  </si>
  <si>
    <t>Watanuki, Cathy</t>
  </si>
  <si>
    <t>Fier, Marilyn</t>
  </si>
  <si>
    <t>O'Brien, Donna</t>
  </si>
  <si>
    <t>Perez, Barney</t>
  </si>
  <si>
    <t>Wagner, Max</t>
  </si>
  <si>
    <t>Harvey, Harlon</t>
  </si>
  <si>
    <t>Mccullough, Scott</t>
  </si>
  <si>
    <t>Grand Total</t>
  </si>
  <si>
    <t>Products</t>
  </si>
  <si>
    <t>customer</t>
  </si>
  <si>
    <t>Total Revenue</t>
  </si>
  <si>
    <t>Months</t>
  </si>
  <si>
    <t>No of Transaction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</si>
</sst>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quot;$&quot;#,##0.00_);[Red]\(&quot;$&quot;#,##0.00\)"/>
    <numFmt numFmtId="165" formatCode="_(&quot;$&quot;* #,##0.00_);_(&quot;$&quot;* \(#,##0.00\);_(&quot;$&quot;* &quot;-&quot;??_);_(@_)"/>
    <numFmt numFmtId="166" formatCode="_(* #,##0.00_);_(* \(#,##0.00\);_(* &quot;-&quot;??_);_(@_)"/>
    <numFmt numFmtId="167" formatCode="00000000000"/>
    <numFmt numFmtId="168" formatCode="[$-409]d/mmm/yy;@"/>
    <numFmt numFmtId="169" formatCode="_(* #,##0_);_(* \(#,##0\);_(* &quot;-&quot;??_);_(@_)"/>
    <numFmt numFmtId="170" formatCode="[$-F800]dddd\,\ mmmm\ dd\,\ yyyy"/>
    <numFmt numFmtId="171" formatCode="m/d/yyyy;@"/>
    <numFmt numFmtId="172" formatCode="_-* #,##0_-;\-* #,##0_-;_-* &quot;-&quot;??_-;_-@_-"/>
    <numFmt numFmtId="173" formatCode="dd\.mm\.yyyy;@"/>
    <numFmt numFmtId="174" formatCode="_([$₦-466]\ * #,##0.00_);_([$₦-466]\ * \(#,##0.00\);_([$₦-466]\ * &quot;-&quot;??_);_(@_)"/>
    <numFmt numFmtId="175" formatCode="[$₦-466]\ #,##0.00_);[Red]\([$₦-466]\ #,##0.00\)"/>
    <numFmt numFmtId="176" formatCode="[$₦-466]\ #,##0"/>
    <numFmt numFmtId="177" formatCode="0.0%"/>
    <numFmt numFmtId="178" formatCode="[$-409]mmmm\ d\,\ yyyy;@"/>
    <numFmt numFmtId="179" formatCode="_(&quot;$&quot;* #,##0_);_(&quot;$&quot;* \(#,##0\);_(&quot;$&quot;* &quot;-&quot;??_);_(@_)"/>
    <numFmt numFmtId="180" formatCode="_([$€-2]* #,##0.00_);_([$€-2]* \(#,##0.00\);_([$€-2]* &quot;-&quot;??_)"/>
    <numFmt numFmtId="181" formatCode="[$₦-468]\ #,##0"/>
    <numFmt numFmtId="182" formatCode="&quot;$&quot;#,,\ &quot;M&quot;"/>
    <numFmt numFmtId="183" formatCode="[$₦-466]\ #,##0_);[Red]\([$₦-466]\ #,##0\)"/>
    <numFmt numFmtId="184" formatCode="#,##0_ ;[Red]\-#,##0\ "/>
    <numFmt numFmtId="185" formatCode="&quot;$&quot;#,##0_);[Red]\(&quot;$&quot;#,##0\)"/>
    <numFmt numFmtId="186" formatCode="[$₦-46A]#,##0.00"/>
    <numFmt numFmtId="187" formatCode="0000000000"/>
    <numFmt numFmtId="189" formatCode="_-[$£-809]* #,##0.00_-;\-[$£-809]* #,##0.00_-;_-[$£-809]* &quot;-&quot;??_-;_-@_-"/>
  </numFmts>
  <fonts count="99">
    <font>
      <sz val="11"/>
      <color theme="1"/>
      <name val="Calibri"/>
      <family val="2"/>
      <scheme val="minor"/>
    </font>
    <font>
      <sz val="9"/>
      <color indexed="81"/>
      <name val="Tahoma"/>
      <family val="2"/>
    </font>
    <font>
      <b/>
      <sz val="9"/>
      <color indexed="81"/>
      <name val="Tahoma"/>
      <family val="2"/>
    </font>
    <font>
      <b/>
      <sz val="16"/>
      <color theme="1"/>
      <name val="Calibri"/>
      <family val="2"/>
      <scheme val="minor"/>
    </font>
    <font>
      <sz val="10"/>
      <name val="Arial"/>
      <family val="2"/>
    </font>
    <font>
      <sz val="14"/>
      <name val="Calibri"/>
      <family val="2"/>
      <scheme val="minor"/>
    </font>
    <font>
      <sz val="14"/>
      <color theme="1"/>
      <name val="Segoe UI Light"/>
      <family val="2"/>
    </font>
    <font>
      <b/>
      <sz val="14"/>
      <color theme="0"/>
      <name val="Segoe UI Light"/>
      <family val="2"/>
    </font>
    <font>
      <b/>
      <sz val="14"/>
      <name val="Segoe UI Light"/>
      <family val="2"/>
    </font>
    <font>
      <b/>
      <sz val="14"/>
      <color theme="1"/>
      <name val="Segoe UI Light"/>
      <family val="2"/>
    </font>
    <font>
      <sz val="14"/>
      <name val="Segoe UI Light"/>
      <family val="2"/>
    </font>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0"/>
      <color theme="1"/>
      <name val="Segoe UI"/>
      <family val="2"/>
    </font>
    <font>
      <sz val="14"/>
      <color theme="1"/>
      <name val="Calibri"/>
      <family val="2"/>
      <scheme val="minor"/>
    </font>
    <font>
      <b/>
      <sz val="14"/>
      <color rgb="FFFFFF00"/>
      <name val="Calibri"/>
      <family val="2"/>
      <scheme val="minor"/>
    </font>
    <font>
      <b/>
      <sz val="14"/>
      <color theme="1"/>
      <name val="Calibri"/>
      <family val="2"/>
      <scheme val="minor"/>
    </font>
    <font>
      <b/>
      <sz val="14"/>
      <name val="Calibri"/>
      <family val="2"/>
      <scheme val="minor"/>
    </font>
    <font>
      <b/>
      <sz val="14"/>
      <color theme="0"/>
      <name val="Calibri"/>
      <family val="2"/>
      <scheme val="minor"/>
    </font>
    <font>
      <sz val="14"/>
      <color rgb="FFFFFF00"/>
      <name val="Calibri"/>
      <family val="2"/>
      <scheme val="minor"/>
    </font>
    <font>
      <b/>
      <sz val="11"/>
      <color theme="1"/>
      <name val="Segoe UI"/>
      <family val="2"/>
    </font>
    <font>
      <sz val="11"/>
      <color theme="1"/>
      <name val="Segoe UI"/>
      <family val="2"/>
    </font>
    <font>
      <b/>
      <sz val="8"/>
      <color indexed="8"/>
      <name val="Segoe UI"/>
      <family val="2"/>
    </font>
    <font>
      <sz val="8"/>
      <color theme="1"/>
      <name val="Segoe UI"/>
      <family val="2"/>
    </font>
    <font>
      <b/>
      <u/>
      <sz val="11"/>
      <color theme="1"/>
      <name val="Segoe UI"/>
      <family val="2"/>
    </font>
    <font>
      <sz val="18"/>
      <color theme="1"/>
      <name val="Calibri"/>
      <family val="2"/>
      <scheme val="minor"/>
    </font>
    <font>
      <b/>
      <sz val="18"/>
      <color theme="1"/>
      <name val="Calibri"/>
      <family val="2"/>
      <scheme val="minor"/>
    </font>
    <font>
      <sz val="11"/>
      <color theme="1"/>
      <name val="Calibri"/>
      <family val="2"/>
    </font>
    <font>
      <sz val="14"/>
      <color rgb="FF363636"/>
      <name val="Segoe UI Light"/>
      <family val="2"/>
    </font>
    <font>
      <b/>
      <sz val="12"/>
      <color rgb="FFFF0000"/>
      <name val="Segoe UI Light"/>
      <family val="2"/>
    </font>
    <font>
      <b/>
      <sz val="14"/>
      <color rgb="FFC00000"/>
      <name val="Segoe UI Light"/>
      <family val="2"/>
    </font>
    <font>
      <sz val="12"/>
      <color theme="1"/>
      <name val="Calibri"/>
      <family val="2"/>
      <scheme val="minor"/>
    </font>
    <font>
      <b/>
      <sz val="12"/>
      <color theme="1"/>
      <name val="Calibri"/>
      <family val="2"/>
      <scheme val="minor"/>
    </font>
    <font>
      <sz val="12"/>
      <name val="Calibri"/>
      <family val="2"/>
      <scheme val="minor"/>
    </font>
    <font>
      <sz val="14"/>
      <color theme="1"/>
      <name val="Segoe UI Light"/>
      <family val="2"/>
    </font>
    <font>
      <b/>
      <sz val="14"/>
      <color theme="0"/>
      <name val="Segoe UI Light"/>
      <family val="2"/>
    </font>
    <font>
      <sz val="11"/>
      <color theme="1"/>
      <name val="Calibri"/>
      <family val="2"/>
      <scheme val="minor"/>
    </font>
    <font>
      <b/>
      <sz val="14"/>
      <name val="Segoe UI Light"/>
      <family val="2"/>
    </font>
    <font>
      <b/>
      <sz val="14"/>
      <color theme="1"/>
      <name val="Segoe UI Light"/>
      <family val="2"/>
    </font>
    <font>
      <sz val="14"/>
      <name val="Segoe UI Light"/>
      <family val="2"/>
    </font>
    <font>
      <sz val="14"/>
      <color rgb="FF363636"/>
      <name val="Segoe UI"/>
      <family val="2"/>
    </font>
    <font>
      <b/>
      <sz val="16"/>
      <color theme="1"/>
      <name val="Calibri"/>
      <family val="2"/>
      <scheme val="minor"/>
    </font>
    <font>
      <sz val="11"/>
      <color theme="1"/>
      <name val="Calibri"/>
      <family val="2"/>
      <scheme val="minor"/>
    </font>
    <font>
      <sz val="16"/>
      <color theme="1"/>
      <name val="Segoe UI Light"/>
      <family val="2"/>
    </font>
    <font>
      <b/>
      <sz val="16"/>
      <color theme="1"/>
      <name val="Segoe UI Light"/>
      <family val="2"/>
    </font>
    <font>
      <u/>
      <sz val="11"/>
      <color theme="10"/>
      <name val="Calibri"/>
      <family val="2"/>
      <scheme val="minor"/>
    </font>
    <font>
      <sz val="11"/>
      <color indexed="9"/>
      <name val="Calibri"/>
      <family val="2"/>
    </font>
    <font>
      <sz val="11"/>
      <color indexed="9"/>
      <name val="Segoe UI"/>
      <family val="2"/>
    </font>
    <font>
      <b/>
      <sz val="11"/>
      <color indexed="56"/>
      <name val="Axel"/>
      <family val="2"/>
    </font>
    <font>
      <b/>
      <sz val="11"/>
      <color indexed="56"/>
      <name val="Segoe UI"/>
      <family val="2"/>
    </font>
    <font>
      <b/>
      <sz val="10"/>
      <name val="Segoe UI"/>
      <family val="2"/>
    </font>
    <font>
      <sz val="10"/>
      <name val="Segoe UI"/>
      <family val="2"/>
    </font>
    <font>
      <sz val="11"/>
      <color rgb="FFFF0000"/>
      <name val="Segoe UI"/>
      <family val="2"/>
    </font>
    <font>
      <sz val="10"/>
      <color rgb="FFFF0000"/>
      <name val="Segoe UI"/>
      <family val="2"/>
    </font>
    <font>
      <sz val="11"/>
      <name val="Segoe UI"/>
      <family val="2"/>
    </font>
    <font>
      <sz val="11"/>
      <color theme="5"/>
      <name val="Playbill"/>
      <family val="5"/>
    </font>
    <font>
      <sz val="11"/>
      <color theme="1"/>
      <name val="Playbill"/>
      <family val="5"/>
    </font>
    <font>
      <b/>
      <sz val="11"/>
      <color theme="0"/>
      <name val="Segoe UI Semibold"/>
      <family val="2"/>
    </font>
    <font>
      <b/>
      <sz val="20"/>
      <color theme="0"/>
      <name val="Segoe UI Semibold"/>
      <family val="2"/>
    </font>
    <font>
      <b/>
      <sz val="11"/>
      <color theme="0"/>
      <name val="Calibri"/>
      <family val="2"/>
      <scheme val="minor"/>
    </font>
    <font>
      <sz val="20"/>
      <color theme="1"/>
      <name val="Calibri"/>
      <family val="2"/>
      <scheme val="minor"/>
    </font>
    <font>
      <b/>
      <sz val="36"/>
      <color theme="1"/>
      <name val="Calibri"/>
      <family val="2"/>
      <scheme val="minor"/>
    </font>
    <font>
      <strike/>
      <sz val="11"/>
      <color theme="1"/>
      <name val="Calibri"/>
      <family val="2"/>
      <scheme val="minor"/>
    </font>
    <font>
      <sz val="10"/>
      <name val="Arial"/>
      <family val="2"/>
    </font>
    <font>
      <sz val="11"/>
      <color rgb="FF000000"/>
      <name val="Calibri"/>
      <family val="2"/>
    </font>
    <font>
      <b/>
      <sz val="11"/>
      <color rgb="FF000000"/>
      <name val="Calibri"/>
      <family val="2"/>
    </font>
    <font>
      <b/>
      <sz val="11"/>
      <name val="Calibri"/>
      <family val="2"/>
    </font>
    <font>
      <sz val="11"/>
      <color rgb="FFFF0000"/>
      <name val="Calibri"/>
      <family val="2"/>
    </font>
    <font>
      <b/>
      <sz val="11"/>
      <color indexed="8"/>
      <name val="Calibri"/>
      <family val="2"/>
    </font>
    <font>
      <sz val="11"/>
      <color indexed="8"/>
      <name val="Calibri"/>
      <family val="2"/>
    </font>
    <font>
      <sz val="10"/>
      <color theme="1"/>
      <name val="Calibri"/>
      <family val="1"/>
      <scheme val="minor"/>
    </font>
    <font>
      <i/>
      <sz val="11"/>
      <color theme="1"/>
      <name val="Calibri"/>
      <family val="2"/>
      <scheme val="minor"/>
    </font>
    <font>
      <b/>
      <i/>
      <sz val="14"/>
      <color theme="1"/>
      <name val="Calibri"/>
      <family val="2"/>
      <scheme val="minor"/>
    </font>
    <font>
      <b/>
      <i/>
      <sz val="12"/>
      <color theme="1"/>
      <name val="Calibri"/>
      <family val="2"/>
      <scheme val="minor"/>
    </font>
    <font>
      <b/>
      <i/>
      <sz val="11"/>
      <color theme="1"/>
      <name val="Calibri"/>
      <family val="2"/>
      <scheme val="minor"/>
    </font>
    <font>
      <sz val="11"/>
      <color theme="0"/>
      <name val="Calibri"/>
      <family val="2"/>
      <scheme val="minor"/>
    </font>
    <font>
      <sz val="11"/>
      <color rgb="FF404040"/>
      <name val="Calibri"/>
      <family val="2"/>
      <scheme val="minor"/>
    </font>
    <font>
      <sz val="11"/>
      <color theme="0"/>
      <name val="Calibri"/>
      <family val="2"/>
    </font>
    <font>
      <b/>
      <sz val="14"/>
      <color rgb="FF404040"/>
      <name val="Calibri"/>
      <family val="2"/>
      <scheme val="minor"/>
    </font>
    <font>
      <sz val="22"/>
      <color rgb="FF3B3838"/>
      <name val="Segoe UI Light"/>
      <family val="2"/>
    </font>
    <font>
      <sz val="11"/>
      <color theme="0"/>
      <name val="Segoe UI"/>
      <family val="2"/>
    </font>
    <font>
      <sz val="12"/>
      <color theme="1" tint="0.249977111117893"/>
      <name val="Calibri"/>
      <family val="2"/>
      <scheme val="minor"/>
    </font>
    <font>
      <sz val="26"/>
      <color theme="2" tint="-0.749992370372631"/>
      <name val="Calibri"/>
      <family val="2"/>
      <scheme val="minor"/>
    </font>
    <font>
      <sz val="10"/>
      <color theme="0"/>
      <name val="Calibri"/>
      <family val="2"/>
      <scheme val="minor"/>
    </font>
    <font>
      <b/>
      <sz val="10"/>
      <color theme="0"/>
      <name val="Calibri"/>
      <family val="2"/>
      <scheme val="minor"/>
    </font>
    <font>
      <sz val="11"/>
      <color rgb="FF000000"/>
      <name val="Arial"/>
      <family val="2"/>
    </font>
    <font>
      <sz val="8"/>
      <name val="Calibri"/>
      <family val="2"/>
      <scheme val="minor"/>
    </font>
    <font>
      <sz val="14"/>
      <color theme="0"/>
      <name val="Calibri"/>
      <family val="2"/>
      <scheme val="minor"/>
    </font>
    <font>
      <b/>
      <sz val="12"/>
      <color theme="0"/>
      <name val="Calibri"/>
      <family val="2"/>
      <scheme val="minor"/>
    </font>
    <font>
      <b/>
      <sz val="11"/>
      <color theme="0"/>
      <name val="Segoe UI"/>
      <family val="2"/>
    </font>
    <font>
      <b/>
      <sz val="10"/>
      <color theme="0"/>
      <name val="Segoe UI"/>
      <family val="2"/>
    </font>
    <font>
      <u val="double"/>
      <sz val="24"/>
      <color theme="4" tint="-0.249977111117893"/>
      <name val="Calibri"/>
      <family val="2"/>
      <scheme val="minor"/>
    </font>
    <font>
      <sz val="11"/>
      <color theme="4" tint="-0.249977111117893"/>
      <name val="Calibri"/>
      <family val="2"/>
      <scheme val="minor"/>
    </font>
    <font>
      <sz val="14"/>
      <color theme="4" tint="-0.249977111117893"/>
      <name val="Calibri"/>
      <family val="2"/>
      <scheme val="minor"/>
    </font>
    <font>
      <sz val="14"/>
      <color theme="0"/>
      <name val="Cambria"/>
      <family val="1"/>
    </font>
    <font>
      <sz val="14"/>
      <color theme="1"/>
      <name val="Cambria"/>
      <family val="1"/>
    </font>
    <font>
      <sz val="11"/>
      <color rgb="FF7030A0"/>
      <name val="Calibri"/>
      <family val="2"/>
      <scheme val="minor"/>
    </font>
  </fonts>
  <fills count="48">
    <fill>
      <patternFill patternType="none"/>
    </fill>
    <fill>
      <patternFill patternType="gray125"/>
    </fill>
    <fill>
      <patternFill patternType="solid">
        <fgColor rgb="FFFF0000"/>
        <bgColor indexed="64"/>
      </patternFill>
    </fill>
    <fill>
      <patternFill patternType="solid">
        <fgColor theme="3"/>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tint="0.39997558519241921"/>
        <bgColor indexed="64"/>
      </patternFill>
    </fill>
    <fill>
      <patternFill patternType="solid">
        <fgColor rgb="FF00B050"/>
        <bgColor indexed="64"/>
      </patternFill>
    </fill>
    <fill>
      <patternFill patternType="solid">
        <fgColor indexed="42"/>
        <bgColor indexed="64"/>
      </patternFill>
    </fill>
    <fill>
      <patternFill patternType="solid">
        <fgColor indexed="43"/>
        <bgColor indexed="64"/>
      </patternFill>
    </fill>
    <fill>
      <patternFill patternType="solid">
        <fgColor theme="0" tint="-0.14999847407452621"/>
        <bgColor indexed="64"/>
      </patternFill>
    </fill>
    <fill>
      <patternFill patternType="solid">
        <fgColor rgb="FF7030A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0"/>
        <bgColor indexed="64"/>
      </patternFill>
    </fill>
    <fill>
      <patternFill patternType="solid">
        <fgColor theme="9"/>
        <bgColor indexed="64"/>
      </patternFill>
    </fill>
    <fill>
      <patternFill patternType="solid">
        <fgColor theme="4" tint="0.79998168889431442"/>
        <bgColor theme="4" tint="0.79998168889431442"/>
      </patternFill>
    </fill>
    <fill>
      <patternFill patternType="solid">
        <fgColor indexed="10"/>
      </patternFill>
    </fill>
    <fill>
      <patternFill patternType="solid">
        <fgColor theme="4"/>
        <bgColor theme="4"/>
      </patternFill>
    </fill>
    <fill>
      <patternFill patternType="solid">
        <fgColor theme="4" tint="0.59999389629810485"/>
        <bgColor theme="4" tint="0.59999389629810485"/>
      </patternFill>
    </fill>
    <fill>
      <patternFill patternType="solid">
        <fgColor rgb="FFFFFF00"/>
        <bgColor theme="4"/>
      </patternFill>
    </fill>
    <fill>
      <patternFill patternType="solid">
        <fgColor rgb="FFFFFFFF"/>
        <bgColor rgb="FFFFFFFF"/>
      </patternFill>
    </fill>
    <fill>
      <patternFill patternType="solid">
        <fgColor rgb="FFC2D69B"/>
        <bgColor rgb="FFC2D69B"/>
      </patternFill>
    </fill>
    <fill>
      <patternFill patternType="solid">
        <fgColor rgb="FFFFC000"/>
        <bgColor rgb="FFFFFFFF"/>
      </patternFill>
    </fill>
    <fill>
      <patternFill patternType="solid">
        <fgColor rgb="FFFF0000"/>
        <bgColor rgb="FF00FF00"/>
      </patternFill>
    </fill>
    <fill>
      <patternFill patternType="solid">
        <fgColor rgb="FF00FF00"/>
        <bgColor rgb="FF00FF00"/>
      </patternFill>
    </fill>
    <fill>
      <patternFill patternType="solid">
        <fgColor rgb="FFFFC000"/>
        <bgColor rgb="FFFFC000"/>
      </patternFill>
    </fill>
    <fill>
      <patternFill patternType="solid">
        <fgColor theme="9"/>
        <bgColor theme="9"/>
      </patternFill>
    </fill>
    <fill>
      <patternFill patternType="solid">
        <fgColor theme="9" tint="0.79998168889431442"/>
        <bgColor theme="9" tint="0.79998168889431442"/>
      </patternFill>
    </fill>
    <fill>
      <patternFill patternType="solid">
        <fgColor theme="0" tint="-0.34998626667073579"/>
        <bgColor indexed="64"/>
      </patternFill>
    </fill>
    <fill>
      <patternFill patternType="solid">
        <fgColor theme="4" tint="0.39997558519241921"/>
        <bgColor indexed="64"/>
      </patternFill>
    </fill>
    <fill>
      <patternFill patternType="solid">
        <fgColor theme="1"/>
        <bgColor theme="1"/>
      </patternFill>
    </fill>
    <fill>
      <patternFill patternType="solid">
        <fgColor rgb="FFE0C594"/>
        <bgColor indexed="64"/>
      </patternFill>
    </fill>
    <fill>
      <patternFill patternType="solid">
        <fgColor theme="0" tint="-4.9989318521683403E-2"/>
        <bgColor indexed="64"/>
      </patternFill>
    </fill>
    <fill>
      <patternFill patternType="solid">
        <fgColor rgb="FF339966"/>
        <bgColor indexed="64"/>
      </patternFill>
    </fill>
    <fill>
      <patternFill patternType="solid">
        <fgColor rgb="FFFFFF99"/>
        <bgColor indexed="64"/>
      </patternFill>
    </fill>
    <fill>
      <patternFill patternType="solid">
        <fgColor theme="4"/>
        <bgColor indexed="64"/>
      </patternFill>
    </fill>
    <fill>
      <patternFill patternType="solid">
        <fgColor theme="2"/>
        <bgColor indexed="64"/>
      </patternFill>
    </fill>
    <fill>
      <patternFill patternType="solid">
        <fgColor rgb="FF0070C0"/>
        <bgColor indexed="64"/>
      </patternFill>
    </fill>
    <fill>
      <patternFill patternType="solid">
        <fgColor theme="4" tint="0.59999389629810485"/>
        <bgColor indexed="64"/>
      </patternFill>
    </fill>
    <fill>
      <patternFill patternType="solid">
        <fgColor theme="7" tint="-0.249977111117893"/>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rgb="FFFF66FF"/>
        <bgColor indexed="64"/>
      </patternFill>
    </fill>
    <fill>
      <patternFill patternType="solid">
        <fgColor theme="4" tint="-0.249977111117893"/>
        <bgColor indexed="64"/>
      </patternFill>
    </fill>
    <fill>
      <patternFill patternType="solid">
        <fgColor rgb="FF990000"/>
        <bgColor indexed="64"/>
      </patternFill>
    </fill>
    <fill>
      <patternFill patternType="solid">
        <fgColor rgb="FF00B0F0"/>
        <bgColor indexed="64"/>
      </patternFill>
    </fill>
    <fill>
      <patternFill patternType="solid">
        <fgColor theme="9" tint="0.59999389629810485"/>
        <bgColor indexed="64"/>
      </patternFill>
    </fill>
  </fills>
  <borders count="74">
    <border>
      <left/>
      <right/>
      <top/>
      <bottom/>
      <diagonal/>
    </border>
    <border>
      <left style="thin">
        <color indexed="22"/>
      </left>
      <right style="thin">
        <color indexed="22"/>
      </right>
      <top style="thin">
        <color indexed="22"/>
      </top>
      <bottom style="thin">
        <color indexed="22"/>
      </bottom>
      <diagonal/>
    </border>
    <border>
      <left/>
      <right/>
      <top style="thin">
        <color indexed="64"/>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theme="4" tint="0.39997558519241921"/>
      </top>
      <bottom style="thin">
        <color auto="1"/>
      </bottom>
      <diagonal/>
    </border>
    <border>
      <left style="thin">
        <color auto="1"/>
      </left>
      <right/>
      <top style="thin">
        <color auto="1"/>
      </top>
      <bottom/>
      <diagonal/>
    </border>
    <border>
      <left style="thin">
        <color auto="1"/>
      </left>
      <right style="thin">
        <color auto="1"/>
      </right>
      <top style="thin">
        <color auto="1"/>
      </top>
      <bottom/>
      <diagonal/>
    </border>
    <border>
      <left style="thin">
        <color auto="1"/>
      </left>
      <right/>
      <top style="thin">
        <color theme="4" tint="0.39997558519241921"/>
      </top>
      <bottom/>
      <diagonal/>
    </border>
    <border>
      <left style="thin">
        <color auto="1"/>
      </left>
      <right style="thin">
        <color auto="1"/>
      </right>
      <top style="thin">
        <color theme="4" tint="0.39997558519241921"/>
      </top>
      <bottom/>
      <diagonal/>
    </border>
    <border>
      <left style="thin">
        <color auto="1"/>
      </left>
      <right/>
      <top style="thin">
        <color theme="4" tint="0.39997558519241921"/>
      </top>
      <bottom style="thin">
        <color indexed="64"/>
      </bottom>
      <diagonal/>
    </border>
    <border>
      <left/>
      <right/>
      <top style="thick">
        <color theme="0"/>
      </top>
      <bottom/>
      <diagonal/>
    </border>
    <border>
      <left/>
      <right/>
      <top style="thin">
        <color theme="0"/>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right/>
      <top style="thin">
        <color rgb="FF000000"/>
      </top>
      <bottom/>
      <diagonal/>
    </border>
    <border>
      <left style="thin">
        <color theme="0"/>
      </left>
      <right/>
      <top style="thin">
        <color rgb="FF000000"/>
      </top>
      <bottom/>
      <diagonal/>
    </border>
    <border>
      <left style="thin">
        <color rgb="FF000000"/>
      </left>
      <right/>
      <top style="thick">
        <color theme="0"/>
      </top>
      <bottom/>
      <diagonal/>
    </border>
    <border>
      <left style="thin">
        <color rgb="FF000000"/>
      </left>
      <right style="thin">
        <color rgb="FF000000"/>
      </right>
      <top style="thick">
        <color theme="0"/>
      </top>
      <bottom/>
      <diagonal/>
    </border>
    <border>
      <left/>
      <right/>
      <top style="thin">
        <color theme="9" tint="0.39997558519241921"/>
      </top>
      <bottom/>
      <diagonal/>
    </border>
    <border>
      <left style="thin">
        <color theme="9" tint="0.39997558519241921"/>
      </left>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style="thin">
        <color theme="9" tint="0.39997558519241921"/>
      </right>
      <top style="thin">
        <color theme="9" tint="0.39997558519241921"/>
      </top>
      <bottom/>
      <diagonal/>
    </border>
    <border>
      <left/>
      <right style="thin">
        <color theme="9" tint="0.39997558519241921"/>
      </right>
      <top/>
      <bottom/>
      <diagonal/>
    </border>
    <border>
      <left/>
      <right style="thin">
        <color theme="4" tint="0.39997558519241921"/>
      </right>
      <top style="thin">
        <color theme="4" tint="0.39997558519241921"/>
      </top>
      <bottom style="thin">
        <color theme="4" tint="0.39997558519241921"/>
      </bottom>
      <diagonal/>
    </border>
    <border>
      <left style="thin">
        <color indexed="64"/>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ck">
        <color rgb="FFF4B183"/>
      </left>
      <right style="thick">
        <color rgb="FFF4B183"/>
      </right>
      <top style="thick">
        <color rgb="FFF4B183"/>
      </top>
      <bottom style="thick">
        <color rgb="FFF4B183"/>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B2B2B2"/>
      </left>
      <right style="thin">
        <color rgb="FFB2B2B2"/>
      </right>
      <top/>
      <bottom style="thin">
        <color rgb="FFB2B2B2"/>
      </bottom>
      <diagonal/>
    </border>
    <border>
      <left/>
      <right style="thin">
        <color theme="0" tint="-0.499984740745262"/>
      </right>
      <top style="thin">
        <color theme="0" tint="-0.499984740745262"/>
      </top>
      <bottom/>
      <diagonal/>
    </border>
    <border>
      <left/>
      <right style="thin">
        <color rgb="FFB2B2B2"/>
      </right>
      <top style="thin">
        <color rgb="FFB2B2B2"/>
      </top>
      <bottom style="thin">
        <color rgb="FFB2B2B2"/>
      </bottom>
      <diagonal/>
    </border>
    <border>
      <left style="thin">
        <color theme="0" tint="-0.499984740745262"/>
      </left>
      <right style="thin">
        <color theme="0" tint="-0.499984740745262"/>
      </right>
      <top style="thin">
        <color theme="0" tint="-0.499984740745262"/>
      </top>
      <bottom/>
      <diagonal/>
    </border>
    <border>
      <left style="thin">
        <color theme="4" tint="0.39997558519241921"/>
      </left>
      <right/>
      <top style="thin">
        <color theme="0"/>
      </top>
      <bottom style="thin">
        <color theme="4" tint="0.39997558519241921"/>
      </bottom>
      <diagonal/>
    </border>
    <border>
      <left style="thin">
        <color theme="0"/>
      </left>
      <right style="thin">
        <color theme="4" tint="0.39997558519241921"/>
      </right>
      <top style="thin">
        <color theme="0"/>
      </top>
      <bottom style="thin">
        <color theme="4" tint="0.39997558519241921"/>
      </bottom>
      <diagonal/>
    </border>
    <border>
      <left style="thin">
        <color theme="0"/>
      </left>
      <right style="thin">
        <color theme="4" tint="0.39997558519241921"/>
      </right>
      <top style="thin">
        <color theme="4" tint="0.39997558519241921"/>
      </top>
      <bottom/>
      <diagonal/>
    </border>
    <border>
      <left style="thin">
        <color theme="4" tint="0.39997558519241921"/>
      </left>
      <right/>
      <top style="thick">
        <color theme="0"/>
      </top>
      <bottom/>
      <diagonal/>
    </border>
    <border>
      <left style="thin">
        <color theme="0"/>
      </left>
      <right style="thin">
        <color theme="4" tint="0.39997558519241921"/>
      </right>
      <top style="thick">
        <color theme="0"/>
      </top>
      <bottom/>
      <diagonal/>
    </border>
    <border>
      <left style="thin">
        <color theme="4" tint="0.39997558519241921"/>
      </left>
      <right/>
      <top style="thin">
        <color theme="0"/>
      </top>
      <bottom/>
      <diagonal/>
    </border>
    <border>
      <left style="thin">
        <color theme="0"/>
      </left>
      <right style="thin">
        <color theme="4" tint="0.39997558519241921"/>
      </right>
      <top style="thin">
        <color theme="0"/>
      </top>
      <bottom/>
      <diagonal/>
    </border>
    <border>
      <left/>
      <right style="thin">
        <color indexed="22"/>
      </right>
      <top style="thin">
        <color indexed="22"/>
      </top>
      <bottom/>
      <diagonal/>
    </border>
    <border>
      <left/>
      <right/>
      <top style="thin">
        <color theme="0"/>
      </top>
      <bottom style="thin">
        <color theme="4" tint="0.39997558519241921"/>
      </bottom>
      <diagonal/>
    </border>
    <border>
      <left style="thick">
        <color auto="1"/>
      </left>
      <right style="thick">
        <color auto="1"/>
      </right>
      <top style="thick">
        <color auto="1"/>
      </top>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n">
        <color indexed="64"/>
      </left>
      <right style="thin">
        <color indexed="64"/>
      </right>
      <top style="thin">
        <color indexed="64"/>
      </top>
      <bottom style="thick">
        <color indexed="64"/>
      </bottom>
      <diagonal/>
    </border>
    <border>
      <left style="thick">
        <color auto="1"/>
      </left>
      <right style="thick">
        <color auto="1"/>
      </right>
      <top/>
      <bottom/>
      <diagonal/>
    </border>
  </borders>
  <cellStyleXfs count="26">
    <xf numFmtId="0" fontId="0" fillId="0" borderId="0"/>
    <xf numFmtId="0" fontId="4" fillId="0" borderId="0"/>
    <xf numFmtId="166" fontId="11" fillId="0" borderId="0" applyFont="0" applyFill="0" applyBorder="0" applyAlignment="0" applyProtection="0"/>
    <xf numFmtId="0" fontId="4" fillId="0" borderId="0"/>
    <xf numFmtId="166" fontId="4" fillId="0" borderId="0" applyFont="0" applyFill="0" applyBorder="0" applyAlignment="0" applyProtection="0"/>
    <xf numFmtId="9" fontId="4" fillId="0" borderId="0" applyFont="0" applyFill="0" applyBorder="0" applyAlignment="0" applyProtection="0"/>
    <xf numFmtId="165" fontId="11" fillId="0" borderId="0" applyFont="0" applyFill="0" applyBorder="0" applyAlignment="0" applyProtection="0"/>
    <xf numFmtId="166" fontId="29" fillId="0" borderId="0" applyFont="0" applyFill="0" applyBorder="0" applyAlignment="0" applyProtection="0"/>
    <xf numFmtId="0" fontId="47" fillId="0" borderId="0" applyNumberFormat="0" applyFill="0" applyBorder="0" applyAlignment="0" applyProtection="0"/>
    <xf numFmtId="0" fontId="11" fillId="0" borderId="0"/>
    <xf numFmtId="2" fontId="48" fillId="17" borderId="0" applyBorder="0" applyAlignment="0" applyProtection="0"/>
    <xf numFmtId="178" fontId="50" fillId="0" borderId="0" applyNumberFormat="0" applyFill="0" applyBorder="0" applyAlignment="0" applyProtection="0"/>
    <xf numFmtId="178" fontId="4" fillId="0" borderId="0"/>
    <xf numFmtId="0" fontId="65" fillId="0" borderId="0"/>
    <xf numFmtId="16" fontId="14" fillId="0" borderId="0" applyFont="0" applyFill="0" applyBorder="0" applyAlignment="0">
      <alignment horizontal="left"/>
    </xf>
    <xf numFmtId="180" fontId="11" fillId="0" borderId="0" applyFont="0" applyFill="0" applyBorder="0" applyAlignment="0" applyProtection="0"/>
    <xf numFmtId="0" fontId="72" fillId="0" borderId="0"/>
    <xf numFmtId="43" fontId="11" fillId="0" borderId="0" applyFont="0" applyFill="0" applyBorder="0" applyAlignment="0" applyProtection="0"/>
    <xf numFmtId="0" fontId="77" fillId="0" borderId="0"/>
    <xf numFmtId="0" fontId="11" fillId="33" borderId="54"/>
    <xf numFmtId="0" fontId="11" fillId="0" borderId="0"/>
    <xf numFmtId="0" fontId="11" fillId="33" borderId="0"/>
    <xf numFmtId="0" fontId="77" fillId="34" borderId="0" applyNumberFormat="0" applyBorder="0" applyProtection="0"/>
    <xf numFmtId="0" fontId="11" fillId="35" borderId="53"/>
    <xf numFmtId="0" fontId="29" fillId="0" borderId="0"/>
    <xf numFmtId="0" fontId="11" fillId="35" borderId="53"/>
  </cellStyleXfs>
  <cellXfs count="539">
    <xf numFmtId="0" fontId="0" fillId="0" borderId="0" xfId="0"/>
    <xf numFmtId="0" fontId="5" fillId="0" borderId="0" xfId="1" applyFont="1" applyProtection="1">
      <protection locked="0"/>
    </xf>
    <xf numFmtId="0" fontId="6" fillId="3" borderId="0" xfId="0" applyFont="1" applyFill="1"/>
    <xf numFmtId="0" fontId="7" fillId="3" borderId="0" xfId="0" applyFont="1" applyFill="1"/>
    <xf numFmtId="0" fontId="6" fillId="0" borderId="0" xfId="0" applyFont="1"/>
    <xf numFmtId="0" fontId="6" fillId="0" borderId="0" xfId="0" quotePrefix="1" applyFont="1"/>
    <xf numFmtId="14" fontId="0" fillId="0" borderId="0" xfId="0" applyNumberFormat="1"/>
    <xf numFmtId="0" fontId="14" fillId="0" borderId="0" xfId="3" applyFont="1" applyProtection="1">
      <protection locked="0"/>
    </xf>
    <xf numFmtId="15" fontId="14" fillId="0" borderId="0" xfId="3" applyNumberFormat="1" applyFont="1" applyProtection="1">
      <protection locked="0"/>
    </xf>
    <xf numFmtId="15" fontId="14" fillId="0" borderId="0" xfId="4" applyNumberFormat="1" applyFont="1" applyProtection="1">
      <protection locked="0"/>
    </xf>
    <xf numFmtId="15" fontId="14" fillId="0" borderId="0" xfId="4" applyNumberFormat="1" applyFont="1" applyBorder="1" applyProtection="1">
      <protection locked="0"/>
    </xf>
    <xf numFmtId="14" fontId="6" fillId="0" borderId="0" xfId="0" applyNumberFormat="1" applyFont="1"/>
    <xf numFmtId="169" fontId="6" fillId="0" borderId="0" xfId="2" applyNumberFormat="1" applyFont="1"/>
    <xf numFmtId="3" fontId="0" fillId="0" borderId="0" xfId="0" applyNumberFormat="1"/>
    <xf numFmtId="0" fontId="12" fillId="0" borderId="0" xfId="0" applyFont="1"/>
    <xf numFmtId="0" fontId="10" fillId="0" borderId="0" xfId="1" applyFont="1" applyProtection="1">
      <protection locked="0"/>
    </xf>
    <xf numFmtId="9" fontId="10" fillId="0" borderId="0" xfId="5" applyFont="1" applyBorder="1" applyProtection="1">
      <protection locked="0"/>
    </xf>
    <xf numFmtId="9" fontId="10" fillId="0" borderId="0" xfId="5" applyFont="1" applyProtection="1">
      <protection locked="0"/>
    </xf>
    <xf numFmtId="15" fontId="10" fillId="0" borderId="0" xfId="1" applyNumberFormat="1" applyFont="1" applyProtection="1">
      <protection locked="0"/>
    </xf>
    <xf numFmtId="170" fontId="6" fillId="0" borderId="0" xfId="0" applyNumberFormat="1" applyFont="1"/>
    <xf numFmtId="0" fontId="16" fillId="0" borderId="0" xfId="0" applyFont="1"/>
    <xf numFmtId="0" fontId="11" fillId="0" borderId="0" xfId="0" applyFont="1"/>
    <xf numFmtId="0" fontId="9" fillId="0" borderId="0" xfId="0" applyFont="1"/>
    <xf numFmtId="0" fontId="19" fillId="8" borderId="1" xfId="1" applyFont="1" applyFill="1" applyBorder="1" applyAlignment="1" applyProtection="1">
      <alignment horizontal="left" vertical="top"/>
      <protection locked="0"/>
    </xf>
    <xf numFmtId="0" fontId="19" fillId="8" borderId="1" xfId="1" applyFont="1" applyFill="1" applyBorder="1" applyAlignment="1" applyProtection="1">
      <alignment horizontal="center" vertical="top"/>
      <protection locked="0"/>
    </xf>
    <xf numFmtId="0" fontId="19" fillId="8" borderId="1" xfId="1" applyFont="1" applyFill="1" applyBorder="1" applyAlignment="1" applyProtection="1">
      <alignment vertical="top"/>
      <protection locked="0"/>
    </xf>
    <xf numFmtId="169" fontId="19" fillId="8" borderId="1" xfId="4" applyNumberFormat="1" applyFont="1" applyFill="1" applyBorder="1" applyAlignment="1" applyProtection="1">
      <alignment vertical="top"/>
      <protection locked="0"/>
    </xf>
    <xf numFmtId="0" fontId="5" fillId="0" borderId="0" xfId="1" applyFont="1" applyAlignment="1" applyProtection="1">
      <alignment horizontal="center"/>
      <protection locked="0"/>
    </xf>
    <xf numFmtId="169" fontId="5" fillId="0" borderId="0" xfId="4" applyNumberFormat="1" applyFont="1" applyProtection="1">
      <protection locked="0"/>
    </xf>
    <xf numFmtId="0" fontId="17" fillId="11" borderId="0" xfId="0" applyFont="1" applyFill="1" applyAlignment="1">
      <alignment horizontal="centerContinuous"/>
    </xf>
    <xf numFmtId="0" fontId="21" fillId="11" borderId="0" xfId="0" applyFont="1" applyFill="1" applyAlignment="1">
      <alignment horizontal="centerContinuous"/>
    </xf>
    <xf numFmtId="0" fontId="19" fillId="8" borderId="9" xfId="1" applyFont="1" applyFill="1" applyBorder="1" applyAlignment="1" applyProtection="1">
      <alignment horizontal="center" vertical="top"/>
      <protection locked="0"/>
    </xf>
    <xf numFmtId="0" fontId="19" fillId="8" borderId="9" xfId="1" applyFont="1" applyFill="1" applyBorder="1" applyAlignment="1" applyProtection="1">
      <alignment vertical="top"/>
      <protection locked="0"/>
    </xf>
    <xf numFmtId="0" fontId="6" fillId="0" borderId="8" xfId="0" applyFont="1" applyBorder="1"/>
    <xf numFmtId="0" fontId="22" fillId="0" borderId="0" xfId="0" applyFont="1"/>
    <xf numFmtId="0" fontId="23" fillId="0" borderId="0" xfId="0" applyFont="1"/>
    <xf numFmtId="14" fontId="23" fillId="0" borderId="0" xfId="0" applyNumberFormat="1" applyFont="1"/>
    <xf numFmtId="0" fontId="24" fillId="0" borderId="10" xfId="0" applyFont="1" applyBorder="1" applyAlignment="1">
      <alignment horizontal="center"/>
    </xf>
    <xf numFmtId="0" fontId="24" fillId="0" borderId="0" xfId="0" applyFont="1" applyAlignment="1">
      <alignment horizontal="center"/>
    </xf>
    <xf numFmtId="0" fontId="23" fillId="0" borderId="11" xfId="0" applyFont="1" applyBorder="1"/>
    <xf numFmtId="0" fontId="23" fillId="0" borderId="2" xfId="0" applyFont="1" applyBorder="1"/>
    <xf numFmtId="172" fontId="25" fillId="0" borderId="12" xfId="2" applyNumberFormat="1" applyFont="1" applyBorder="1"/>
    <xf numFmtId="43" fontId="25" fillId="0" borderId="0" xfId="2" applyNumberFormat="1" applyFont="1"/>
    <xf numFmtId="0" fontId="23" fillId="0" borderId="13" xfId="0" applyFont="1" applyBorder="1"/>
    <xf numFmtId="172" fontId="25" fillId="0" borderId="14" xfId="2" applyNumberFormat="1" applyFont="1" applyBorder="1"/>
    <xf numFmtId="43" fontId="25" fillId="12" borderId="0" xfId="2" applyNumberFormat="1" applyFont="1" applyFill="1"/>
    <xf numFmtId="0" fontId="23" fillId="0" borderId="15" xfId="0" applyFont="1" applyBorder="1"/>
    <xf numFmtId="0" fontId="23" fillId="0" borderId="10" xfId="0" applyFont="1" applyBorder="1"/>
    <xf numFmtId="172" fontId="25" fillId="0" borderId="16" xfId="2" applyNumberFormat="1" applyFont="1" applyBorder="1"/>
    <xf numFmtId="14" fontId="23" fillId="12" borderId="0" xfId="0" applyNumberFormat="1" applyFont="1" applyFill="1"/>
    <xf numFmtId="0" fontId="23" fillId="12" borderId="0" xfId="0" applyFont="1" applyFill="1"/>
    <xf numFmtId="172" fontId="25" fillId="12" borderId="0" xfId="2" applyNumberFormat="1" applyFont="1" applyFill="1"/>
    <xf numFmtId="172" fontId="25" fillId="0" borderId="0" xfId="2" applyNumberFormat="1" applyFont="1"/>
    <xf numFmtId="14" fontId="26" fillId="0" borderId="0" xfId="0" applyNumberFormat="1" applyFont="1"/>
    <xf numFmtId="43" fontId="23" fillId="0" borderId="0" xfId="0" applyNumberFormat="1" applyFont="1"/>
    <xf numFmtId="0" fontId="15" fillId="0" borderId="0" xfId="0" quotePrefix="1" applyFont="1"/>
    <xf numFmtId="166" fontId="22" fillId="0" borderId="8" xfId="2" applyFont="1" applyBorder="1"/>
    <xf numFmtId="169" fontId="27" fillId="0" borderId="0" xfId="2" applyNumberFormat="1" applyFont="1"/>
    <xf numFmtId="0" fontId="27" fillId="0" borderId="0" xfId="0" applyFont="1"/>
    <xf numFmtId="0" fontId="28" fillId="0" borderId="17" xfId="0" applyFont="1" applyBorder="1" applyAlignment="1">
      <alignment horizontal="center"/>
    </xf>
    <xf numFmtId="0" fontId="28" fillId="0" borderId="18" xfId="0" applyFont="1" applyBorder="1" applyAlignment="1">
      <alignment horizontal="center"/>
    </xf>
    <xf numFmtId="0" fontId="28" fillId="0" borderId="19" xfId="0" applyFont="1" applyBorder="1" applyAlignment="1">
      <alignment horizontal="center"/>
    </xf>
    <xf numFmtId="0" fontId="27" fillId="0" borderId="3" xfId="0" applyFont="1" applyBorder="1"/>
    <xf numFmtId="39" fontId="27" fillId="0" borderId="4" xfId="2" applyNumberFormat="1" applyFont="1" applyBorder="1"/>
    <xf numFmtId="20" fontId="27" fillId="0" borderId="4" xfId="0" applyNumberFormat="1" applyFont="1" applyBorder="1"/>
    <xf numFmtId="14" fontId="27" fillId="0" borderId="3" xfId="0" applyNumberFormat="1" applyFont="1" applyBorder="1"/>
    <xf numFmtId="14" fontId="27" fillId="0" borderId="4" xfId="0" applyNumberFormat="1" applyFont="1" applyBorder="1"/>
    <xf numFmtId="0" fontId="27" fillId="0" borderId="4" xfId="0" applyFont="1" applyBorder="1"/>
    <xf numFmtId="0" fontId="27" fillId="0" borderId="5" xfId="0" applyFont="1" applyBorder="1"/>
    <xf numFmtId="0" fontId="27" fillId="0" borderId="20" xfId="0" applyFont="1" applyBorder="1"/>
    <xf numFmtId="39" fontId="27" fillId="0" borderId="6" xfId="2" applyNumberFormat="1" applyFont="1" applyBorder="1"/>
    <xf numFmtId="0" fontId="27" fillId="0" borderId="6" xfId="0" applyFont="1" applyBorder="1"/>
    <xf numFmtId="14" fontId="27" fillId="0" borderId="0" xfId="0" applyNumberFormat="1" applyFont="1"/>
    <xf numFmtId="0" fontId="27" fillId="0" borderId="17" xfId="0" applyFont="1" applyBorder="1"/>
    <xf numFmtId="0" fontId="27" fillId="0" borderId="18" xfId="0" applyFont="1" applyBorder="1"/>
    <xf numFmtId="0" fontId="27" fillId="0" borderId="19" xfId="0" applyFont="1" applyBorder="1"/>
    <xf numFmtId="0" fontId="13" fillId="8" borderId="21" xfId="1" applyFont="1" applyFill="1" applyBorder="1" applyAlignment="1" applyProtection="1">
      <alignment horizontal="left" vertical="top"/>
      <protection locked="0"/>
    </xf>
    <xf numFmtId="0" fontId="13" fillId="8" borderId="21" xfId="1" applyFont="1" applyFill="1" applyBorder="1" applyAlignment="1" applyProtection="1">
      <alignment horizontal="center" vertical="top"/>
      <protection locked="0"/>
    </xf>
    <xf numFmtId="0" fontId="13" fillId="8" borderId="21" xfId="1" applyFont="1" applyFill="1" applyBorder="1" applyAlignment="1" applyProtection="1">
      <alignment vertical="top"/>
      <protection locked="0"/>
    </xf>
    <xf numFmtId="15" fontId="13" fillId="8" borderId="21" xfId="1" applyNumberFormat="1" applyFont="1" applyFill="1" applyBorder="1" applyAlignment="1" applyProtection="1">
      <alignment horizontal="right" vertical="top"/>
      <protection locked="0"/>
    </xf>
    <xf numFmtId="0" fontId="13" fillId="8" borderId="21" xfId="1" applyFont="1" applyFill="1" applyBorder="1" applyAlignment="1">
      <alignment horizontal="right" vertical="top"/>
    </xf>
    <xf numFmtId="169" fontId="13" fillId="8" borderId="21" xfId="4" applyNumberFormat="1" applyFont="1" applyFill="1" applyBorder="1" applyAlignment="1" applyProtection="1">
      <alignment vertical="top"/>
      <protection locked="0"/>
    </xf>
    <xf numFmtId="169" fontId="13" fillId="8" borderId="21" xfId="4" applyNumberFormat="1" applyFont="1" applyFill="1" applyBorder="1" applyAlignment="1" applyProtection="1">
      <alignment horizontal="right" vertical="top"/>
    </xf>
    <xf numFmtId="166" fontId="13" fillId="8" borderId="21" xfId="4" applyFont="1" applyFill="1" applyBorder="1" applyAlignment="1" applyProtection="1">
      <alignment horizontal="right" vertical="top"/>
    </xf>
    <xf numFmtId="0" fontId="14" fillId="0" borderId="0" xfId="1" applyFont="1" applyProtection="1">
      <protection locked="0"/>
    </xf>
    <xf numFmtId="0" fontId="14" fillId="0" borderId="0" xfId="1" applyFont="1" applyAlignment="1" applyProtection="1">
      <alignment horizontal="center"/>
      <protection locked="0"/>
    </xf>
    <xf numFmtId="15" fontId="14" fillId="0" borderId="0" xfId="1" applyNumberFormat="1" applyFont="1" applyProtection="1">
      <protection locked="0"/>
    </xf>
    <xf numFmtId="169" fontId="14" fillId="0" borderId="0" xfId="4" applyNumberFormat="1" applyFont="1" applyFill="1" applyProtection="1"/>
    <xf numFmtId="169" fontId="14" fillId="0" borderId="0" xfId="4" applyNumberFormat="1" applyFont="1" applyProtection="1">
      <protection locked="0"/>
    </xf>
    <xf numFmtId="169" fontId="14" fillId="0" borderId="0" xfId="4" applyNumberFormat="1" applyFont="1" applyFill="1" applyProtection="1">
      <protection locked="0"/>
    </xf>
    <xf numFmtId="9" fontId="12" fillId="5" borderId="0" xfId="0" applyNumberFormat="1" applyFont="1" applyFill="1" applyAlignment="1">
      <alignment horizontal="center"/>
    </xf>
    <xf numFmtId="169" fontId="14" fillId="0" borderId="0" xfId="4" applyNumberFormat="1" applyFont="1" applyFill="1" applyBorder="1" applyProtection="1"/>
    <xf numFmtId="169" fontId="0" fillId="0" borderId="0" xfId="0" applyNumberFormat="1"/>
    <xf numFmtId="0" fontId="13" fillId="8" borderId="21" xfId="3" applyFont="1" applyFill="1" applyBorder="1" applyAlignment="1" applyProtection="1">
      <alignment horizontal="left" vertical="top"/>
      <protection locked="0"/>
    </xf>
    <xf numFmtId="0" fontId="13" fillId="8" borderId="21" xfId="3" applyFont="1" applyFill="1" applyBorder="1" applyAlignment="1" applyProtection="1">
      <alignment vertical="top"/>
      <protection locked="0"/>
    </xf>
    <xf numFmtId="15" fontId="13" fillId="8" borderId="21" xfId="3" applyNumberFormat="1" applyFont="1" applyFill="1" applyBorder="1" applyAlignment="1" applyProtection="1">
      <alignment horizontal="right" vertical="top"/>
      <protection locked="0"/>
    </xf>
    <xf numFmtId="0" fontId="13" fillId="8" borderId="21" xfId="3" applyFont="1" applyFill="1" applyBorder="1" applyAlignment="1">
      <alignment horizontal="right" vertical="top"/>
    </xf>
    <xf numFmtId="0" fontId="13" fillId="8" borderId="21" xfId="3" applyFont="1" applyFill="1" applyBorder="1" applyAlignment="1" applyProtection="1">
      <alignment horizontal="center" vertical="top"/>
      <protection locked="0"/>
    </xf>
    <xf numFmtId="169" fontId="13" fillId="8" borderId="21" xfId="7" applyNumberFormat="1" applyFont="1" applyFill="1" applyBorder="1" applyAlignment="1" applyProtection="1">
      <alignment horizontal="right" vertical="top"/>
    </xf>
    <xf numFmtId="169" fontId="14" fillId="0" borderId="0" xfId="4" applyNumberFormat="1" applyFont="1" applyFill="1" applyAlignment="1" applyProtection="1">
      <protection locked="0"/>
    </xf>
    <xf numFmtId="0" fontId="14" fillId="0" borderId="0" xfId="3" applyFont="1" applyAlignment="1" applyProtection="1">
      <alignment horizontal="center"/>
      <protection locked="0"/>
    </xf>
    <xf numFmtId="173" fontId="0" fillId="0" borderId="0" xfId="0" applyNumberFormat="1"/>
    <xf numFmtId="22" fontId="27" fillId="0" borderId="3" xfId="0" applyNumberFormat="1" applyFont="1" applyBorder="1"/>
    <xf numFmtId="0" fontId="28" fillId="0" borderId="18" xfId="0" applyFont="1" applyBorder="1" applyAlignment="1">
      <alignment horizontal="center" wrapText="1"/>
    </xf>
    <xf numFmtId="169" fontId="14" fillId="0" borderId="0" xfId="4" applyNumberFormat="1" applyFont="1" applyFill="1" applyBorder="1" applyAlignment="1" applyProtection="1">
      <protection locked="0"/>
    </xf>
    <xf numFmtId="0" fontId="9" fillId="0" borderId="0" xfId="0" applyFont="1" applyAlignment="1">
      <alignment horizontal="center"/>
    </xf>
    <xf numFmtId="20" fontId="9" fillId="0" borderId="0" xfId="0" applyNumberFormat="1" applyFont="1"/>
    <xf numFmtId="0" fontId="30" fillId="0" borderId="0" xfId="0" applyFont="1"/>
    <xf numFmtId="9" fontId="9" fillId="0" borderId="0" xfId="0" applyNumberFormat="1" applyFont="1"/>
    <xf numFmtId="166" fontId="31" fillId="5" borderId="0" xfId="2" applyFont="1" applyFill="1"/>
    <xf numFmtId="14" fontId="6" fillId="0" borderId="0" xfId="0" quotePrefix="1" applyNumberFormat="1" applyFont="1"/>
    <xf numFmtId="16" fontId="6" fillId="0" borderId="0" xfId="0" quotePrefix="1" applyNumberFormat="1" applyFont="1"/>
    <xf numFmtId="9" fontId="6" fillId="0" borderId="0" xfId="0" applyNumberFormat="1" applyFont="1" applyAlignment="1">
      <alignment horizontal="left"/>
    </xf>
    <xf numFmtId="0" fontId="32" fillId="15" borderId="8" xfId="0" quotePrefix="1" applyFont="1" applyFill="1" applyBorder="1"/>
    <xf numFmtId="0" fontId="32" fillId="15" borderId="8" xfId="0" applyFont="1" applyFill="1" applyBorder="1"/>
    <xf numFmtId="166" fontId="0" fillId="0" borderId="0" xfId="2" applyFont="1"/>
    <xf numFmtId="164" fontId="0" fillId="0" borderId="0" xfId="0" applyNumberFormat="1"/>
    <xf numFmtId="0" fontId="34" fillId="0" borderId="0" xfId="0" applyFont="1"/>
    <xf numFmtId="0" fontId="33" fillId="0" borderId="0" xfId="0" applyFont="1"/>
    <xf numFmtId="9" fontId="33" fillId="0" borderId="0" xfId="0" applyNumberFormat="1" applyFont="1"/>
    <xf numFmtId="175" fontId="0" fillId="0" borderId="0" xfId="0" applyNumberFormat="1"/>
    <xf numFmtId="175" fontId="35" fillId="0" borderId="0" xfId="0" applyNumberFormat="1" applyFont="1"/>
    <xf numFmtId="0" fontId="6" fillId="0" borderId="0" xfId="0" applyFont="1" applyProtection="1">
      <protection hidden="1"/>
    </xf>
    <xf numFmtId="0" fontId="36" fillId="3" borderId="0" xfId="0" applyFont="1" applyFill="1"/>
    <xf numFmtId="0" fontId="37" fillId="3" borderId="0" xfId="0" applyFont="1" applyFill="1"/>
    <xf numFmtId="0" fontId="38" fillId="0" borderId="0" xfId="0" applyFont="1"/>
    <xf numFmtId="0" fontId="40" fillId="0" borderId="0" xfId="0" applyFont="1" applyAlignment="1">
      <alignment horizontal="center"/>
    </xf>
    <xf numFmtId="0" fontId="41" fillId="0" borderId="0" xfId="1" applyFont="1"/>
    <xf numFmtId="0" fontId="36" fillId="0" borderId="0" xfId="0" applyFont="1"/>
    <xf numFmtId="167" fontId="36" fillId="0" borderId="0" xfId="0" quotePrefix="1" applyNumberFormat="1" applyFont="1"/>
    <xf numFmtId="0" fontId="27" fillId="0" borderId="0" xfId="0" applyFont="1" applyAlignment="1">
      <alignment wrapText="1"/>
    </xf>
    <xf numFmtId="0" fontId="43" fillId="2" borderId="0" xfId="0" applyFont="1" applyFill="1" applyAlignment="1">
      <alignment horizontal="center" vertical="center"/>
    </xf>
    <xf numFmtId="0" fontId="44" fillId="0" borderId="0" xfId="0" applyFont="1"/>
    <xf numFmtId="15" fontId="14" fillId="0" borderId="0" xfId="3" applyNumberFormat="1" applyFont="1"/>
    <xf numFmtId="169" fontId="14" fillId="0" borderId="0" xfId="4" applyNumberFormat="1" applyFont="1" applyFill="1" applyBorder="1"/>
    <xf numFmtId="169" fontId="14" fillId="0" borderId="0" xfId="4" applyNumberFormat="1" applyFont="1" applyFill="1" applyBorder="1" applyAlignment="1"/>
    <xf numFmtId="0" fontId="14" fillId="0" borderId="0" xfId="3" applyFont="1" applyAlignment="1">
      <alignment horizontal="center"/>
    </xf>
    <xf numFmtId="169" fontId="14" fillId="0" borderId="0" xfId="7" applyNumberFormat="1" applyFont="1" applyBorder="1"/>
    <xf numFmtId="0" fontId="14" fillId="0" borderId="0" xfId="3" applyFont="1"/>
    <xf numFmtId="169" fontId="14" fillId="0" borderId="0" xfId="4" applyNumberFormat="1" applyFont="1" applyFill="1"/>
    <xf numFmtId="169" fontId="14" fillId="0" borderId="0" xfId="4" applyNumberFormat="1" applyFont="1" applyFill="1" applyAlignment="1"/>
    <xf numFmtId="169" fontId="14" fillId="0" borderId="0" xfId="7" applyNumberFormat="1" applyFont="1"/>
    <xf numFmtId="15" fontId="14" fillId="0" borderId="0" xfId="4" applyNumberFormat="1" applyFont="1"/>
    <xf numFmtId="15" fontId="14" fillId="0" borderId="0" xfId="4" applyNumberFormat="1" applyFont="1" applyBorder="1"/>
    <xf numFmtId="0" fontId="18" fillId="7" borderId="23" xfId="1" applyFont="1" applyFill="1" applyBorder="1" applyAlignment="1">
      <alignment horizontal="left" vertical="center"/>
    </xf>
    <xf numFmtId="0" fontId="18" fillId="7" borderId="23" xfId="1" applyFont="1" applyFill="1" applyBorder="1" applyAlignment="1">
      <alignment horizontal="center" vertical="center"/>
    </xf>
    <xf numFmtId="166" fontId="20" fillId="7" borderId="23" xfId="2" applyFont="1" applyFill="1" applyBorder="1" applyAlignment="1">
      <alignment horizontal="center" vertical="center"/>
    </xf>
    <xf numFmtId="169" fontId="18" fillId="7" borderId="23" xfId="4" applyNumberFormat="1" applyFont="1" applyFill="1" applyBorder="1" applyAlignment="1">
      <alignment horizontal="right" vertical="center"/>
    </xf>
    <xf numFmtId="165" fontId="20" fillId="7" borderId="24" xfId="6" applyFont="1" applyFill="1" applyBorder="1" applyAlignment="1">
      <alignment horizontal="right" vertical="center"/>
    </xf>
    <xf numFmtId="0" fontId="0" fillId="10" borderId="23" xfId="1" applyFont="1" applyFill="1" applyBorder="1"/>
    <xf numFmtId="0" fontId="14" fillId="16" borderId="23" xfId="1" applyFont="1" applyFill="1" applyBorder="1"/>
    <xf numFmtId="0" fontId="14" fillId="10" borderId="23" xfId="1" applyFont="1" applyFill="1" applyBorder="1"/>
    <xf numFmtId="171" fontId="14" fillId="10" borderId="23" xfId="4" applyNumberFormat="1" applyFont="1" applyFill="1" applyBorder="1"/>
    <xf numFmtId="174" fontId="14" fillId="16" borderId="23" xfId="2" applyNumberFormat="1" applyFont="1" applyFill="1" applyBorder="1"/>
    <xf numFmtId="169" fontId="14" fillId="10" borderId="23" xfId="4" applyNumberFormat="1" applyFont="1" applyFill="1" applyBorder="1"/>
    <xf numFmtId="174" fontId="14" fillId="16" borderId="24" xfId="6" applyNumberFormat="1" applyFont="1" applyFill="1" applyBorder="1"/>
    <xf numFmtId="0" fontId="0" fillId="10" borderId="25" xfId="1" applyFont="1" applyFill="1" applyBorder="1"/>
    <xf numFmtId="0" fontId="14" fillId="0" borderId="25" xfId="1" applyFont="1" applyBorder="1"/>
    <xf numFmtId="0" fontId="14" fillId="10" borderId="25" xfId="1" applyFont="1" applyFill="1" applyBorder="1"/>
    <xf numFmtId="171" fontId="14" fillId="10" borderId="25" xfId="4" applyNumberFormat="1" applyFont="1" applyFill="1" applyBorder="1"/>
    <xf numFmtId="174" fontId="14" fillId="0" borderId="25" xfId="2" applyNumberFormat="1" applyFont="1" applyBorder="1"/>
    <xf numFmtId="169" fontId="14" fillId="10" borderId="25" xfId="4" applyNumberFormat="1" applyFont="1" applyFill="1" applyBorder="1"/>
    <xf numFmtId="174" fontId="14" fillId="0" borderId="26" xfId="6" applyNumberFormat="1" applyFont="1" applyBorder="1"/>
    <xf numFmtId="0" fontId="14" fillId="16" borderId="25" xfId="1" applyFont="1" applyFill="1" applyBorder="1"/>
    <xf numFmtId="174" fontId="14" fillId="16" borderId="25" xfId="2" applyNumberFormat="1" applyFont="1" applyFill="1" applyBorder="1"/>
    <xf numFmtId="174" fontId="14" fillId="16" borderId="26" xfId="6" applyNumberFormat="1" applyFont="1" applyFill="1" applyBorder="1"/>
    <xf numFmtId="0" fontId="0" fillId="10" borderId="27" xfId="1" applyFont="1" applyFill="1" applyBorder="1"/>
    <xf numFmtId="0" fontId="14" fillId="16" borderId="27" xfId="1" applyFont="1" applyFill="1" applyBorder="1"/>
    <xf numFmtId="0" fontId="14" fillId="10" borderId="27" xfId="1" applyFont="1" applyFill="1" applyBorder="1"/>
    <xf numFmtId="171" fontId="14" fillId="10" borderId="27" xfId="4" applyNumberFormat="1" applyFont="1" applyFill="1" applyBorder="1"/>
    <xf numFmtId="174" fontId="14" fillId="16" borderId="27" xfId="2" applyNumberFormat="1" applyFont="1" applyFill="1" applyBorder="1"/>
    <xf numFmtId="169" fontId="14" fillId="10" borderId="27" xfId="4" applyNumberFormat="1" applyFont="1" applyFill="1" applyBorder="1"/>
    <xf numFmtId="174" fontId="14" fillId="16" borderId="22" xfId="6" applyNumberFormat="1" applyFont="1" applyFill="1" applyBorder="1"/>
    <xf numFmtId="166" fontId="6" fillId="0" borderId="0" xfId="2" applyFont="1"/>
    <xf numFmtId="3" fontId="6" fillId="0" borderId="0" xfId="0" applyNumberFormat="1" applyFont="1"/>
    <xf numFmtId="0" fontId="10" fillId="0" borderId="0" xfId="1" applyFont="1"/>
    <xf numFmtId="0" fontId="45" fillId="0" borderId="0" xfId="0" applyFont="1"/>
    <xf numFmtId="0" fontId="46" fillId="0" borderId="0" xfId="0" applyFont="1"/>
    <xf numFmtId="176" fontId="45" fillId="0" borderId="0" xfId="0" applyNumberFormat="1" applyFont="1"/>
    <xf numFmtId="0" fontId="12" fillId="5" borderId="0" xfId="0" applyFont="1" applyFill="1"/>
    <xf numFmtId="0" fontId="47" fillId="0" borderId="0" xfId="8"/>
    <xf numFmtId="167" fontId="0" fillId="0" borderId="0" xfId="0" applyNumberFormat="1"/>
    <xf numFmtId="0" fontId="0" fillId="0" borderId="0" xfId="0" quotePrefix="1"/>
    <xf numFmtId="0" fontId="23" fillId="0" borderId="0" xfId="9" applyFont="1"/>
    <xf numFmtId="2" fontId="49" fillId="17" borderId="0" xfId="10" applyFont="1"/>
    <xf numFmtId="178" fontId="51" fillId="5" borderId="0" xfId="11" applyFont="1" applyFill="1"/>
    <xf numFmtId="178" fontId="52" fillId="5" borderId="0" xfId="12" applyFont="1" applyFill="1"/>
    <xf numFmtId="178" fontId="53" fillId="0" borderId="0" xfId="12" applyFont="1"/>
    <xf numFmtId="14" fontId="53" fillId="0" borderId="0" xfId="12" applyNumberFormat="1" applyFont="1"/>
    <xf numFmtId="0" fontId="53" fillId="0" borderId="0" xfId="12" applyNumberFormat="1" applyFont="1"/>
    <xf numFmtId="178" fontId="23" fillId="0" borderId="0" xfId="12" applyFont="1" applyProtection="1">
      <protection hidden="1"/>
    </xf>
    <xf numFmtId="178" fontId="53" fillId="0" borderId="0" xfId="12" quotePrefix="1" applyFont="1"/>
    <xf numFmtId="178" fontId="55" fillId="19" borderId="28" xfId="12" applyFont="1" applyFill="1" applyBorder="1"/>
    <xf numFmtId="178" fontId="55" fillId="16" borderId="29" xfId="12" applyFont="1" applyFill="1" applyBorder="1"/>
    <xf numFmtId="178" fontId="55" fillId="19" borderId="29" xfId="12" applyFont="1" applyFill="1" applyBorder="1"/>
    <xf numFmtId="0" fontId="56" fillId="0" borderId="0" xfId="0" applyFont="1"/>
    <xf numFmtId="0" fontId="56" fillId="0" borderId="0" xfId="2" applyNumberFormat="1" applyFont="1"/>
    <xf numFmtId="0" fontId="57" fillId="0" borderId="0" xfId="0" applyFont="1"/>
    <xf numFmtId="0" fontId="58" fillId="0" borderId="0" xfId="0" applyFont="1"/>
    <xf numFmtId="20" fontId="6" fillId="0" borderId="0" xfId="0" applyNumberFormat="1" applyFont="1"/>
    <xf numFmtId="0" fontId="59" fillId="15" borderId="0" xfId="0" applyFont="1" applyFill="1" applyAlignment="1">
      <alignment vertical="center"/>
    </xf>
    <xf numFmtId="0" fontId="60" fillId="15" borderId="0" xfId="0" applyFont="1" applyFill="1" applyAlignment="1">
      <alignment horizontal="left" vertical="center"/>
    </xf>
    <xf numFmtId="9" fontId="12" fillId="5" borderId="0" xfId="0" applyNumberFormat="1" applyFont="1" applyFill="1"/>
    <xf numFmtId="0" fontId="0" fillId="16" borderId="30" xfId="0" applyFill="1" applyBorder="1"/>
    <xf numFmtId="0" fontId="0" fillId="0" borderId="30" xfId="0" applyBorder="1"/>
    <xf numFmtId="0" fontId="3" fillId="0" borderId="0" xfId="0" applyFont="1" applyAlignment="1">
      <alignment horizontal="center"/>
    </xf>
    <xf numFmtId="0" fontId="0" fillId="0" borderId="8" xfId="0" applyBorder="1"/>
    <xf numFmtId="14" fontId="0" fillId="0" borderId="8" xfId="0" applyNumberFormat="1" applyBorder="1"/>
    <xf numFmtId="0" fontId="12" fillId="0" borderId="8" xfId="0" applyFont="1" applyBorder="1"/>
    <xf numFmtId="0" fontId="0" fillId="14" borderId="0" xfId="0" applyFill="1"/>
    <xf numFmtId="168" fontId="0" fillId="0" borderId="0" xfId="0" applyNumberFormat="1"/>
    <xf numFmtId="170" fontId="0" fillId="0" borderId="0" xfId="0" applyNumberFormat="1"/>
    <xf numFmtId="0" fontId="64" fillId="0" borderId="0" xfId="0" applyFont="1"/>
    <xf numFmtId="0" fontId="0" fillId="0" borderId="0" xfId="0" applyProtection="1">
      <protection hidden="1"/>
    </xf>
    <xf numFmtId="169" fontId="14" fillId="0" borderId="0" xfId="7" applyNumberFormat="1" applyFont="1" applyBorder="1" applyProtection="1">
      <protection hidden="1"/>
    </xf>
    <xf numFmtId="0" fontId="13" fillId="20" borderId="33" xfId="0" applyFont="1" applyFill="1" applyBorder="1"/>
    <xf numFmtId="0" fontId="13" fillId="20" borderId="30" xfId="0" applyFont="1" applyFill="1" applyBorder="1"/>
    <xf numFmtId="0" fontId="13" fillId="20" borderId="34" xfId="0" applyFont="1" applyFill="1" applyBorder="1"/>
    <xf numFmtId="0" fontId="23" fillId="5" borderId="0" xfId="9" applyFont="1" applyFill="1"/>
    <xf numFmtId="177" fontId="23" fillId="5" borderId="0" xfId="9" applyNumberFormat="1" applyFont="1" applyFill="1"/>
    <xf numFmtId="9" fontId="0" fillId="2" borderId="0" xfId="0" applyNumberFormat="1" applyFill="1"/>
    <xf numFmtId="0" fontId="65" fillId="0" borderId="0" xfId="13"/>
    <xf numFmtId="0" fontId="66" fillId="21" borderId="35" xfId="13" applyFont="1" applyFill="1" applyBorder="1"/>
    <xf numFmtId="0" fontId="66" fillId="21" borderId="35" xfId="13" applyFont="1" applyFill="1" applyBorder="1" applyAlignment="1">
      <alignment wrapText="1"/>
    </xf>
    <xf numFmtId="0" fontId="66" fillId="22" borderId="35" xfId="13" applyFont="1" applyFill="1" applyBorder="1"/>
    <xf numFmtId="0" fontId="67" fillId="22" borderId="35" xfId="13" applyFont="1" applyFill="1" applyBorder="1" applyAlignment="1">
      <alignment wrapText="1"/>
    </xf>
    <xf numFmtId="0" fontId="66" fillId="21" borderId="0" xfId="13" applyFont="1" applyFill="1"/>
    <xf numFmtId="0" fontId="67" fillId="21" borderId="0" xfId="13" applyFont="1" applyFill="1" applyAlignment="1">
      <alignment wrapText="1"/>
    </xf>
    <xf numFmtId="0" fontId="66" fillId="23" borderId="8" xfId="13" applyFont="1" applyFill="1" applyBorder="1"/>
    <xf numFmtId="0" fontId="66" fillId="21" borderId="36" xfId="13" applyFont="1" applyFill="1" applyBorder="1" applyAlignment="1">
      <alignment wrapText="1"/>
    </xf>
    <xf numFmtId="0" fontId="67" fillId="24" borderId="0" xfId="13" applyFont="1" applyFill="1"/>
    <xf numFmtId="0" fontId="67" fillId="25" borderId="24" xfId="13" applyFont="1" applyFill="1" applyBorder="1"/>
    <xf numFmtId="0" fontId="67" fillId="25" borderId="37" xfId="13" applyFont="1" applyFill="1" applyBorder="1"/>
    <xf numFmtId="0" fontId="67" fillId="25" borderId="38" xfId="13" applyFont="1" applyFill="1" applyBorder="1"/>
    <xf numFmtId="0" fontId="67" fillId="25" borderId="35" xfId="13" applyFont="1" applyFill="1" applyBorder="1" applyAlignment="1">
      <alignment wrapText="1"/>
    </xf>
    <xf numFmtId="0" fontId="4" fillId="0" borderId="0" xfId="1"/>
    <xf numFmtId="0" fontId="66" fillId="21" borderId="0" xfId="1" applyFont="1" applyFill="1" applyAlignment="1">
      <alignment wrapText="1"/>
    </xf>
    <xf numFmtId="0" fontId="68" fillId="22" borderId="39" xfId="1" applyFont="1" applyFill="1" applyBorder="1" applyAlignment="1">
      <alignment wrapText="1"/>
    </xf>
    <xf numFmtId="0" fontId="66" fillId="0" borderId="0" xfId="1" applyFont="1"/>
    <xf numFmtId="169" fontId="66" fillId="26" borderId="0" xfId="1" applyNumberFormat="1" applyFont="1" applyFill="1"/>
    <xf numFmtId="169" fontId="66" fillId="0" borderId="0" xfId="1" applyNumberFormat="1" applyFont="1"/>
    <xf numFmtId="0" fontId="67" fillId="0" borderId="0" xfId="1" applyFont="1"/>
    <xf numFmtId="9" fontId="66" fillId="0" borderId="0" xfId="1" applyNumberFormat="1" applyFont="1"/>
    <xf numFmtId="0" fontId="69" fillId="0" borderId="0" xfId="1" applyFont="1"/>
    <xf numFmtId="0" fontId="68" fillId="22" borderId="37" xfId="1" applyFont="1" applyFill="1" applyBorder="1" applyAlignment="1">
      <alignment wrapText="1"/>
    </xf>
    <xf numFmtId="0" fontId="68" fillId="22" borderId="38" xfId="1" applyFont="1" applyFill="1" applyBorder="1" applyAlignment="1">
      <alignment wrapText="1"/>
    </xf>
    <xf numFmtId="0" fontId="66" fillId="21" borderId="37" xfId="1" applyFont="1" applyFill="1" applyBorder="1" applyAlignment="1">
      <alignment wrapText="1"/>
    </xf>
    <xf numFmtId="0" fontId="66" fillId="21" borderId="38" xfId="1" applyFont="1" applyFill="1" applyBorder="1" applyAlignment="1">
      <alignment wrapText="1"/>
    </xf>
    <xf numFmtId="0" fontId="4" fillId="16" borderId="40" xfId="1" applyFill="1" applyBorder="1"/>
    <xf numFmtId="0" fontId="4" fillId="16" borderId="41" xfId="1" applyFill="1" applyBorder="1"/>
    <xf numFmtId="0" fontId="67" fillId="21" borderId="42" xfId="1" applyFont="1" applyFill="1" applyBorder="1" applyAlignment="1">
      <alignment wrapText="1"/>
    </xf>
    <xf numFmtId="0" fontId="67" fillId="21" borderId="43" xfId="1" applyFont="1" applyFill="1" applyBorder="1" applyAlignment="1">
      <alignment wrapText="1"/>
    </xf>
    <xf numFmtId="0" fontId="0" fillId="28" borderId="47" xfId="0" applyFill="1" applyBorder="1"/>
    <xf numFmtId="165" fontId="0" fillId="28" borderId="48" xfId="6" applyFont="1" applyFill="1" applyBorder="1"/>
    <xf numFmtId="0" fontId="61" fillId="27" borderId="46" xfId="0" applyFont="1" applyFill="1" applyBorder="1"/>
    <xf numFmtId="0" fontId="61" fillId="27" borderId="44" xfId="0" applyFont="1" applyFill="1" applyBorder="1"/>
    <xf numFmtId="0" fontId="61" fillId="27" borderId="49" xfId="0" applyFont="1" applyFill="1" applyBorder="1"/>
    <xf numFmtId="0" fontId="0" fillId="28" borderId="44" xfId="0" applyFill="1" applyBorder="1"/>
    <xf numFmtId="165" fontId="0" fillId="28" borderId="49" xfId="6" applyFont="1" applyFill="1" applyBorder="1"/>
    <xf numFmtId="0" fontId="0" fillId="0" borderId="44" xfId="0" applyBorder="1"/>
    <xf numFmtId="165" fontId="0" fillId="0" borderId="49" xfId="6" applyFont="1" applyBorder="1"/>
    <xf numFmtId="165" fontId="0" fillId="0" borderId="0" xfId="0" applyNumberFormat="1"/>
    <xf numFmtId="168" fontId="0" fillId="28" borderId="46" xfId="14" applyNumberFormat="1" applyFont="1" applyFill="1" applyBorder="1" applyAlignment="1"/>
    <xf numFmtId="168" fontId="0" fillId="0" borderId="46" xfId="14" applyNumberFormat="1" applyFont="1" applyBorder="1" applyAlignment="1"/>
    <xf numFmtId="168" fontId="0" fillId="28" borderId="45" xfId="14" applyNumberFormat="1" applyFont="1" applyFill="1" applyBorder="1" applyAlignment="1"/>
    <xf numFmtId="165" fontId="0" fillId="0" borderId="50" xfId="6" applyFont="1" applyFill="1" applyBorder="1"/>
    <xf numFmtId="165" fontId="0" fillId="28" borderId="50" xfId="6" applyFont="1" applyFill="1" applyBorder="1"/>
    <xf numFmtId="22" fontId="0" fillId="0" borderId="0" xfId="0" applyNumberFormat="1"/>
    <xf numFmtId="0" fontId="0" fillId="0" borderId="31" xfId="0" applyBorder="1"/>
    <xf numFmtId="0" fontId="0" fillId="0" borderId="32" xfId="0" applyBorder="1"/>
    <xf numFmtId="179" fontId="0" fillId="0" borderId="51" xfId="6" applyNumberFormat="1" applyFont="1" applyBorder="1"/>
    <xf numFmtId="0" fontId="61" fillId="18" borderId="33" xfId="0" applyFont="1" applyFill="1" applyBorder="1"/>
    <xf numFmtId="0" fontId="61" fillId="18" borderId="30" xfId="0" applyFont="1" applyFill="1" applyBorder="1"/>
    <xf numFmtId="0" fontId="61" fillId="18" borderId="34" xfId="0" applyFont="1" applyFill="1" applyBorder="1"/>
    <xf numFmtId="0" fontId="0" fillId="16" borderId="33" xfId="0" applyFill="1" applyBorder="1"/>
    <xf numFmtId="179" fontId="0" fillId="16" borderId="34" xfId="6" applyNumberFormat="1" applyFont="1" applyFill="1" applyBorder="1"/>
    <xf numFmtId="0" fontId="0" fillId="0" borderId="33" xfId="0" applyBorder="1"/>
    <xf numFmtId="179" fontId="0" fillId="0" borderId="34" xfId="6" applyNumberFormat="1" applyFont="1" applyBorder="1"/>
    <xf numFmtId="0" fontId="9" fillId="0" borderId="8" xfId="0" applyFont="1" applyBorder="1" applyAlignment="1">
      <alignment horizontal="center"/>
    </xf>
    <xf numFmtId="0" fontId="10" fillId="9" borderId="8" xfId="4" applyNumberFormat="1" applyFont="1" applyFill="1" applyBorder="1" applyProtection="1">
      <protection locked="0"/>
    </xf>
    <xf numFmtId="0" fontId="10" fillId="9" borderId="8" xfId="1" applyFont="1" applyFill="1" applyBorder="1" applyProtection="1">
      <protection locked="0"/>
    </xf>
    <xf numFmtId="169" fontId="10" fillId="9" borderId="8" xfId="4" applyNumberFormat="1" applyFont="1" applyFill="1" applyBorder="1" applyProtection="1">
      <protection locked="0"/>
    </xf>
    <xf numFmtId="9" fontId="10" fillId="9" borderId="8" xfId="1" applyNumberFormat="1" applyFont="1" applyFill="1" applyBorder="1" applyProtection="1">
      <protection locked="0"/>
    </xf>
    <xf numFmtId="169" fontId="0" fillId="0" borderId="0" xfId="2" applyNumberFormat="1" applyFont="1"/>
    <xf numFmtId="180" fontId="0" fillId="0" borderId="0" xfId="15" applyFont="1"/>
    <xf numFmtId="0" fontId="70" fillId="5" borderId="0" xfId="0" applyFont="1" applyFill="1"/>
    <xf numFmtId="0" fontId="71" fillId="0" borderId="0" xfId="0" applyFont="1"/>
    <xf numFmtId="1" fontId="71" fillId="0" borderId="0" xfId="0" applyNumberFormat="1" applyFont="1"/>
    <xf numFmtId="181" fontId="0" fillId="0" borderId="0" xfId="0" applyNumberFormat="1"/>
    <xf numFmtId="181" fontId="0" fillId="0" borderId="0" xfId="2" applyNumberFormat="1" applyFont="1"/>
    <xf numFmtId="0" fontId="0" fillId="29" borderId="0" xfId="0" applyFill="1"/>
    <xf numFmtId="182" fontId="0" fillId="0" borderId="0" xfId="0" applyNumberFormat="1"/>
    <xf numFmtId="0" fontId="18" fillId="0" borderId="0" xfId="0" applyFont="1"/>
    <xf numFmtId="0" fontId="61" fillId="31" borderId="23" xfId="0" applyFont="1" applyFill="1" applyBorder="1"/>
    <xf numFmtId="0" fontId="61" fillId="31" borderId="24" xfId="0" applyFont="1" applyFill="1" applyBorder="1"/>
    <xf numFmtId="0" fontId="0" fillId="0" borderId="23" xfId="0" applyBorder="1"/>
    <xf numFmtId="43" fontId="73" fillId="0" borderId="23" xfId="17" applyFont="1" applyBorder="1"/>
    <xf numFmtId="0" fontId="0" fillId="0" borderId="24" xfId="0" applyBorder="1"/>
    <xf numFmtId="0" fontId="0" fillId="0" borderId="52" xfId="0" applyBorder="1"/>
    <xf numFmtId="43" fontId="73" fillId="0" borderId="52" xfId="17" applyFont="1" applyBorder="1"/>
    <xf numFmtId="0" fontId="74" fillId="0" borderId="0" xfId="0" applyFont="1"/>
    <xf numFmtId="0" fontId="34" fillId="0" borderId="7" xfId="0" applyFont="1" applyBorder="1"/>
    <xf numFmtId="0" fontId="75" fillId="0" borderId="8" xfId="0" applyFont="1" applyBorder="1"/>
    <xf numFmtId="43" fontId="76" fillId="32" borderId="8" xfId="17" applyFont="1" applyFill="1" applyBorder="1" applyAlignment="1">
      <alignment horizontal="center"/>
    </xf>
    <xf numFmtId="0" fontId="75" fillId="0" borderId="0" xfId="0" applyFont="1" applyAlignment="1">
      <alignment wrapText="1"/>
    </xf>
    <xf numFmtId="0" fontId="0" fillId="0" borderId="7" xfId="0" applyBorder="1"/>
    <xf numFmtId="0" fontId="8" fillId="0" borderId="0" xfId="1" applyFont="1" applyProtection="1">
      <protection locked="0"/>
    </xf>
    <xf numFmtId="0" fontId="11" fillId="0" borderId="0" xfId="9"/>
    <xf numFmtId="0" fontId="77" fillId="0" borderId="0" xfId="18"/>
    <xf numFmtId="0" fontId="11" fillId="33" borderId="54" xfId="19"/>
    <xf numFmtId="0" fontId="11" fillId="0" borderId="0" xfId="20" applyAlignment="1">
      <alignment horizontal="left" indent="1"/>
    </xf>
    <xf numFmtId="0" fontId="11" fillId="33" borderId="0" xfId="21"/>
    <xf numFmtId="0" fontId="77" fillId="34" borderId="0" xfId="22"/>
    <xf numFmtId="0" fontId="11" fillId="35" borderId="53" xfId="23" applyAlignment="1">
      <alignment horizontal="right"/>
    </xf>
    <xf numFmtId="0" fontId="12" fillId="0" borderId="0" xfId="9" applyFont="1" applyAlignment="1">
      <alignment horizontal="right"/>
    </xf>
    <xf numFmtId="0" fontId="11" fillId="0" borderId="0" xfId="9" applyAlignment="1">
      <alignment horizontal="left"/>
    </xf>
    <xf numFmtId="0" fontId="11" fillId="0" borderId="0" xfId="9" applyAlignment="1">
      <alignment horizontal="right"/>
    </xf>
    <xf numFmtId="0" fontId="11" fillId="33" borderId="0" xfId="21" applyAlignment="1">
      <alignment horizontal="right"/>
    </xf>
    <xf numFmtId="0" fontId="77" fillId="34" borderId="0" xfId="22" applyAlignment="1">
      <alignment horizontal="right"/>
    </xf>
    <xf numFmtId="0" fontId="11" fillId="35" borderId="53" xfId="23" applyAlignment="1">
      <alignment horizontal="right" vertical="center"/>
    </xf>
    <xf numFmtId="0" fontId="29" fillId="0" borderId="0" xfId="24"/>
    <xf numFmtId="0" fontId="77" fillId="0" borderId="0" xfId="9" applyFont="1" applyAlignment="1">
      <alignment horizontal="left"/>
    </xf>
    <xf numFmtId="0" fontId="78" fillId="0" borderId="0" xfId="24" applyFont="1"/>
    <xf numFmtId="0" fontId="79" fillId="0" borderId="0" xfId="24" applyFont="1"/>
    <xf numFmtId="0" fontId="11" fillId="0" borderId="0" xfId="9" quotePrefix="1" applyAlignment="1">
      <alignment horizontal="left"/>
    </xf>
    <xf numFmtId="0" fontId="11" fillId="0" borderId="0" xfId="9" applyAlignment="1">
      <alignment horizontal="left" indent="2"/>
    </xf>
    <xf numFmtId="0" fontId="78" fillId="0" borderId="0" xfId="24" applyFont="1" applyAlignment="1">
      <alignment horizontal="left" indent="1"/>
    </xf>
    <xf numFmtId="0" fontId="11" fillId="0" borderId="0" xfId="9" applyAlignment="1">
      <alignment horizontal="center"/>
    </xf>
    <xf numFmtId="0" fontId="12" fillId="0" borderId="0" xfId="9" applyFont="1" applyAlignment="1">
      <alignment horizontal="left"/>
    </xf>
    <xf numFmtId="0" fontId="78" fillId="0" borderId="0" xfId="24" applyFont="1" applyAlignment="1">
      <alignment horizontal="left" indent="2"/>
    </xf>
    <xf numFmtId="0" fontId="78" fillId="0" borderId="0" xfId="24" applyFont="1" applyAlignment="1">
      <alignment horizontal="center"/>
    </xf>
    <xf numFmtId="0" fontId="11" fillId="0" borderId="0" xfId="9" applyAlignment="1">
      <alignment horizontal="left" indent="1"/>
    </xf>
    <xf numFmtId="0" fontId="79" fillId="0" borderId="0" xfId="24" applyFont="1" applyAlignment="1">
      <alignment wrapText="1"/>
    </xf>
    <xf numFmtId="0" fontId="11" fillId="33" borderId="55" xfId="21" applyBorder="1" applyAlignment="1">
      <alignment horizontal="right"/>
    </xf>
    <xf numFmtId="0" fontId="11" fillId="33" borderId="55" xfId="21" applyBorder="1"/>
    <xf numFmtId="0" fontId="79" fillId="0" borderId="0" xfId="24" quotePrefix="1" applyFont="1"/>
    <xf numFmtId="0" fontId="80" fillId="0" borderId="0" xfId="24" applyFont="1"/>
    <xf numFmtId="0" fontId="11" fillId="0" borderId="0" xfId="9" applyAlignment="1">
      <alignment horizontal="centerContinuous"/>
    </xf>
    <xf numFmtId="0" fontId="81" fillId="0" borderId="0" xfId="24" applyFont="1" applyAlignment="1">
      <alignment horizontal="centerContinuous" vertical="center"/>
    </xf>
    <xf numFmtId="0" fontId="11" fillId="0" borderId="0" xfId="20"/>
    <xf numFmtId="0" fontId="11" fillId="35" borderId="53" xfId="25"/>
    <xf numFmtId="0" fontId="11" fillId="35" borderId="53" xfId="25" applyAlignment="1">
      <alignment horizontal="right"/>
    </xf>
    <xf numFmtId="0" fontId="11" fillId="0" borderId="0" xfId="20" applyAlignment="1">
      <alignment horizontal="left"/>
    </xf>
    <xf numFmtId="0" fontId="11" fillId="35" borderId="56" xfId="25" applyBorder="1"/>
    <xf numFmtId="0" fontId="12" fillId="0" borderId="57" xfId="20" applyFont="1" applyBorder="1" applyAlignment="1">
      <alignment horizontal="left"/>
    </xf>
    <xf numFmtId="0" fontId="77" fillId="0" borderId="0" xfId="20" applyFont="1" applyAlignment="1">
      <alignment horizontal="left"/>
    </xf>
    <xf numFmtId="0" fontId="82" fillId="0" borderId="0" xfId="24" applyFont="1"/>
    <xf numFmtId="0" fontId="11" fillId="35" borderId="58" xfId="25" applyBorder="1"/>
    <xf numFmtId="0" fontId="11" fillId="33" borderId="59" xfId="21" applyBorder="1"/>
    <xf numFmtId="0" fontId="83" fillId="0" borderId="0" xfId="20" applyFont="1" applyAlignment="1">
      <alignment horizontal="left"/>
    </xf>
    <xf numFmtId="0" fontId="83" fillId="0" borderId="0" xfId="20" applyFont="1"/>
    <xf numFmtId="0" fontId="77" fillId="0" borderId="0" xfId="18" applyAlignment="1">
      <alignment wrapText="1"/>
    </xf>
    <xf numFmtId="0" fontId="11" fillId="0" borderId="0" xfId="20" applyAlignment="1">
      <alignment horizontal="centerContinuous"/>
    </xf>
    <xf numFmtId="0" fontId="84" fillId="0" borderId="0" xfId="20" applyFont="1"/>
    <xf numFmtId="0" fontId="85" fillId="0" borderId="0" xfId="18" applyFont="1"/>
    <xf numFmtId="0" fontId="85" fillId="0" borderId="0" xfId="24" applyFont="1"/>
    <xf numFmtId="0" fontId="77" fillId="34" borderId="0" xfId="22" applyAlignment="1">
      <alignment horizontal="left"/>
    </xf>
    <xf numFmtId="0" fontId="11" fillId="33" borderId="55" xfId="21" applyBorder="1" applyAlignment="1">
      <alignment horizontal="left"/>
    </xf>
    <xf numFmtId="0" fontId="85" fillId="0" borderId="0" xfId="24" applyFont="1" applyAlignment="1">
      <alignment wrapText="1"/>
    </xf>
    <xf numFmtId="0" fontId="85" fillId="0" borderId="0" xfId="9" applyFont="1" applyAlignment="1">
      <alignment horizontal="left" wrapText="1"/>
    </xf>
    <xf numFmtId="0" fontId="11" fillId="35" borderId="56" xfId="23" applyBorder="1" applyAlignment="1">
      <alignment horizontal="right"/>
    </xf>
    <xf numFmtId="0" fontId="85" fillId="0" borderId="0" xfId="9" applyFont="1" applyAlignment="1">
      <alignment horizontal="left"/>
    </xf>
    <xf numFmtId="0" fontId="86" fillId="0" borderId="0" xfId="24" applyFont="1"/>
    <xf numFmtId="169" fontId="45" fillId="0" borderId="0" xfId="2" applyNumberFormat="1" applyFont="1"/>
    <xf numFmtId="0" fontId="27" fillId="36" borderId="0" xfId="0" applyFont="1" applyFill="1"/>
    <xf numFmtId="169" fontId="33" fillId="0" borderId="0" xfId="2" applyNumberFormat="1" applyFont="1"/>
    <xf numFmtId="183" fontId="0" fillId="0" borderId="0" xfId="0" applyNumberFormat="1"/>
    <xf numFmtId="0" fontId="54" fillId="18" borderId="33" xfId="11" applyNumberFormat="1" applyFont="1" applyFill="1" applyBorder="1"/>
    <xf numFmtId="0" fontId="54" fillId="18" borderId="62" xfId="11" applyNumberFormat="1" applyFont="1" applyFill="1" applyBorder="1"/>
    <xf numFmtId="178" fontId="55" fillId="19" borderId="63" xfId="12" applyFont="1" applyFill="1" applyBorder="1"/>
    <xf numFmtId="178" fontId="55" fillId="19" borderId="64" xfId="12" applyFont="1" applyFill="1" applyBorder="1"/>
    <xf numFmtId="178" fontId="55" fillId="16" borderId="65" xfId="12" applyFont="1" applyFill="1" applyBorder="1"/>
    <xf numFmtId="178" fontId="55" fillId="16" borderId="66" xfId="12" applyFont="1" applyFill="1" applyBorder="1"/>
    <xf numFmtId="178" fontId="55" fillId="19" borderId="65" xfId="12" applyFont="1" applyFill="1" applyBorder="1"/>
    <xf numFmtId="178" fontId="55" fillId="19" borderId="66" xfId="12" applyFont="1" applyFill="1" applyBorder="1"/>
    <xf numFmtId="178" fontId="55" fillId="19" borderId="60" xfId="12" applyFont="1" applyFill="1" applyBorder="1"/>
    <xf numFmtId="178" fontId="55" fillId="19" borderId="61" xfId="12" applyFont="1" applyFill="1" applyBorder="1"/>
    <xf numFmtId="9" fontId="0" fillId="0" borderId="8" xfId="0" applyNumberFormat="1" applyBorder="1"/>
    <xf numFmtId="0" fontId="12" fillId="0" borderId="8" xfId="0" applyFont="1" applyBorder="1" applyAlignment="1">
      <alignment wrapText="1"/>
    </xf>
    <xf numFmtId="0" fontId="12" fillId="0" borderId="8" xfId="0" applyFont="1" applyBorder="1" applyAlignment="1">
      <alignment horizontal="center" wrapText="1"/>
    </xf>
    <xf numFmtId="43" fontId="0" fillId="0" borderId="8" xfId="17" applyFont="1" applyBorder="1"/>
    <xf numFmtId="0" fontId="0" fillId="0" borderId="0" xfId="0" applyAlignment="1">
      <alignment wrapText="1"/>
    </xf>
    <xf numFmtId="184" fontId="0" fillId="0" borderId="8" xfId="2" applyNumberFormat="1" applyFont="1" applyBorder="1"/>
    <xf numFmtId="3" fontId="0" fillId="0" borderId="8" xfId="0" applyNumberFormat="1" applyBorder="1"/>
    <xf numFmtId="2" fontId="0" fillId="0" borderId="8" xfId="0" applyNumberFormat="1" applyBorder="1"/>
    <xf numFmtId="0" fontId="61" fillId="36" borderId="8" xfId="0" applyFont="1" applyFill="1" applyBorder="1"/>
    <xf numFmtId="0" fontId="13" fillId="8" borderId="8" xfId="3" applyFont="1" applyFill="1" applyBorder="1" applyAlignment="1" applyProtection="1">
      <alignment vertical="top"/>
      <protection locked="0"/>
    </xf>
    <xf numFmtId="15" fontId="13" fillId="8" borderId="8" xfId="3" applyNumberFormat="1" applyFont="1" applyFill="1" applyBorder="1" applyAlignment="1" applyProtection="1">
      <alignment horizontal="right" vertical="top"/>
      <protection locked="0"/>
    </xf>
    <xf numFmtId="0" fontId="13" fillId="8" borderId="8" xfId="3" applyFont="1" applyFill="1" applyBorder="1" applyAlignment="1">
      <alignment horizontal="right" vertical="top"/>
    </xf>
    <xf numFmtId="169" fontId="13" fillId="8" borderId="8" xfId="4" applyNumberFormat="1" applyFont="1" applyFill="1" applyBorder="1" applyAlignment="1" applyProtection="1">
      <alignment vertical="top"/>
      <protection locked="0"/>
    </xf>
    <xf numFmtId="0" fontId="13" fillId="8" borderId="8" xfId="3" applyFont="1" applyFill="1" applyBorder="1" applyAlignment="1" applyProtection="1">
      <alignment horizontal="center" vertical="top"/>
      <protection locked="0"/>
    </xf>
    <xf numFmtId="0" fontId="14" fillId="0" borderId="8" xfId="3" applyFont="1" applyBorder="1" applyProtection="1">
      <protection locked="0"/>
    </xf>
    <xf numFmtId="15" fontId="14" fillId="0" borderId="8" xfId="3" applyNumberFormat="1" applyFont="1" applyBorder="1" applyProtection="1">
      <protection locked="0"/>
    </xf>
    <xf numFmtId="169" fontId="14" fillId="0" borderId="8" xfId="4" applyNumberFormat="1" applyFont="1" applyFill="1" applyBorder="1" applyProtection="1"/>
    <xf numFmtId="169" fontId="14" fillId="0" borderId="8" xfId="4" applyNumberFormat="1" applyFont="1" applyFill="1" applyBorder="1" applyAlignment="1" applyProtection="1">
      <protection locked="0"/>
    </xf>
    <xf numFmtId="0" fontId="14" fillId="0" borderId="8" xfId="3" applyFont="1" applyBorder="1" applyAlignment="1" applyProtection="1">
      <alignment horizontal="center"/>
      <protection locked="0"/>
    </xf>
    <xf numFmtId="15" fontId="14" fillId="0" borderId="8" xfId="4" applyNumberFormat="1" applyFont="1" applyBorder="1" applyProtection="1">
      <protection locked="0"/>
    </xf>
    <xf numFmtId="0" fontId="13" fillId="8" borderId="67" xfId="3" applyFont="1" applyFill="1" applyBorder="1" applyAlignment="1" applyProtection="1">
      <alignment vertical="top"/>
      <protection locked="0"/>
    </xf>
    <xf numFmtId="0" fontId="13" fillId="8" borderId="9" xfId="3" applyFont="1" applyFill="1" applyBorder="1" applyAlignment="1" applyProtection="1">
      <alignment vertical="top"/>
      <protection locked="0"/>
    </xf>
    <xf numFmtId="0" fontId="0" fillId="37" borderId="8" xfId="0" applyFill="1" applyBorder="1"/>
    <xf numFmtId="169" fontId="0" fillId="37" borderId="8" xfId="2" applyNumberFormat="1" applyFont="1" applyFill="1" applyBorder="1"/>
    <xf numFmtId="0" fontId="61" fillId="3" borderId="0" xfId="0" applyFont="1" applyFill="1"/>
    <xf numFmtId="9" fontId="12" fillId="0" borderId="0" xfId="0" applyNumberFormat="1" applyFont="1"/>
    <xf numFmtId="0" fontId="10" fillId="0" borderId="8" xfId="1" applyFont="1" applyBorder="1" applyProtection="1">
      <protection locked="0"/>
    </xf>
    <xf numFmtId="0" fontId="10" fillId="0" borderId="8" xfId="1" applyFont="1" applyBorder="1" applyAlignment="1" applyProtection="1">
      <alignment horizontal="center"/>
      <protection locked="0"/>
    </xf>
    <xf numFmtId="0" fontId="0" fillId="10" borderId="8" xfId="0" applyFill="1" applyBorder="1"/>
    <xf numFmtId="0" fontId="6" fillId="10" borderId="0" xfId="0" applyFont="1" applyFill="1"/>
    <xf numFmtId="0" fontId="22" fillId="0" borderId="8" xfId="0" applyFont="1" applyBorder="1"/>
    <xf numFmtId="0" fontId="23" fillId="0" borderId="8" xfId="0" applyFont="1" applyBorder="1"/>
    <xf numFmtId="166" fontId="23" fillId="5" borderId="8" xfId="2" applyFont="1" applyFill="1" applyBorder="1"/>
    <xf numFmtId="166" fontId="23" fillId="13" borderId="8" xfId="2" applyFont="1" applyFill="1" applyBorder="1"/>
    <xf numFmtId="166" fontId="22" fillId="10" borderId="8" xfId="2" applyFont="1" applyFill="1" applyBorder="1"/>
    <xf numFmtId="0" fontId="23" fillId="36" borderId="8" xfId="0" applyFont="1" applyFill="1" applyBorder="1"/>
    <xf numFmtId="0" fontId="7" fillId="3" borderId="8" xfId="0" applyFont="1" applyFill="1" applyBorder="1"/>
    <xf numFmtId="0" fontId="36" fillId="3" borderId="8" xfId="0" applyFont="1" applyFill="1" applyBorder="1"/>
    <xf numFmtId="0" fontId="36" fillId="0" borderId="8" xfId="0" applyFont="1" applyBorder="1"/>
    <xf numFmtId="0" fontId="40" fillId="5" borderId="8" xfId="0" applyFont="1" applyFill="1" applyBorder="1"/>
    <xf numFmtId="0" fontId="41" fillId="0" borderId="8" xfId="1" applyFont="1" applyBorder="1"/>
    <xf numFmtId="0" fontId="38" fillId="0" borderId="8" xfId="0" applyFont="1" applyBorder="1"/>
    <xf numFmtId="0" fontId="12" fillId="7" borderId="8" xfId="0" applyFont="1" applyFill="1" applyBorder="1"/>
    <xf numFmtId="14" fontId="6" fillId="0" borderId="8" xfId="0" applyNumberFormat="1" applyFont="1" applyBorder="1" applyAlignment="1">
      <alignment horizontal="center"/>
    </xf>
    <xf numFmtId="0" fontId="6" fillId="33" borderId="8" xfId="0" applyFont="1" applyFill="1" applyBorder="1"/>
    <xf numFmtId="0" fontId="77" fillId="36" borderId="0" xfId="0" applyFont="1" applyFill="1"/>
    <xf numFmtId="43" fontId="0" fillId="33" borderId="8" xfId="17" applyFont="1" applyFill="1" applyBorder="1"/>
    <xf numFmtId="0" fontId="61" fillId="36" borderId="8" xfId="0" applyFont="1" applyFill="1" applyBorder="1" applyAlignment="1">
      <alignment wrapText="1"/>
    </xf>
    <xf numFmtId="0" fontId="61" fillId="36" borderId="8" xfId="0" applyFont="1" applyFill="1" applyBorder="1" applyAlignment="1">
      <alignment horizontal="center" wrapText="1"/>
    </xf>
    <xf numFmtId="15" fontId="7" fillId="36" borderId="8" xfId="0" applyNumberFormat="1" applyFont="1" applyFill="1" applyBorder="1" applyAlignment="1">
      <alignment horizontal="center" vertical="top"/>
    </xf>
    <xf numFmtId="0" fontId="7" fillId="36" borderId="8" xfId="0" quotePrefix="1" applyFont="1" applyFill="1" applyBorder="1"/>
    <xf numFmtId="0" fontId="12" fillId="7" borderId="8" xfId="0" applyFont="1" applyFill="1" applyBorder="1" applyAlignment="1">
      <alignment horizontal="center"/>
    </xf>
    <xf numFmtId="49" fontId="0" fillId="0" borderId="8" xfId="0" applyNumberFormat="1" applyBorder="1"/>
    <xf numFmtId="0" fontId="13" fillId="2" borderId="8" xfId="0" applyFont="1" applyFill="1" applyBorder="1" applyAlignment="1">
      <alignment horizontal="center"/>
    </xf>
    <xf numFmtId="14" fontId="0" fillId="6" borderId="8" xfId="0" applyNumberFormat="1" applyFill="1" applyBorder="1"/>
    <xf numFmtId="170" fontId="0" fillId="6" borderId="8" xfId="0" applyNumberFormat="1" applyFill="1" applyBorder="1"/>
    <xf numFmtId="168" fontId="0" fillId="6" borderId="8" xfId="0" applyNumberFormat="1" applyFill="1" applyBorder="1"/>
    <xf numFmtId="0" fontId="0" fillId="6" borderId="8" xfId="0" applyFill="1" applyBorder="1"/>
    <xf numFmtId="0" fontId="61" fillId="36" borderId="8" xfId="3" applyFont="1" applyFill="1" applyBorder="1" applyAlignment="1" applyProtection="1">
      <alignment horizontal="left" vertical="top"/>
      <protection locked="0"/>
    </xf>
    <xf numFmtId="0" fontId="61" fillId="36" borderId="8" xfId="3" applyFont="1" applyFill="1" applyBorder="1" applyAlignment="1" applyProtection="1">
      <alignment vertical="top"/>
      <protection locked="0"/>
    </xf>
    <xf numFmtId="15" fontId="61" fillId="36" borderId="8" xfId="3" applyNumberFormat="1" applyFont="1" applyFill="1" applyBorder="1" applyAlignment="1" applyProtection="1">
      <alignment horizontal="right" vertical="top"/>
      <protection locked="0"/>
    </xf>
    <xf numFmtId="0" fontId="61" fillId="3" borderId="8" xfId="0" applyFont="1" applyFill="1" applyBorder="1"/>
    <xf numFmtId="0" fontId="10" fillId="0" borderId="8" xfId="1" applyFont="1" applyBorder="1"/>
    <xf numFmtId="0" fontId="7" fillId="3" borderId="8" xfId="1" applyFont="1" applyFill="1" applyBorder="1"/>
    <xf numFmtId="0" fontId="39" fillId="30" borderId="8" xfId="1" applyFont="1" applyFill="1" applyBorder="1" applyAlignment="1">
      <alignment horizontal="center"/>
    </xf>
    <xf numFmtId="0" fontId="40" fillId="30" borderId="8" xfId="0" applyFont="1" applyFill="1" applyBorder="1" applyAlignment="1">
      <alignment horizontal="center"/>
    </xf>
    <xf numFmtId="167" fontId="38" fillId="0" borderId="8" xfId="0" applyNumberFormat="1" applyFont="1" applyBorder="1"/>
    <xf numFmtId="0" fontId="40" fillId="0" borderId="8" xfId="0" applyFont="1" applyBorder="1" applyAlignment="1">
      <alignment horizontal="center"/>
    </xf>
    <xf numFmtId="0" fontId="6" fillId="4" borderId="8" xfId="0" applyFont="1" applyFill="1" applyBorder="1"/>
    <xf numFmtId="0" fontId="36" fillId="4" borderId="8" xfId="0" applyFont="1" applyFill="1" applyBorder="1"/>
    <xf numFmtId="0" fontId="38" fillId="10" borderId="8" xfId="0" applyFont="1" applyFill="1" applyBorder="1"/>
    <xf numFmtId="0" fontId="7" fillId="36" borderId="8" xfId="1" applyFont="1" applyFill="1" applyBorder="1" applyAlignment="1" applyProtection="1">
      <alignment horizontal="left" vertical="top"/>
      <protection locked="0"/>
    </xf>
    <xf numFmtId="0" fontId="7" fillId="36" borderId="8" xfId="1" applyFont="1" applyFill="1" applyBorder="1" applyAlignment="1" applyProtection="1">
      <alignment vertical="top"/>
      <protection locked="0"/>
    </xf>
    <xf numFmtId="0" fontId="90" fillId="36" borderId="7" xfId="0" applyFont="1" applyFill="1" applyBorder="1"/>
    <xf numFmtId="0" fontId="75" fillId="36" borderId="8" xfId="0" applyFont="1" applyFill="1" applyBorder="1"/>
    <xf numFmtId="43" fontId="76" fillId="33" borderId="8" xfId="17" applyFont="1" applyFill="1" applyBorder="1" applyAlignment="1">
      <alignment horizontal="center"/>
    </xf>
    <xf numFmtId="178" fontId="55" fillId="19" borderId="68" xfId="12" applyFont="1" applyFill="1" applyBorder="1"/>
    <xf numFmtId="178" fontId="53" fillId="0" borderId="8" xfId="12" applyFont="1" applyBorder="1"/>
    <xf numFmtId="14" fontId="53" fillId="0" borderId="8" xfId="12" applyNumberFormat="1" applyFont="1" applyBorder="1"/>
    <xf numFmtId="0" fontId="53" fillId="0" borderId="8" xfId="12" applyNumberFormat="1" applyFont="1" applyBorder="1"/>
    <xf numFmtId="178" fontId="23" fillId="33" borderId="8" xfId="12" applyFont="1" applyFill="1" applyBorder="1" applyProtection="1">
      <protection hidden="1"/>
    </xf>
    <xf numFmtId="178" fontId="53" fillId="33" borderId="8" xfId="12" applyFont="1" applyFill="1" applyBorder="1"/>
    <xf numFmtId="178" fontId="53" fillId="0" borderId="8" xfId="12" quotePrefix="1" applyFont="1" applyBorder="1"/>
    <xf numFmtId="178" fontId="91" fillId="36" borderId="8" xfId="11" applyFont="1" applyFill="1" applyBorder="1"/>
    <xf numFmtId="178" fontId="92" fillId="36" borderId="8" xfId="12" applyFont="1" applyFill="1" applyBorder="1"/>
    <xf numFmtId="0" fontId="82" fillId="18" borderId="30" xfId="11" applyNumberFormat="1" applyFont="1" applyFill="1" applyBorder="1"/>
    <xf numFmtId="0" fontId="82" fillId="18" borderId="62" xfId="11" applyNumberFormat="1" applyFont="1" applyFill="1" applyBorder="1"/>
    <xf numFmtId="0" fontId="18" fillId="0" borderId="8" xfId="0" applyFont="1" applyBorder="1" applyAlignment="1">
      <alignment vertical="center"/>
    </xf>
    <xf numFmtId="166" fontId="33" fillId="0" borderId="8" xfId="2" applyFont="1" applyBorder="1"/>
    <xf numFmtId="0" fontId="87" fillId="0" borderId="8" xfId="0" applyFont="1" applyBorder="1" applyAlignment="1">
      <alignment horizontal="center" wrapText="1"/>
    </xf>
    <xf numFmtId="0" fontId="34" fillId="0" borderId="8" xfId="0" applyFont="1" applyBorder="1"/>
    <xf numFmtId="0" fontId="33" fillId="0" borderId="8" xfId="0" applyFont="1" applyBorder="1"/>
    <xf numFmtId="9" fontId="33" fillId="0" borderId="8" xfId="0" applyNumberFormat="1" applyFont="1" applyBorder="1"/>
    <xf numFmtId="175" fontId="35" fillId="0" borderId="8" xfId="0" applyNumberFormat="1" applyFont="1" applyBorder="1"/>
    <xf numFmtId="166" fontId="0" fillId="0" borderId="8" xfId="2" applyFont="1" applyBorder="1"/>
    <xf numFmtId="164" fontId="0" fillId="0" borderId="8" xfId="0" applyNumberFormat="1" applyBorder="1"/>
    <xf numFmtId="0" fontId="61" fillId="36" borderId="0" xfId="0" applyFont="1" applyFill="1"/>
    <xf numFmtId="0" fontId="46" fillId="30" borderId="8" xfId="0" applyFont="1" applyFill="1" applyBorder="1"/>
    <xf numFmtId="0" fontId="6" fillId="29" borderId="8" xfId="0" applyFont="1" applyFill="1" applyBorder="1"/>
    <xf numFmtId="0" fontId="93" fillId="0" borderId="0" xfId="0" applyFont="1"/>
    <xf numFmtId="0" fontId="94" fillId="0" borderId="0" xfId="0" applyFont="1"/>
    <xf numFmtId="0" fontId="95" fillId="0" borderId="0" xfId="0" applyFont="1"/>
    <xf numFmtId="164" fontId="0" fillId="0" borderId="7" xfId="0" applyNumberFormat="1" applyBorder="1"/>
    <xf numFmtId="0" fontId="12" fillId="33" borderId="0" xfId="0" applyFont="1" applyFill="1"/>
    <xf numFmtId="0" fontId="12" fillId="33" borderId="69" xfId="0" applyFont="1" applyFill="1" applyBorder="1"/>
    <xf numFmtId="0" fontId="12" fillId="39" borderId="70" xfId="0" applyFont="1" applyFill="1" applyBorder="1"/>
    <xf numFmtId="185" fontId="0" fillId="0" borderId="70" xfId="0" applyNumberFormat="1" applyBorder="1"/>
    <xf numFmtId="0" fontId="12" fillId="39" borderId="8" xfId="0" applyFont="1" applyFill="1" applyBorder="1"/>
    <xf numFmtId="185" fontId="0" fillId="0" borderId="8" xfId="0" applyNumberFormat="1" applyBorder="1"/>
    <xf numFmtId="0" fontId="12" fillId="39" borderId="72" xfId="0" applyFont="1" applyFill="1" applyBorder="1"/>
    <xf numFmtId="185" fontId="0" fillId="0" borderId="72" xfId="0" applyNumberFormat="1" applyBorder="1"/>
    <xf numFmtId="0" fontId="0" fillId="0" borderId="8" xfId="0" applyBorder="1" applyAlignment="1">
      <alignment vertical="center" wrapText="1"/>
    </xf>
    <xf numFmtId="0" fontId="0" fillId="40" borderId="69" xfId="0" applyFill="1" applyBorder="1" applyAlignment="1">
      <alignment horizontal="center"/>
    </xf>
    <xf numFmtId="0" fontId="62" fillId="0" borderId="0" xfId="0" applyFont="1"/>
    <xf numFmtId="0" fontId="0" fillId="40" borderId="73" xfId="0" applyFill="1" applyBorder="1" applyAlignment="1">
      <alignment horizontal="center"/>
    </xf>
    <xf numFmtId="0" fontId="94" fillId="0" borderId="8" xfId="0" applyFont="1" applyBorder="1"/>
    <xf numFmtId="15" fontId="0" fillId="41" borderId="8" xfId="0" applyNumberFormat="1" applyFill="1" applyBorder="1"/>
    <xf numFmtId="0" fontId="0" fillId="42" borderId="8" xfId="0" applyFill="1" applyBorder="1"/>
    <xf numFmtId="0" fontId="77" fillId="44" borderId="0" xfId="0" applyFont="1" applyFill="1" applyAlignment="1">
      <alignment horizontal="center"/>
    </xf>
    <xf numFmtId="0" fontId="12" fillId="39" borderId="70" xfId="0" applyFont="1" applyFill="1" applyBorder="1" applyAlignment="1">
      <alignment horizontal="right"/>
    </xf>
    <xf numFmtId="0" fontId="98" fillId="6" borderId="70" xfId="0" applyFont="1" applyFill="1" applyBorder="1" applyAlignment="1">
      <alignment horizontal="center"/>
    </xf>
    <xf numFmtId="0" fontId="12" fillId="39" borderId="8" xfId="0" applyFont="1" applyFill="1" applyBorder="1" applyAlignment="1">
      <alignment horizontal="right"/>
    </xf>
    <xf numFmtId="0" fontId="12" fillId="30" borderId="70" xfId="0" applyFont="1" applyFill="1" applyBorder="1" applyAlignment="1">
      <alignment horizontal="right"/>
    </xf>
    <xf numFmtId="0" fontId="0" fillId="0" borderId="70" xfId="0" applyBorder="1" applyAlignment="1">
      <alignment horizontal="center"/>
    </xf>
    <xf numFmtId="0" fontId="12" fillId="30" borderId="8" xfId="0" applyFont="1" applyFill="1" applyBorder="1" applyAlignment="1">
      <alignment horizontal="right"/>
    </xf>
    <xf numFmtId="0" fontId="0" fillId="0" borderId="8" xfId="0" applyBorder="1" applyAlignment="1">
      <alignment horizontal="center"/>
    </xf>
    <xf numFmtId="14" fontId="0" fillId="29" borderId="0" xfId="0" applyNumberFormat="1" applyFill="1"/>
    <xf numFmtId="185" fontId="0" fillId="0" borderId="71" xfId="0" applyNumberFormat="1" applyBorder="1"/>
    <xf numFmtId="0" fontId="0" fillId="0" borderId="0" xfId="3" applyFont="1" applyProtection="1">
      <protection locked="0"/>
    </xf>
    <xf numFmtId="0" fontId="0" fillId="0" borderId="0" xfId="4" applyNumberFormat="1" applyFont="1" applyFill="1" applyBorder="1" applyAlignment="1" applyProtection="1">
      <protection locked="0"/>
    </xf>
    <xf numFmtId="0" fontId="0" fillId="0" borderId="0" xfId="4" applyNumberFormat="1" applyFont="1" applyFill="1" applyBorder="1" applyAlignment="1" applyProtection="1"/>
    <xf numFmtId="0" fontId="0" fillId="0" borderId="0" xfId="7" applyNumberFormat="1" applyFont="1" applyFill="1" applyBorder="1" applyAlignment="1" applyProtection="1">
      <protection hidden="1"/>
    </xf>
    <xf numFmtId="0" fontId="9" fillId="38" borderId="8" xfId="0" applyFont="1" applyFill="1" applyBorder="1"/>
    <xf numFmtId="186" fontId="0" fillId="0" borderId="8" xfId="0" applyNumberFormat="1" applyBorder="1"/>
    <xf numFmtId="0" fontId="34" fillId="30" borderId="8" xfId="0" applyFont="1" applyFill="1" applyBorder="1"/>
    <xf numFmtId="0" fontId="5" fillId="0" borderId="8" xfId="3" applyFont="1" applyBorder="1" applyProtection="1">
      <protection locked="0"/>
    </xf>
    <xf numFmtId="0" fontId="42" fillId="0" borderId="8" xfId="0" applyFont="1" applyBorder="1"/>
    <xf numFmtId="0" fontId="9" fillId="0" borderId="8" xfId="0" applyFont="1" applyBorder="1"/>
    <xf numFmtId="14" fontId="0" fillId="0" borderId="0" xfId="3" applyNumberFormat="1" applyFont="1" applyProtection="1">
      <protection locked="0"/>
    </xf>
    <xf numFmtId="14" fontId="0" fillId="0" borderId="0" xfId="4" applyNumberFormat="1" applyFont="1" applyFill="1" applyBorder="1" applyAlignment="1" applyProtection="1">
      <protection locked="0"/>
    </xf>
    <xf numFmtId="0" fontId="77" fillId="43" borderId="0" xfId="0" applyFont="1" applyFill="1" applyAlignment="1">
      <alignment horizontal="center"/>
    </xf>
    <xf numFmtId="0" fontId="89" fillId="3" borderId="0" xfId="0" applyFont="1" applyFill="1" applyAlignment="1">
      <alignment horizontal="center"/>
    </xf>
    <xf numFmtId="0" fontId="61" fillId="36" borderId="0" xfId="0" applyFont="1" applyFill="1" applyAlignment="1">
      <alignment horizontal="center"/>
    </xf>
    <xf numFmtId="0" fontId="9" fillId="0" borderId="0" xfId="0" applyFont="1" applyAlignment="1">
      <alignment horizontal="center"/>
    </xf>
    <xf numFmtId="0" fontId="96" fillId="45" borderId="0" xfId="0" applyFont="1" applyFill="1" applyAlignment="1">
      <alignment horizontal="center"/>
    </xf>
    <xf numFmtId="0" fontId="97" fillId="46" borderId="0" xfId="0" applyFont="1" applyFill="1" applyAlignment="1">
      <alignment horizontal="center"/>
    </xf>
    <xf numFmtId="0" fontId="96" fillId="46" borderId="0" xfId="0" applyFont="1" applyFill="1" applyAlignment="1">
      <alignment horizontal="center"/>
    </xf>
    <xf numFmtId="0" fontId="3" fillId="5" borderId="0" xfId="0" applyFont="1" applyFill="1" applyAlignment="1">
      <alignment horizontal="center"/>
    </xf>
    <xf numFmtId="0" fontId="0" fillId="5" borderId="0" xfId="0" applyFill="1" applyAlignment="1">
      <alignment horizontal="center"/>
    </xf>
    <xf numFmtId="0" fontId="34" fillId="0" borderId="8" xfId="0" applyFont="1" applyBorder="1" applyAlignment="1">
      <alignment horizontal="left"/>
    </xf>
    <xf numFmtId="0" fontId="61" fillId="36" borderId="0" xfId="0" applyFont="1" applyFill="1" applyAlignment="1">
      <alignment horizontal="left"/>
    </xf>
    <xf numFmtId="0" fontId="63" fillId="5" borderId="0" xfId="0" applyFont="1" applyFill="1" applyAlignment="1">
      <alignment horizontal="center"/>
    </xf>
    <xf numFmtId="0" fontId="62" fillId="0" borderId="0" xfId="0" applyFont="1" applyAlignment="1">
      <alignment horizontal="center"/>
    </xf>
    <xf numFmtId="0" fontId="16" fillId="5" borderId="0" xfId="0" applyFont="1" applyFill="1" applyAlignment="1">
      <alignment horizontal="center"/>
    </xf>
    <xf numFmtId="167" fontId="14" fillId="0" borderId="8" xfId="3" applyNumberFormat="1" applyFont="1" applyBorder="1" applyProtection="1">
      <protection locked="0"/>
    </xf>
    <xf numFmtId="187" fontId="14" fillId="0" borderId="8" xfId="3" applyNumberFormat="1" applyFont="1" applyBorder="1" applyProtection="1">
      <protection locked="0"/>
    </xf>
    <xf numFmtId="0" fontId="0" fillId="10" borderId="8" xfId="0" applyFont="1" applyFill="1" applyBorder="1"/>
    <xf numFmtId="189" fontId="0" fillId="0" borderId="0" xfId="0" applyNumberFormat="1"/>
    <xf numFmtId="0" fontId="0" fillId="0" borderId="0" xfId="0" pivotButton="1"/>
    <xf numFmtId="0" fontId="0" fillId="0" borderId="0" xfId="0" applyAlignment="1">
      <alignment horizontal="left"/>
    </xf>
    <xf numFmtId="171" fontId="0" fillId="0" borderId="0" xfId="0" applyNumberFormat="1" applyAlignment="1">
      <alignment horizontal="left"/>
    </xf>
    <xf numFmtId="0" fontId="0" fillId="47" borderId="0" xfId="0" applyFill="1"/>
  </cellXfs>
  <cellStyles count="26">
    <cellStyle name="Accent2 2" xfId="10" xr:uid="{00000000-0005-0000-0000-000000000000}"/>
    <cellStyle name="Comma" xfId="2" builtinId="3"/>
    <cellStyle name="Comma 2" xfId="4" xr:uid="{00000000-0005-0000-0000-000002000000}"/>
    <cellStyle name="Comma 3" xfId="7" xr:uid="{00000000-0005-0000-0000-000003000000}"/>
    <cellStyle name="Comma 4" xfId="17" xr:uid="{00000000-0005-0000-0000-000004000000}"/>
    <cellStyle name="Currency" xfId="6" builtinId="4"/>
    <cellStyle name="Date" xfId="14" xr:uid="{00000000-0005-0000-0000-000006000000}"/>
    <cellStyle name="Euro" xfId="15" xr:uid="{00000000-0005-0000-0000-000007000000}"/>
    <cellStyle name="GrayCell 2" xfId="21" xr:uid="{00000000-0005-0000-0000-000008000000}"/>
    <cellStyle name="Heading 3 2" xfId="22" xr:uid="{00000000-0005-0000-0000-000009000000}"/>
    <cellStyle name="Heading 4 3" xfId="11" xr:uid="{00000000-0005-0000-0000-00000A000000}"/>
    <cellStyle name="Hyperlink" xfId="8" builtinId="8"/>
    <cellStyle name="Normal" xfId="0" builtinId="0"/>
    <cellStyle name="Normal 2" xfId="1" xr:uid="{00000000-0005-0000-0000-00000D000000}"/>
    <cellStyle name="Normal 2 2" xfId="3" xr:uid="{00000000-0005-0000-0000-00000E000000}"/>
    <cellStyle name="Normal 2 3" xfId="9" xr:uid="{00000000-0005-0000-0000-00000F000000}"/>
    <cellStyle name="Normal 3" xfId="13" xr:uid="{00000000-0005-0000-0000-000010000000}"/>
    <cellStyle name="Normal 3 2" xfId="20" xr:uid="{00000000-0005-0000-0000-000011000000}"/>
    <cellStyle name="Normal 4" xfId="12" xr:uid="{00000000-0005-0000-0000-000012000000}"/>
    <cellStyle name="Normal 5" xfId="16" xr:uid="{00000000-0005-0000-0000-000013000000}"/>
    <cellStyle name="Normal 6" xfId="24" xr:uid="{00000000-0005-0000-0000-000014000000}"/>
    <cellStyle name="OrangeBorder 2" xfId="19" xr:uid="{00000000-0005-0000-0000-000015000000}"/>
    <cellStyle name="Percent 2" xfId="5" xr:uid="{00000000-0005-0000-0000-000016000000}"/>
    <cellStyle name="YellowCell" xfId="23" xr:uid="{00000000-0005-0000-0000-000017000000}"/>
    <cellStyle name="YellowCell 2" xfId="25" xr:uid="{00000000-0005-0000-0000-000018000000}"/>
    <cellStyle name="z A Column text" xfId="18" xr:uid="{00000000-0005-0000-0000-000019000000}"/>
  </cellStyles>
  <dxfs count="185">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89" formatCode="_-[$£-809]* #,##0.00_-;\-[$£-809]* #,##0.00_-;_-[$£-809]* &quot;-&quot;??_-;_-@_-"/>
    </dxf>
    <dxf>
      <numFmt numFmtId="19" formatCode="dd/mm/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0"/>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0"/>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0"/>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0"/>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0"/>
        <name val="Calibri"/>
        <scheme val="minor"/>
      </font>
    </dxf>
  </dxfs>
  <tableStyles count="0" defaultTableStyle="TableStyleMedium2" defaultPivotStyle="PivotStyleLight16"/>
  <colors>
    <mruColors>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microsoft.com/office/2007/relationships/slicerCache" Target="slicerCaches/slicerCache2.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pivotCacheDefinition" Target="pivotCache/pivotCacheDefinition1.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microsoft.com/office/2007/relationships/slicerCache" Target="slicerCaches/slicerCache1.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microsoft.com/office/2011/relationships/timelineCache" Target="timelineCaches/timelineCach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Graph!$C$30:$C$31</c:f>
              <c:strCache>
                <c:ptCount val="2"/>
                <c:pt idx="0">
                  <c:v>East Asia Sales</c:v>
                </c:pt>
                <c:pt idx="1">
                  <c:v>2005</c:v>
                </c:pt>
              </c:strCache>
            </c:strRef>
          </c:tx>
          <c:spPr>
            <a:solidFill>
              <a:schemeClr val="accent1"/>
            </a:solidFill>
            <a:ln>
              <a:noFill/>
            </a:ln>
            <a:effectLst/>
          </c:spPr>
          <c:invertIfNegative val="0"/>
          <c:cat>
            <c:strRef>
              <c:f>Graph!$B$32:$B$36</c:f>
              <c:strCache>
                <c:ptCount val="5"/>
                <c:pt idx="0">
                  <c:v>QTR-1</c:v>
                </c:pt>
                <c:pt idx="1">
                  <c:v>QTR-2</c:v>
                </c:pt>
                <c:pt idx="2">
                  <c:v>QTR-3</c:v>
                </c:pt>
                <c:pt idx="3">
                  <c:v>QTR-4</c:v>
                </c:pt>
                <c:pt idx="4">
                  <c:v>QRt-5</c:v>
                </c:pt>
              </c:strCache>
            </c:strRef>
          </c:cat>
          <c:val>
            <c:numRef>
              <c:f>Graph!$C$32:$C$36</c:f>
              <c:numCache>
                <c:formatCode>_(* #,##0.00_);_(* \(#,##0.00\);_(* "-"??_);_(@_)</c:formatCode>
                <c:ptCount val="5"/>
                <c:pt idx="0">
                  <c:v>21958</c:v>
                </c:pt>
                <c:pt idx="1">
                  <c:v>21480</c:v>
                </c:pt>
                <c:pt idx="2">
                  <c:v>20113</c:v>
                </c:pt>
                <c:pt idx="3">
                  <c:v>34353</c:v>
                </c:pt>
                <c:pt idx="4" formatCode="#,##0">
                  <c:v>50000</c:v>
                </c:pt>
              </c:numCache>
            </c:numRef>
          </c:val>
          <c:extLst>
            <c:ext xmlns:c16="http://schemas.microsoft.com/office/drawing/2014/chart" uri="{C3380CC4-5D6E-409C-BE32-E72D297353CC}">
              <c16:uniqueId val="{00000000-801A-4BA8-9234-0B0221556A4F}"/>
            </c:ext>
          </c:extLst>
        </c:ser>
        <c:ser>
          <c:idx val="1"/>
          <c:order val="1"/>
          <c:tx>
            <c:strRef>
              <c:f>Graph!$D$30:$D$31</c:f>
              <c:strCache>
                <c:ptCount val="2"/>
                <c:pt idx="0">
                  <c:v>East Asia Sales</c:v>
                </c:pt>
                <c:pt idx="1">
                  <c:v>2006</c:v>
                </c:pt>
              </c:strCache>
            </c:strRef>
          </c:tx>
          <c:spPr>
            <a:solidFill>
              <a:schemeClr val="accent2"/>
            </a:solidFill>
            <a:ln>
              <a:noFill/>
            </a:ln>
            <a:effectLst/>
          </c:spPr>
          <c:invertIfNegative val="0"/>
          <c:cat>
            <c:strRef>
              <c:f>Graph!$B$32:$B$36</c:f>
              <c:strCache>
                <c:ptCount val="5"/>
                <c:pt idx="0">
                  <c:v>QTR-1</c:v>
                </c:pt>
                <c:pt idx="1">
                  <c:v>QTR-2</c:v>
                </c:pt>
                <c:pt idx="2">
                  <c:v>QTR-3</c:v>
                </c:pt>
                <c:pt idx="3">
                  <c:v>QTR-4</c:v>
                </c:pt>
                <c:pt idx="4">
                  <c:v>QRt-5</c:v>
                </c:pt>
              </c:strCache>
            </c:strRef>
          </c:cat>
          <c:val>
            <c:numRef>
              <c:f>Graph!$D$32:$D$36</c:f>
              <c:numCache>
                <c:formatCode>_(* #,##0.00_);_(* \(#,##0.00\);_(* "-"??_);_(@_)</c:formatCode>
                <c:ptCount val="5"/>
                <c:pt idx="0">
                  <c:v>21596</c:v>
                </c:pt>
                <c:pt idx="1">
                  <c:v>16487</c:v>
                </c:pt>
                <c:pt idx="2">
                  <c:v>20734</c:v>
                </c:pt>
                <c:pt idx="3">
                  <c:v>22630</c:v>
                </c:pt>
                <c:pt idx="4" formatCode="#,##0">
                  <c:v>97000</c:v>
                </c:pt>
              </c:numCache>
            </c:numRef>
          </c:val>
          <c:extLst>
            <c:ext xmlns:c16="http://schemas.microsoft.com/office/drawing/2014/chart" uri="{C3380CC4-5D6E-409C-BE32-E72D297353CC}">
              <c16:uniqueId val="{00000001-801A-4BA8-9234-0B0221556A4F}"/>
            </c:ext>
          </c:extLst>
        </c:ser>
        <c:dLbls>
          <c:showLegendKey val="0"/>
          <c:showVal val="0"/>
          <c:showCatName val="0"/>
          <c:showSerName val="0"/>
          <c:showPercent val="0"/>
          <c:showBubbleSize val="0"/>
        </c:dLbls>
        <c:gapWidth val="219"/>
        <c:axId val="427646256"/>
        <c:axId val="427646800"/>
      </c:barChart>
      <c:lineChart>
        <c:grouping val="standard"/>
        <c:varyColors val="0"/>
        <c:ser>
          <c:idx val="2"/>
          <c:order val="2"/>
          <c:tx>
            <c:strRef>
              <c:f>Graph!$E$30:$E$31</c:f>
              <c:strCache>
                <c:ptCount val="2"/>
                <c:pt idx="0">
                  <c:v>East Asia Sales</c:v>
                </c:pt>
                <c:pt idx="1">
                  <c:v>2007</c:v>
                </c:pt>
              </c:strCache>
            </c:strRef>
          </c:tx>
          <c:spPr>
            <a:ln w="28575" cap="rnd">
              <a:solidFill>
                <a:schemeClr val="accent3"/>
              </a:solidFill>
              <a:round/>
            </a:ln>
            <a:effectLst/>
          </c:spPr>
          <c:marker>
            <c:symbol val="none"/>
          </c:marker>
          <c:cat>
            <c:strRef>
              <c:f>Graph!$B$32:$B$36</c:f>
              <c:strCache>
                <c:ptCount val="5"/>
                <c:pt idx="0">
                  <c:v>QTR-1</c:v>
                </c:pt>
                <c:pt idx="1">
                  <c:v>QTR-2</c:v>
                </c:pt>
                <c:pt idx="2">
                  <c:v>QTR-3</c:v>
                </c:pt>
                <c:pt idx="3">
                  <c:v>QTR-4</c:v>
                </c:pt>
                <c:pt idx="4">
                  <c:v>QRt-5</c:v>
                </c:pt>
              </c:strCache>
            </c:strRef>
          </c:cat>
          <c:val>
            <c:numRef>
              <c:f>Graph!$E$32:$E$36</c:f>
              <c:numCache>
                <c:formatCode>_(* #,##0.00_);_(* \(#,##0.00\);_(* "-"??_);_(@_)</c:formatCode>
                <c:ptCount val="5"/>
                <c:pt idx="0">
                  <c:v>20990</c:v>
                </c:pt>
                <c:pt idx="1">
                  <c:v>23788</c:v>
                </c:pt>
                <c:pt idx="2">
                  <c:v>22038</c:v>
                </c:pt>
                <c:pt idx="3">
                  <c:v>20975</c:v>
                </c:pt>
                <c:pt idx="4" formatCode="#,##0">
                  <c:v>100000</c:v>
                </c:pt>
              </c:numCache>
            </c:numRef>
          </c:val>
          <c:smooth val="0"/>
          <c:extLst>
            <c:ext xmlns:c16="http://schemas.microsoft.com/office/drawing/2014/chart" uri="{C3380CC4-5D6E-409C-BE32-E72D297353CC}">
              <c16:uniqueId val="{00000002-801A-4BA8-9234-0B0221556A4F}"/>
            </c:ext>
          </c:extLst>
        </c:ser>
        <c:dLbls>
          <c:showLegendKey val="0"/>
          <c:showVal val="0"/>
          <c:showCatName val="0"/>
          <c:showSerName val="0"/>
          <c:showPercent val="0"/>
          <c:showBubbleSize val="0"/>
        </c:dLbls>
        <c:marker val="1"/>
        <c:smooth val="0"/>
        <c:axId val="427646256"/>
        <c:axId val="427646800"/>
      </c:lineChart>
      <c:catAx>
        <c:axId val="4276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6800"/>
        <c:crosses val="autoZero"/>
        <c:auto val="1"/>
        <c:lblAlgn val="ctr"/>
        <c:lblOffset val="100"/>
        <c:noMultiLvlLbl val="0"/>
      </c:catAx>
      <c:valAx>
        <c:axId val="427646800"/>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2"/>
          <c:order val="2"/>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61E-4F03-AAB9-5C468991D19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61E-4F03-AAB9-5C468991D19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61E-4F03-AAB9-5C468991D19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61E-4F03-AAB9-5C468991D19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61E-4F03-AAB9-5C468991D196}"/>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261E-4F03-AAB9-5C468991D1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Graph!$B$30:$B$35</c:f>
              <c:strCache>
                <c:ptCount val="6"/>
                <c:pt idx="0">
                  <c:v>East Asia Sales</c:v>
                </c:pt>
                <c:pt idx="2">
                  <c:v>QTR-1</c:v>
                </c:pt>
                <c:pt idx="3">
                  <c:v>QTR-2</c:v>
                </c:pt>
                <c:pt idx="4">
                  <c:v>QTR-3</c:v>
                </c:pt>
                <c:pt idx="5">
                  <c:v>QTR-4</c:v>
                </c:pt>
              </c:strCache>
            </c:strRef>
          </c:cat>
          <c:val>
            <c:numRef>
              <c:f>Graph!$E$30:$E$35</c:f>
              <c:numCache>
                <c:formatCode>General</c:formatCode>
                <c:ptCount val="6"/>
                <c:pt idx="1">
                  <c:v>2007</c:v>
                </c:pt>
                <c:pt idx="2" formatCode="_(* #,##0.00_);_(* \(#,##0.00\);_(* &quot;-&quot;??_);_(@_)">
                  <c:v>20990</c:v>
                </c:pt>
                <c:pt idx="3" formatCode="_(* #,##0.00_);_(* \(#,##0.00\);_(* &quot;-&quot;??_);_(@_)">
                  <c:v>23788</c:v>
                </c:pt>
                <c:pt idx="4" formatCode="_(* #,##0.00_);_(* \(#,##0.00\);_(* &quot;-&quot;??_);_(@_)">
                  <c:v>22038</c:v>
                </c:pt>
                <c:pt idx="5" formatCode="_(* #,##0.00_);_(* \(#,##0.00\);_(* &quot;-&quot;??_);_(@_)">
                  <c:v>20975</c:v>
                </c:pt>
              </c:numCache>
            </c:numRef>
          </c:val>
          <c:extLst>
            <c:ext xmlns:c16="http://schemas.microsoft.com/office/drawing/2014/chart" uri="{C3380CC4-5D6E-409C-BE32-E72D297353CC}">
              <c16:uniqueId val="{00000002-45AC-4C90-AD94-4432D88DA56E}"/>
            </c:ext>
          </c:extLst>
        </c:ser>
        <c:dLbls>
          <c:dLblPos val="bestFit"/>
          <c:showLegendKey val="0"/>
          <c:showVal val="1"/>
          <c:showCatName val="0"/>
          <c:showSerName val="0"/>
          <c:showPercent val="0"/>
          <c:showBubbleSize val="0"/>
          <c:showLeaderLines val="1"/>
        </c:dLbls>
        <c:extLst>
          <c:ext xmlns:c15="http://schemas.microsoft.com/office/drawing/2012/chart" uri="{02D57815-91ED-43cb-92C2-25804820EDAC}">
            <c15:filteredPieSeries>
              <c15: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D-261E-4F03-AAB9-5C468991D19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F-261E-4F03-AAB9-5C468991D19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1-261E-4F03-AAB9-5C468991D19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3-261E-4F03-AAB9-5C468991D19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5-261E-4F03-AAB9-5C468991D196}"/>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17-261E-4F03-AAB9-5C468991D1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Graph!$B$30:$B$35</c15:sqref>
                        </c15:formulaRef>
                      </c:ext>
                    </c:extLst>
                    <c:strCache>
                      <c:ptCount val="6"/>
                      <c:pt idx="0">
                        <c:v>East Asia Sales</c:v>
                      </c:pt>
                      <c:pt idx="2">
                        <c:v>QTR-1</c:v>
                      </c:pt>
                      <c:pt idx="3">
                        <c:v>QTR-2</c:v>
                      </c:pt>
                      <c:pt idx="4">
                        <c:v>QTR-3</c:v>
                      </c:pt>
                      <c:pt idx="5">
                        <c:v>QTR-4</c:v>
                      </c:pt>
                    </c:strCache>
                  </c:strRef>
                </c:cat>
                <c:val>
                  <c:numRef>
                    <c:extLst>
                      <c:ext uri="{02D57815-91ED-43cb-92C2-25804820EDAC}">
                        <c15:formulaRef>
                          <c15:sqref>Graph!$C$30:$C$35</c15:sqref>
                        </c15:formulaRef>
                      </c:ext>
                    </c:extLst>
                    <c:numCache>
                      <c:formatCode>General</c:formatCode>
                      <c:ptCount val="6"/>
                      <c:pt idx="1">
                        <c:v>2005</c:v>
                      </c:pt>
                      <c:pt idx="2" formatCode="_(* #,##0.00_);_(* \(#,##0.00\);_(* &quot;-&quot;??_);_(@_)">
                        <c:v>21958</c:v>
                      </c:pt>
                      <c:pt idx="3" formatCode="_(* #,##0.00_);_(* \(#,##0.00\);_(* &quot;-&quot;??_);_(@_)">
                        <c:v>21480</c:v>
                      </c:pt>
                      <c:pt idx="4" formatCode="_(* #,##0.00_);_(* \(#,##0.00\);_(* &quot;-&quot;??_);_(@_)">
                        <c:v>20113</c:v>
                      </c:pt>
                      <c:pt idx="5" formatCode="_(* #,##0.00_);_(* \(#,##0.00\);_(* &quot;-&quot;??_);_(@_)">
                        <c:v>34353</c:v>
                      </c:pt>
                    </c:numCache>
                  </c:numRef>
                </c:val>
                <c:extLst>
                  <c:ext xmlns:c16="http://schemas.microsoft.com/office/drawing/2014/chart" uri="{C3380CC4-5D6E-409C-BE32-E72D297353CC}">
                    <c16:uniqueId val="{00000000-45AC-4C90-AD94-4432D88DA56E}"/>
                  </c:ext>
                </c:extLst>
              </c15:ser>
            </c15:filteredPieSeries>
            <c15:filteredPieSeries>
              <c15:ser>
                <c:idx val="1"/>
                <c:order val="1"/>
                <c:dPt>
                  <c:idx val="0"/>
                  <c:bubble3D val="0"/>
                  <c:spPr>
                    <a:solidFill>
                      <a:schemeClr val="accent1"/>
                    </a:solidFill>
                    <a:ln w="25400">
                      <a:solidFill>
                        <a:schemeClr val="lt1"/>
                      </a:solidFill>
                    </a:ln>
                    <a:effectLst/>
                    <a:sp3d contourW="25400">
                      <a:contourClr>
                        <a:schemeClr val="lt1"/>
                      </a:contourClr>
                    </a:sp3d>
                  </c:spPr>
                  <c:extLst xmlns:c15="http://schemas.microsoft.com/office/drawing/2012/chart">
                    <c:ext xmlns:c16="http://schemas.microsoft.com/office/drawing/2014/chart" uri="{C3380CC4-5D6E-409C-BE32-E72D297353CC}">
                      <c16:uniqueId val="{00000019-261E-4F03-AAB9-5C468991D196}"/>
                    </c:ext>
                  </c:extLst>
                </c:dPt>
                <c:dPt>
                  <c:idx val="1"/>
                  <c:bubble3D val="0"/>
                  <c:spPr>
                    <a:solidFill>
                      <a:schemeClr val="accent2"/>
                    </a:solidFill>
                    <a:ln w="25400">
                      <a:solidFill>
                        <a:schemeClr val="lt1"/>
                      </a:solidFill>
                    </a:ln>
                    <a:effectLst/>
                    <a:sp3d contourW="25400">
                      <a:contourClr>
                        <a:schemeClr val="lt1"/>
                      </a:contourClr>
                    </a:sp3d>
                  </c:spPr>
                  <c:extLst xmlns:c15="http://schemas.microsoft.com/office/drawing/2012/chart">
                    <c:ext xmlns:c16="http://schemas.microsoft.com/office/drawing/2014/chart" uri="{C3380CC4-5D6E-409C-BE32-E72D297353CC}">
                      <c16:uniqueId val="{0000001B-261E-4F03-AAB9-5C468991D196}"/>
                    </c:ext>
                  </c:extLst>
                </c:dPt>
                <c:dPt>
                  <c:idx val="2"/>
                  <c:bubble3D val="0"/>
                  <c:spPr>
                    <a:solidFill>
                      <a:schemeClr val="accent3"/>
                    </a:solidFill>
                    <a:ln w="25400">
                      <a:solidFill>
                        <a:schemeClr val="lt1"/>
                      </a:solidFill>
                    </a:ln>
                    <a:effectLst/>
                    <a:sp3d contourW="25400">
                      <a:contourClr>
                        <a:schemeClr val="lt1"/>
                      </a:contourClr>
                    </a:sp3d>
                  </c:spPr>
                  <c:extLst xmlns:c15="http://schemas.microsoft.com/office/drawing/2012/chart">
                    <c:ext xmlns:c16="http://schemas.microsoft.com/office/drawing/2014/chart" uri="{C3380CC4-5D6E-409C-BE32-E72D297353CC}">
                      <c16:uniqueId val="{0000001D-261E-4F03-AAB9-5C468991D196}"/>
                    </c:ext>
                  </c:extLst>
                </c:dPt>
                <c:dPt>
                  <c:idx val="3"/>
                  <c:bubble3D val="0"/>
                  <c:spPr>
                    <a:solidFill>
                      <a:schemeClr val="accent4"/>
                    </a:solidFill>
                    <a:ln w="25400">
                      <a:solidFill>
                        <a:schemeClr val="lt1"/>
                      </a:solidFill>
                    </a:ln>
                    <a:effectLst/>
                    <a:sp3d contourW="25400">
                      <a:contourClr>
                        <a:schemeClr val="lt1"/>
                      </a:contourClr>
                    </a:sp3d>
                  </c:spPr>
                  <c:extLst xmlns:c15="http://schemas.microsoft.com/office/drawing/2012/chart">
                    <c:ext xmlns:c16="http://schemas.microsoft.com/office/drawing/2014/chart" uri="{C3380CC4-5D6E-409C-BE32-E72D297353CC}">
                      <c16:uniqueId val="{0000001F-261E-4F03-AAB9-5C468991D196}"/>
                    </c:ext>
                  </c:extLst>
                </c:dPt>
                <c:dPt>
                  <c:idx val="4"/>
                  <c:bubble3D val="0"/>
                  <c:spPr>
                    <a:solidFill>
                      <a:schemeClr val="accent5"/>
                    </a:solidFill>
                    <a:ln w="25400">
                      <a:solidFill>
                        <a:schemeClr val="lt1"/>
                      </a:solidFill>
                    </a:ln>
                    <a:effectLst/>
                    <a:sp3d contourW="25400">
                      <a:contourClr>
                        <a:schemeClr val="lt1"/>
                      </a:contourClr>
                    </a:sp3d>
                  </c:spPr>
                  <c:extLst xmlns:c15="http://schemas.microsoft.com/office/drawing/2012/chart">
                    <c:ext xmlns:c16="http://schemas.microsoft.com/office/drawing/2014/chart" uri="{C3380CC4-5D6E-409C-BE32-E72D297353CC}">
                      <c16:uniqueId val="{00000021-261E-4F03-AAB9-5C468991D196}"/>
                    </c:ext>
                  </c:extLst>
                </c:dPt>
                <c:dPt>
                  <c:idx val="5"/>
                  <c:bubble3D val="0"/>
                  <c:spPr>
                    <a:solidFill>
                      <a:schemeClr val="accent6"/>
                    </a:solidFill>
                    <a:ln w="25400">
                      <a:solidFill>
                        <a:schemeClr val="lt1"/>
                      </a:solidFill>
                    </a:ln>
                    <a:effectLst/>
                    <a:sp3d contourW="25400">
                      <a:contourClr>
                        <a:schemeClr val="lt1"/>
                      </a:contourClr>
                    </a:sp3d>
                  </c:spPr>
                  <c:extLst xmlns:c15="http://schemas.microsoft.com/office/drawing/2012/chart">
                    <c:ext xmlns:c16="http://schemas.microsoft.com/office/drawing/2014/chart" uri="{C3380CC4-5D6E-409C-BE32-E72D297353CC}">
                      <c16:uniqueId val="{00000023-261E-4F03-AAB9-5C468991D1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xmlns:c15="http://schemas.microsoft.com/office/drawing/2012/chart">
                      <c:ext xmlns:c15="http://schemas.microsoft.com/office/drawing/2012/chart" uri="{02D57815-91ED-43cb-92C2-25804820EDAC}">
                        <c15:formulaRef>
                          <c15:sqref>Graph!$B$30:$B$35</c15:sqref>
                        </c15:formulaRef>
                      </c:ext>
                    </c:extLst>
                    <c:strCache>
                      <c:ptCount val="6"/>
                      <c:pt idx="0">
                        <c:v>East Asia Sales</c:v>
                      </c:pt>
                      <c:pt idx="2">
                        <c:v>QTR-1</c:v>
                      </c:pt>
                      <c:pt idx="3">
                        <c:v>QTR-2</c:v>
                      </c:pt>
                      <c:pt idx="4">
                        <c:v>QTR-3</c:v>
                      </c:pt>
                      <c:pt idx="5">
                        <c:v>QTR-4</c:v>
                      </c:pt>
                    </c:strCache>
                  </c:strRef>
                </c:cat>
                <c:val>
                  <c:numRef>
                    <c:extLst xmlns:c15="http://schemas.microsoft.com/office/drawing/2012/chart">
                      <c:ext xmlns:c15="http://schemas.microsoft.com/office/drawing/2012/chart" uri="{02D57815-91ED-43cb-92C2-25804820EDAC}">
                        <c15:formulaRef>
                          <c15:sqref>Graph!$D$30:$D$35</c15:sqref>
                        </c15:formulaRef>
                      </c:ext>
                    </c:extLst>
                    <c:numCache>
                      <c:formatCode>General</c:formatCode>
                      <c:ptCount val="6"/>
                      <c:pt idx="1">
                        <c:v>2006</c:v>
                      </c:pt>
                      <c:pt idx="2" formatCode="_(* #,##0.00_);_(* \(#,##0.00\);_(* &quot;-&quot;??_);_(@_)">
                        <c:v>21596</c:v>
                      </c:pt>
                      <c:pt idx="3" formatCode="_(* #,##0.00_);_(* \(#,##0.00\);_(* &quot;-&quot;??_);_(@_)">
                        <c:v>16487</c:v>
                      </c:pt>
                      <c:pt idx="4" formatCode="_(* #,##0.00_);_(* \(#,##0.00\);_(* &quot;-&quot;??_);_(@_)">
                        <c:v>20734</c:v>
                      </c:pt>
                      <c:pt idx="5" formatCode="_(* #,##0.00_);_(* \(#,##0.00\);_(* &quot;-&quot;??_);_(@_)">
                        <c:v>22630</c:v>
                      </c:pt>
                    </c:numCache>
                  </c:numRef>
                </c:val>
                <c:extLst xmlns:c15="http://schemas.microsoft.com/office/drawing/2012/chart">
                  <c:ext xmlns:c16="http://schemas.microsoft.com/office/drawing/2014/chart" uri="{C3380CC4-5D6E-409C-BE32-E72D297353CC}">
                    <c16:uniqueId val="{00000001-45AC-4C90-AD94-4432D88DA56E}"/>
                  </c:ext>
                </c:extLst>
              </c15:ser>
            </c15:filteredPieSeries>
          </c:ext>
        </c:extLst>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[Work Book.xlsx]Report Analysis!PivotTable1</c:name>
    <c:fmtId val="2"/>
  </c:pivotSource>
  <c:chart>
    <c:title>
      <c:tx>
        <c:rich>
          <a:bodyPr rot="0" spcFirstLastPara="1" vertOverflow="ellipsis" vert="horz" wrap="square" anchor="ctr" anchorCtr="1"/>
          <a:lstStyle/>
          <a:p>
            <a:pPr>
              <a:defRPr sz="1400" b="1" i="0" u="none" strike="noStrike" kern="1200" spc="0" baseline="0">
                <a:solidFill>
                  <a:schemeClr val="accent6">
                    <a:lumMod val="75000"/>
                  </a:schemeClr>
                </a:solidFill>
                <a:latin typeface="+mn-lt"/>
                <a:ea typeface="+mn-ea"/>
                <a:cs typeface="+mn-cs"/>
              </a:defRPr>
            </a:pPr>
            <a:r>
              <a:rPr lang="en-US" b="1">
                <a:solidFill>
                  <a:schemeClr val="accent6">
                    <a:lumMod val="75000"/>
                  </a:schemeClr>
                </a:solidFill>
              </a:rPr>
              <a:t>Revenue by sales person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Analysis'!$B$3</c:f>
              <c:strCache>
                <c:ptCount val="1"/>
                <c:pt idx="0">
                  <c:v>Total</c:v>
                </c:pt>
              </c:strCache>
            </c:strRef>
          </c:tx>
          <c:spPr>
            <a:solidFill>
              <a:schemeClr val="accent6">
                <a:lumMod val="75000"/>
              </a:schemeClr>
            </a:solidFill>
            <a:ln>
              <a:noFill/>
            </a:ln>
            <a:effectLst/>
          </c:spPr>
          <c:invertIfNegative val="0"/>
          <c:cat>
            <c:strRef>
              <c:f>'Report Analysis'!$A$4:$A$16</c:f>
              <c:strCache>
                <c:ptCount val="12"/>
                <c:pt idx="0">
                  <c:v>Vaughn, Harlon</c:v>
                </c:pt>
                <c:pt idx="1">
                  <c:v>Owen, Robert</c:v>
                </c:pt>
                <c:pt idx="2">
                  <c:v>Christensen, Jill</c:v>
                </c:pt>
                <c:pt idx="3">
                  <c:v>Maynard, Susan</c:v>
                </c:pt>
                <c:pt idx="4">
                  <c:v>Norman, Rita</c:v>
                </c:pt>
                <c:pt idx="5">
                  <c:v>Leon, Emily</c:v>
                </c:pt>
                <c:pt idx="6">
                  <c:v>Arnold, Cole</c:v>
                </c:pt>
                <c:pt idx="7">
                  <c:v>Kelly, Icelita</c:v>
                </c:pt>
                <c:pt idx="8">
                  <c:v>Byrd, Asa</c:v>
                </c:pt>
                <c:pt idx="9">
                  <c:v>Livingston, Lynette</c:v>
                </c:pt>
                <c:pt idx="10">
                  <c:v>Lucas, John</c:v>
                </c:pt>
                <c:pt idx="11">
                  <c:v>Mccullough, Scott</c:v>
                </c:pt>
              </c:strCache>
            </c:strRef>
          </c:cat>
          <c:val>
            <c:numRef>
              <c:f>'Report Analysis'!$B$4:$B$16</c:f>
              <c:numCache>
                <c:formatCode>_-[$£-809]* #,##0.00_-;\-[$£-809]* #,##0.00_-;_-[$£-809]* "-"??_-;_-@_-</c:formatCode>
                <c:ptCount val="12"/>
                <c:pt idx="0">
                  <c:v>180438.59999999998</c:v>
                </c:pt>
                <c:pt idx="1">
                  <c:v>142931.70000000004</c:v>
                </c:pt>
                <c:pt idx="2">
                  <c:v>131443.09999999995</c:v>
                </c:pt>
                <c:pt idx="3">
                  <c:v>125867.75000000003</c:v>
                </c:pt>
                <c:pt idx="4">
                  <c:v>111169.1</c:v>
                </c:pt>
                <c:pt idx="5">
                  <c:v>106776.39999999998</c:v>
                </c:pt>
                <c:pt idx="6">
                  <c:v>102721.60000000001</c:v>
                </c:pt>
                <c:pt idx="7">
                  <c:v>101201.04999999999</c:v>
                </c:pt>
                <c:pt idx="8">
                  <c:v>98835.750000000015</c:v>
                </c:pt>
                <c:pt idx="9">
                  <c:v>88529.8</c:v>
                </c:pt>
                <c:pt idx="10">
                  <c:v>87178.199999999983</c:v>
                </c:pt>
                <c:pt idx="11">
                  <c:v>74000.099999999991</c:v>
                </c:pt>
              </c:numCache>
            </c:numRef>
          </c:val>
          <c:extLst>
            <c:ext xmlns:c16="http://schemas.microsoft.com/office/drawing/2014/chart" uri="{C3380CC4-5D6E-409C-BE32-E72D297353CC}">
              <c16:uniqueId val="{00000000-D8C8-4844-A6C8-D10475FBED4F}"/>
            </c:ext>
          </c:extLst>
        </c:ser>
        <c:dLbls>
          <c:showLegendKey val="0"/>
          <c:showVal val="0"/>
          <c:showCatName val="0"/>
          <c:showSerName val="0"/>
          <c:showPercent val="0"/>
          <c:showBubbleSize val="0"/>
        </c:dLbls>
        <c:gapWidth val="219"/>
        <c:overlap val="-27"/>
        <c:axId val="1719573104"/>
        <c:axId val="1683573936"/>
      </c:barChart>
      <c:catAx>
        <c:axId val="171957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lumMod val="75000"/>
                  </a:schemeClr>
                </a:solidFill>
                <a:latin typeface="+mn-lt"/>
                <a:ea typeface="+mn-ea"/>
                <a:cs typeface="+mn-cs"/>
              </a:defRPr>
            </a:pPr>
            <a:endParaRPr lang="en-US"/>
          </a:p>
        </c:txPr>
        <c:crossAx val="1683573936"/>
        <c:crosses val="autoZero"/>
        <c:auto val="1"/>
        <c:lblAlgn val="ctr"/>
        <c:lblOffset val="100"/>
        <c:noMultiLvlLbl val="0"/>
      </c:catAx>
      <c:valAx>
        <c:axId val="1683573936"/>
        <c:scaling>
          <c:orientation val="minMax"/>
        </c:scaling>
        <c:delete val="0"/>
        <c:axPos val="l"/>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6">
                    <a:lumMod val="75000"/>
                  </a:schemeClr>
                </a:solidFill>
                <a:latin typeface="+mn-lt"/>
                <a:ea typeface="+mn-ea"/>
                <a:cs typeface="+mn-cs"/>
              </a:defRPr>
            </a:pPr>
            <a:endParaRPr lang="en-US"/>
          </a:p>
        </c:txPr>
        <c:crossAx val="171957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[Work Book.xlsx]Report Analysis!PivotTable2</c:name>
    <c:fmtId val="3"/>
  </c:pivotSource>
  <c:chart>
    <c:title>
      <c:tx>
        <c:rich>
          <a:bodyPr rot="0" spcFirstLastPara="1" vertOverflow="ellipsis" vert="horz" wrap="square" anchor="ctr" anchorCtr="1"/>
          <a:lstStyle/>
          <a:p>
            <a:pPr>
              <a:defRPr sz="1400" b="1" i="0" u="none" strike="noStrike" kern="1200" spc="0" baseline="0">
                <a:solidFill>
                  <a:schemeClr val="accent6">
                    <a:lumMod val="75000"/>
                  </a:schemeClr>
                </a:solidFill>
                <a:latin typeface="+mn-lt"/>
                <a:ea typeface="+mn-ea"/>
                <a:cs typeface="+mn-cs"/>
              </a:defRPr>
            </a:pPr>
            <a:r>
              <a:rPr lang="en-US" b="1">
                <a:solidFill>
                  <a:schemeClr val="accent6">
                    <a:lumMod val="75000"/>
                  </a:schemeClr>
                </a:solidFill>
              </a:rPr>
              <a:t>Revenue by Product</a:t>
            </a:r>
          </a:p>
        </c:rich>
      </c:tx>
      <c:layout>
        <c:manualLayout>
          <c:xMode val="edge"/>
          <c:yMode val="edge"/>
          <c:x val="0.32069605795753925"/>
          <c:y val="6.9597087663286006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lumMod val="50000"/>
            </a:schemeClr>
          </a:solidFill>
          <a:ln w="19050">
            <a:solidFill>
              <a:schemeClr val="lt1"/>
            </a:solidFill>
          </a:ln>
          <a:effectLst/>
        </c:spPr>
        <c:dLbl>
          <c:idx val="0"/>
          <c:layout>
            <c:manualLayout>
              <c:x val="5.3478418192094104E-2"/>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2.3475816443145777E-2"/>
              <c:y val="-6.263737889695740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layout>
            <c:manualLayout>
              <c:x val="-8.8034311661796691E-2"/>
              <c:y val="6.263737889695740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1237855468284852"/>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'Report Analysis'!$F$3</c:f>
              <c:strCache>
                <c:ptCount val="1"/>
                <c:pt idx="0">
                  <c:v>Total</c:v>
                </c:pt>
              </c:strCache>
            </c:strRef>
          </c:tx>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9CA7-43B8-B9E9-6911CEB213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A7-43B8-B9E9-6911CEB213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CA7-43B8-B9E9-6911CEB213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CA7-43B8-B9E9-6911CEB213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CA7-43B8-B9E9-6911CEB21377}"/>
              </c:ext>
            </c:extLst>
          </c:dPt>
          <c:dLbls>
            <c:dLbl>
              <c:idx val="0"/>
              <c:layout>
                <c:manualLayout>
                  <c:x val="5.3478418192094104E-2"/>
                  <c:y val="5.0925925925925923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CA7-43B8-B9E9-6911CEB21377}"/>
                </c:ext>
              </c:extLst>
            </c:dLbl>
            <c:dLbl>
              <c:idx val="1"/>
              <c:layout>
                <c:manualLayout>
                  <c:x val="2.3475816443145777E-2"/>
                  <c:y val="-6.2637378896957405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CA7-43B8-B9E9-6911CEB21377}"/>
                </c:ext>
              </c:extLst>
            </c:dLbl>
            <c:dLbl>
              <c:idx val="3"/>
              <c:layout>
                <c:manualLayout>
                  <c:x val="-8.8034311661796691E-2"/>
                  <c:y val="6.2637378896957405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CA7-43B8-B9E9-6911CEB21377}"/>
                </c:ext>
              </c:extLst>
            </c:dLbl>
            <c:dLbl>
              <c:idx val="4"/>
              <c:layout>
                <c:manualLayout>
                  <c:x val="-0.11237855468284852"/>
                  <c:y val="7.407407407407407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9CA7-43B8-B9E9-6911CEB2137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'Report Analysis'!$E$4:$E$9</c:f>
              <c:strCache>
                <c:ptCount val="5"/>
                <c:pt idx="0">
                  <c:v>Drinking Water</c:v>
                </c:pt>
                <c:pt idx="1">
                  <c:v>Fruit Juice</c:v>
                </c:pt>
                <c:pt idx="2">
                  <c:v>Nutri-Milk</c:v>
                </c:pt>
                <c:pt idx="3">
                  <c:v>Milk Tea</c:v>
                </c:pt>
                <c:pt idx="4">
                  <c:v>Water Dispenser</c:v>
                </c:pt>
              </c:strCache>
            </c:strRef>
          </c:cat>
          <c:val>
            <c:numRef>
              <c:f>'Report Analysis'!$F$4:$F$9</c:f>
              <c:numCache>
                <c:formatCode>_-[$£-809]* #,##0.00_-;\-[$£-809]* #,##0.00_-;_-[$£-809]* "-"??_-;_-@_-</c:formatCode>
                <c:ptCount val="5"/>
                <c:pt idx="0">
                  <c:v>306644.25000000017</c:v>
                </c:pt>
                <c:pt idx="1">
                  <c:v>283667.05</c:v>
                </c:pt>
                <c:pt idx="2">
                  <c:v>272347.40000000014</c:v>
                </c:pt>
                <c:pt idx="3">
                  <c:v>251397.60000000009</c:v>
                </c:pt>
                <c:pt idx="4">
                  <c:v>237036.84999999995</c:v>
                </c:pt>
              </c:numCache>
            </c:numRef>
          </c:val>
          <c:extLst>
            <c:ext xmlns:c16="http://schemas.microsoft.com/office/drawing/2014/chart" uri="{C3380CC4-5D6E-409C-BE32-E72D297353CC}">
              <c16:uniqueId val="{0000000A-9CA7-43B8-B9E9-6911CEB2137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[Work Book.xlsx]Report Analysis!PivotTable4</c:name>
    <c:fmtId val="5"/>
  </c:pivotSource>
  <c:chart>
    <c:title>
      <c:tx>
        <c:rich>
          <a:bodyPr rot="0" spcFirstLastPara="1" vertOverflow="ellipsis" vert="horz" wrap="square" anchor="ctr" anchorCtr="1"/>
          <a:lstStyle/>
          <a:p>
            <a:pPr>
              <a:defRPr sz="1400" b="1" i="0" u="none" strike="noStrike" kern="1200" spc="0" baseline="0">
                <a:solidFill>
                  <a:schemeClr val="accent6">
                    <a:lumMod val="75000"/>
                  </a:schemeClr>
                </a:solidFill>
                <a:latin typeface="+mn-lt"/>
                <a:ea typeface="+mn-ea"/>
                <a:cs typeface="+mn-cs"/>
              </a:defRPr>
            </a:pPr>
            <a:r>
              <a:rPr lang="en-US" b="1">
                <a:solidFill>
                  <a:schemeClr val="accent6">
                    <a:lumMod val="75000"/>
                  </a:schemeClr>
                </a:solidFill>
              </a:rPr>
              <a:t>Monthly</a:t>
            </a:r>
            <a:r>
              <a:rPr lang="en-US" b="1" baseline="0">
                <a:solidFill>
                  <a:schemeClr val="accent6">
                    <a:lumMod val="75000"/>
                  </a:schemeClr>
                </a:solidFill>
              </a:rPr>
              <a:t> revenue</a:t>
            </a:r>
            <a:endParaRPr lang="en-US" b="1">
              <a:solidFill>
                <a:schemeClr val="accent6">
                  <a:lumMod val="75000"/>
                </a:schemeClr>
              </a:solidFill>
            </a:endParaRPr>
          </a:p>
        </c:rich>
      </c:tx>
      <c:layout>
        <c:manualLayout>
          <c:xMode val="edge"/>
          <c:yMode val="edge"/>
          <c:x val="0.3558888888888889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 Analysis'!$I$3</c:f>
              <c:strCache>
                <c:ptCount val="1"/>
                <c:pt idx="0">
                  <c:v>Total</c:v>
                </c:pt>
              </c:strCache>
            </c:strRef>
          </c:tx>
          <c:spPr>
            <a:ln w="28575" cap="rnd">
              <a:solidFill>
                <a:schemeClr val="accent6">
                  <a:lumMod val="75000"/>
                </a:schemeClr>
              </a:solidFill>
              <a:round/>
            </a:ln>
            <a:effectLst/>
          </c:spPr>
          <c:marker>
            <c:symbol val="circle"/>
            <c:size val="5"/>
            <c:spPr>
              <a:solidFill>
                <a:schemeClr val="accent1"/>
              </a:solidFill>
              <a:ln w="9525">
                <a:solidFill>
                  <a:schemeClr val="accent1"/>
                </a:solidFill>
              </a:ln>
              <a:effectLst/>
            </c:spPr>
          </c:marker>
          <c:cat>
            <c:strRef>
              <c:f>'Report Analysis'!$H$4:$H$16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 Analysis'!$I$4:$I$16</c:f>
              <c:numCache>
                <c:formatCode>_-[$£-809]* #,##0.00_-;\-[$£-809]* #,##0.00_-;_-[$£-809]* "-"??_-;_-@_-</c:formatCode>
                <c:ptCount val="12"/>
                <c:pt idx="0">
                  <c:v>134315.24999999997</c:v>
                </c:pt>
                <c:pt idx="1">
                  <c:v>108972.74999999999</c:v>
                </c:pt>
                <c:pt idx="2">
                  <c:v>90557.2</c:v>
                </c:pt>
                <c:pt idx="3">
                  <c:v>103397.39999999998</c:v>
                </c:pt>
                <c:pt idx="4">
                  <c:v>119109.75</c:v>
                </c:pt>
                <c:pt idx="5">
                  <c:v>103397.40000000001</c:v>
                </c:pt>
                <c:pt idx="6">
                  <c:v>112689.64999999998</c:v>
                </c:pt>
                <c:pt idx="7">
                  <c:v>103397.40000000001</c:v>
                </c:pt>
                <c:pt idx="8">
                  <c:v>118265.00000000004</c:v>
                </c:pt>
                <c:pt idx="9">
                  <c:v>85488.7</c:v>
                </c:pt>
                <c:pt idx="10">
                  <c:v>129077.8</c:v>
                </c:pt>
                <c:pt idx="11">
                  <c:v>142424.85</c:v>
                </c:pt>
              </c:numCache>
            </c:numRef>
          </c:val>
          <c:smooth val="0"/>
          <c:extLst>
            <c:ext xmlns:c16="http://schemas.microsoft.com/office/drawing/2014/chart" uri="{C3380CC4-5D6E-409C-BE32-E72D297353CC}">
              <c16:uniqueId val="{00000000-5F30-42DE-AA7B-72B343F4B554}"/>
            </c:ext>
          </c:extLst>
        </c:ser>
        <c:dLbls>
          <c:showLegendKey val="0"/>
          <c:showVal val="0"/>
          <c:showCatName val="0"/>
          <c:showSerName val="0"/>
          <c:showPercent val="0"/>
          <c:showBubbleSize val="0"/>
        </c:dLbls>
        <c:marker val="1"/>
        <c:smooth val="0"/>
        <c:axId val="1639026352"/>
        <c:axId val="1639021360"/>
      </c:lineChart>
      <c:catAx>
        <c:axId val="163902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lumMod val="75000"/>
                  </a:schemeClr>
                </a:solidFill>
                <a:latin typeface="+mn-lt"/>
                <a:ea typeface="+mn-ea"/>
                <a:cs typeface="+mn-cs"/>
              </a:defRPr>
            </a:pPr>
            <a:endParaRPr lang="en-US"/>
          </a:p>
        </c:txPr>
        <c:crossAx val="1639021360"/>
        <c:crosses val="autoZero"/>
        <c:auto val="1"/>
        <c:lblAlgn val="ctr"/>
        <c:lblOffset val="100"/>
        <c:noMultiLvlLbl val="0"/>
      </c:catAx>
      <c:valAx>
        <c:axId val="1639021360"/>
        <c:scaling>
          <c:orientation val="minMax"/>
        </c:scaling>
        <c:delete val="0"/>
        <c:axPos val="l"/>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6">
                    <a:lumMod val="75000"/>
                  </a:schemeClr>
                </a:solidFill>
                <a:latin typeface="+mn-lt"/>
                <a:ea typeface="+mn-ea"/>
                <a:cs typeface="+mn-cs"/>
              </a:defRPr>
            </a:pPr>
            <a:endParaRPr lang="en-US"/>
          </a:p>
        </c:txPr>
        <c:crossAx val="163902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[Work Book.xlsx]Report Analysis!PivotTable3</c:name>
    <c:fmtId val="5"/>
  </c:pivotSource>
  <c:chart>
    <c:title>
      <c:tx>
        <c:rich>
          <a:bodyPr rot="0" spcFirstLastPara="1" vertOverflow="ellipsis" vert="horz" wrap="square" anchor="ctr" anchorCtr="1"/>
          <a:lstStyle/>
          <a:p>
            <a:pPr>
              <a:defRPr sz="1400" b="1" i="0" u="none" strike="noStrike" kern="1200" spc="0" baseline="0">
                <a:solidFill>
                  <a:schemeClr val="accent6">
                    <a:lumMod val="75000"/>
                  </a:schemeClr>
                </a:solidFill>
                <a:latin typeface="+mn-lt"/>
                <a:ea typeface="+mn-ea"/>
                <a:cs typeface="+mn-cs"/>
              </a:defRPr>
            </a:pPr>
            <a:r>
              <a:rPr lang="en-US" b="1">
                <a:solidFill>
                  <a:schemeClr val="accent6">
                    <a:lumMod val="75000"/>
                  </a:schemeClr>
                </a:solidFill>
              </a:rPr>
              <a:t>Revenue by customer</a:t>
            </a:r>
          </a:p>
          <a:p>
            <a:pPr>
              <a:defRPr b="1">
                <a:solidFill>
                  <a:schemeClr val="accent6">
                    <a:lumMod val="75000"/>
                  </a:schemeClr>
                </a:solidFill>
              </a:defRPr>
            </a:pPr>
            <a:endParaRPr lang="en-US" b="1">
              <a:solidFill>
                <a:schemeClr val="accent6">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 Analysis'!$F$12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Analysis'!$E$13:$E$18</c:f>
              <c:strCache>
                <c:ptCount val="5"/>
                <c:pt idx="0">
                  <c:v>KFC</c:v>
                </c:pt>
                <c:pt idx="1">
                  <c:v>Shoprite</c:v>
                </c:pt>
                <c:pt idx="2">
                  <c:v>Mr Biggs</c:v>
                </c:pt>
                <c:pt idx="3">
                  <c:v>Spars</c:v>
                </c:pt>
                <c:pt idx="4">
                  <c:v>A &amp; S Stores</c:v>
                </c:pt>
              </c:strCache>
            </c:strRef>
          </c:cat>
          <c:val>
            <c:numRef>
              <c:f>'Report Analysis'!$F$13:$F$18</c:f>
              <c:numCache>
                <c:formatCode>_-[$£-809]* #,##0.00_-;\-[$£-809]* #,##0.00_-;_-[$£-809]* "-"??_-;_-@_-</c:formatCode>
                <c:ptCount val="5"/>
                <c:pt idx="0">
                  <c:v>425078.1999999999</c:v>
                </c:pt>
                <c:pt idx="1">
                  <c:v>244470.64999999991</c:v>
                </c:pt>
                <c:pt idx="2">
                  <c:v>230278.85000000012</c:v>
                </c:pt>
                <c:pt idx="3">
                  <c:v>227575.65000000005</c:v>
                </c:pt>
                <c:pt idx="4">
                  <c:v>223689.79999999993</c:v>
                </c:pt>
              </c:numCache>
            </c:numRef>
          </c:val>
          <c:extLst>
            <c:ext xmlns:c16="http://schemas.microsoft.com/office/drawing/2014/chart" uri="{C3380CC4-5D6E-409C-BE32-E72D297353CC}">
              <c16:uniqueId val="{00000000-E004-4C3F-B3E3-C647C5542103}"/>
            </c:ext>
          </c:extLst>
        </c:ser>
        <c:dLbls>
          <c:dLblPos val="outEnd"/>
          <c:showLegendKey val="0"/>
          <c:showVal val="1"/>
          <c:showCatName val="0"/>
          <c:showSerName val="0"/>
          <c:showPercent val="0"/>
          <c:showBubbleSize val="0"/>
        </c:dLbls>
        <c:gapWidth val="182"/>
        <c:axId val="1657390864"/>
        <c:axId val="1657391280"/>
      </c:barChart>
      <c:catAx>
        <c:axId val="1657390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lumMod val="75000"/>
                  </a:schemeClr>
                </a:solidFill>
                <a:latin typeface="+mn-lt"/>
                <a:ea typeface="+mn-ea"/>
                <a:cs typeface="+mn-cs"/>
              </a:defRPr>
            </a:pPr>
            <a:endParaRPr lang="en-US"/>
          </a:p>
        </c:txPr>
        <c:crossAx val="1657391280"/>
        <c:crosses val="autoZero"/>
        <c:auto val="1"/>
        <c:lblAlgn val="ctr"/>
        <c:lblOffset val="100"/>
        <c:noMultiLvlLbl val="0"/>
      </c:catAx>
      <c:valAx>
        <c:axId val="1657391280"/>
        <c:scaling>
          <c:orientation val="minMax"/>
        </c:scaling>
        <c:delete val="1"/>
        <c:axPos val="b"/>
        <c:numFmt formatCode="_-[$£-809]* #,##0.00_-;\-[$£-809]* #,##0.00_-;_-[$£-809]* &quot;-&quot;??_-;_-@_-" sourceLinked="1"/>
        <c:majorTickMark val="none"/>
        <c:minorTickMark val="none"/>
        <c:tickLblPos val="nextTo"/>
        <c:crossAx val="1657390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https://go.microsoft.com/fwlink/?linkid=859391" TargetMode="External"/><Relationship Id="rId13" Type="http://schemas.openxmlformats.org/officeDocument/2006/relationships/image" Target="../media/image8.svg"/><Relationship Id="rId3" Type="http://schemas.openxmlformats.org/officeDocument/2006/relationships/hyperlink" Target="https://go.microsoft.com/fwlink/?linkid=859389" TargetMode="External"/><Relationship Id="rId7" Type="http://schemas.openxmlformats.org/officeDocument/2006/relationships/hyperlink" Target="https://go.microsoft.com/fwlink/?linkid=858238" TargetMode="External"/><Relationship Id="rId12" Type="http://schemas.openxmlformats.org/officeDocument/2006/relationships/image" Target="../media/image7.png"/><Relationship Id="rId17" Type="http://schemas.openxmlformats.org/officeDocument/2006/relationships/hyperlink" Target="#'Introduction to Functions'!A63"/><Relationship Id="rId2" Type="http://schemas.openxmlformats.org/officeDocument/2006/relationships/hyperlink" Target="#AVERAGE!A1"/><Relationship Id="rId16" Type="http://schemas.openxmlformats.org/officeDocument/2006/relationships/image" Target="../media/image11.png"/><Relationship Id="rId1" Type="http://schemas.openxmlformats.org/officeDocument/2006/relationships/hyperlink" Target="#'Introduction to Functions'!A1"/><Relationship Id="rId6" Type="http://schemas.openxmlformats.org/officeDocument/2006/relationships/hyperlink" Target="https://go.microsoft.com/fwlink/?linkid=858233" TargetMode="External"/><Relationship Id="rId11" Type="http://schemas.openxmlformats.org/officeDocument/2006/relationships/image" Target="../media/image6.png"/><Relationship Id="rId5" Type="http://schemas.openxmlformats.org/officeDocument/2006/relationships/image" Target="../media/image3.svg"/><Relationship Id="rId15" Type="http://schemas.openxmlformats.org/officeDocument/2006/relationships/image" Target="../media/image10.svg"/><Relationship Id="rId10" Type="http://schemas.openxmlformats.org/officeDocument/2006/relationships/image" Target="../media/image5.svg"/><Relationship Id="rId4" Type="http://schemas.openxmlformats.org/officeDocument/2006/relationships/image" Target="../media/image2.png"/><Relationship Id="rId9" Type="http://schemas.openxmlformats.org/officeDocument/2006/relationships/image" Target="../media/image4.png"/><Relationship Id="rId1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hyperlink" Target="https://go.microsoft.com/fwlink/?linkid=858250" TargetMode="External"/><Relationship Id="rId13" Type="http://schemas.openxmlformats.org/officeDocument/2006/relationships/hyperlink" Target="https://go.microsoft.com/fwlink/?linkid=858247" TargetMode="External"/><Relationship Id="rId18" Type="http://schemas.openxmlformats.org/officeDocument/2006/relationships/image" Target="../media/image14.png"/><Relationship Id="rId3" Type="http://schemas.openxmlformats.org/officeDocument/2006/relationships/hyperlink" Target="#'Function Wizard'!A1"/><Relationship Id="rId21" Type="http://schemas.openxmlformats.org/officeDocument/2006/relationships/hyperlink" Target="#'Conditional Functions'!A130"/><Relationship Id="rId7" Type="http://schemas.openxmlformats.org/officeDocument/2006/relationships/image" Target="../media/image3.svg"/><Relationship Id="rId12" Type="http://schemas.openxmlformats.org/officeDocument/2006/relationships/hyperlink" Target="https://go.microsoft.com/fwlink/?linkid=858248" TargetMode="External"/><Relationship Id="rId17" Type="http://schemas.openxmlformats.org/officeDocument/2006/relationships/hyperlink" Target="https://support.office.com/en-us/article/Create-a-PivotTable-to-analyze-worksheet-data-A9A84538-BFE9-40A9-A8E9-F99134456576" TargetMode="External"/><Relationship Id="rId2" Type="http://schemas.openxmlformats.org/officeDocument/2006/relationships/image" Target="../media/image13.svg"/><Relationship Id="rId16" Type="http://schemas.openxmlformats.org/officeDocument/2006/relationships/hyperlink" Target="https://go.microsoft.com/fwlink/?linkid=858251" TargetMode="External"/><Relationship Id="rId20" Type="http://schemas.openxmlformats.org/officeDocument/2006/relationships/hyperlink" Target="#'Conditional Functions'!A85"/><Relationship Id="rId1" Type="http://schemas.openxmlformats.org/officeDocument/2006/relationships/image" Target="../media/image12.png"/><Relationship Id="rId6" Type="http://schemas.openxmlformats.org/officeDocument/2006/relationships/image" Target="../media/image2.png"/><Relationship Id="rId11" Type="http://schemas.openxmlformats.org/officeDocument/2006/relationships/hyperlink" Target="https://go.microsoft.com/fwlink/?linkid=858246" TargetMode="External"/><Relationship Id="rId5" Type="http://schemas.openxmlformats.org/officeDocument/2006/relationships/hyperlink" Target="https://go.microsoft.com/fwlink/?linkid=859426" TargetMode="External"/><Relationship Id="rId15" Type="http://schemas.openxmlformats.org/officeDocument/2006/relationships/hyperlink" Target="https://go.microsoft.com/fwlink/?linkid=858244" TargetMode="External"/><Relationship Id="rId10" Type="http://schemas.openxmlformats.org/officeDocument/2006/relationships/hyperlink" Target="https://go.microsoft.com/fwlink/?linkid=858245" TargetMode="External"/><Relationship Id="rId19" Type="http://schemas.openxmlformats.org/officeDocument/2006/relationships/image" Target="../media/image15.svg"/><Relationship Id="rId4" Type="http://schemas.openxmlformats.org/officeDocument/2006/relationships/hyperlink" Target="#'Conditional Functions'!A1"/><Relationship Id="rId9" Type="http://schemas.openxmlformats.org/officeDocument/2006/relationships/hyperlink" Target="https://go.microsoft.com/fwlink/?linkid=858249" TargetMode="External"/><Relationship Id="rId14" Type="http://schemas.openxmlformats.org/officeDocument/2006/relationships/hyperlink" Target="https://go.microsoft.com/fwlink/?linkid=858243" TargetMode="External"/><Relationship Id="rId22" Type="http://schemas.openxmlformats.org/officeDocument/2006/relationships/hyperlink" Target="#'Conditional Functions'!A138"/></Relationships>
</file>

<file path=xl/drawings/_rels/drawing4.xml.rels><?xml version="1.0" encoding="UTF-8" standalone="yes"?>
<Relationships xmlns="http://schemas.openxmlformats.org/package/2006/relationships"><Relationship Id="rId8" Type="http://schemas.openxmlformats.org/officeDocument/2006/relationships/hyperlink" Target="#AVERAGE!A1"/><Relationship Id="rId3" Type="http://schemas.openxmlformats.org/officeDocument/2006/relationships/image" Target="../media/image3.svg"/><Relationship Id="rId7" Type="http://schemas.openxmlformats.org/officeDocument/2006/relationships/image" Target="../media/image13.svg"/><Relationship Id="rId2" Type="http://schemas.openxmlformats.org/officeDocument/2006/relationships/image" Target="../media/image2.png"/><Relationship Id="rId1" Type="http://schemas.openxmlformats.org/officeDocument/2006/relationships/hyperlink" Target="https://go.microsoft.com/fwlink/?linkid=858240" TargetMode="External"/><Relationship Id="rId6" Type="http://schemas.openxmlformats.org/officeDocument/2006/relationships/image" Target="../media/image12.png"/><Relationship Id="rId5" Type="http://schemas.openxmlformats.org/officeDocument/2006/relationships/hyperlink" Target="https://go.microsoft.com/fwlink/?linkid=859418" TargetMode="External"/><Relationship Id="rId4" Type="http://schemas.openxmlformats.org/officeDocument/2006/relationships/hyperlink" Target="https://go.microsoft.com/fwlink/?linkid=858241" TargetMode="External"/><Relationship Id="rId9" Type="http://schemas.openxmlformats.org/officeDocument/2006/relationships/hyperlink" Target="#'Date &amp; Time'!A1"/></Relationships>
</file>

<file path=xl/drawings/_rels/drawing6.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image" Target="../media/image17.tmp"/></Relationships>
</file>

<file path=xl/drawings/_rels/drawing10.xml.rels><?xml version="1.0" encoding="UTF-8" standalone="yes"?>
<Relationships xmlns="http://schemas.openxmlformats.org/package/2006/relationships"><Relationship Id="rId1" Type="http://schemas.openxmlformats.org/officeDocument/2006/relationships/hyperlink" Target="http://www.leadleapconsult.com" TargetMode="External"/></Relationships>
</file>

<file path=xl/drawings/_rels/vmlDrawing6.vml.rels><?xml version="1.0" encoding="UTF-8" standalone="yes"?>
<Relationships xmlns="http://schemas.openxmlformats.org/package/2006/relationships"><Relationship Id="rId1"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xdr:twoCellAnchor editAs="oneCell">
    <xdr:from>
      <xdr:col>2</xdr:col>
      <xdr:colOff>485773</xdr:colOff>
      <xdr:row>1</xdr:row>
      <xdr:rowOff>66675</xdr:rowOff>
    </xdr:from>
    <xdr:to>
      <xdr:col>15</xdr:col>
      <xdr:colOff>189605</xdr:colOff>
      <xdr:row>25</xdr:row>
      <xdr:rowOff>158115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704973" y="257175"/>
          <a:ext cx="7628632" cy="46634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342900" y="12715875"/>
    <xdr:ext cx="5733288" cy="3495675"/>
    <xdr:grpSp>
      <xdr:nvGrpSpPr>
        <xdr:cNvPr id="2" name="More On Web" descr="More information on the web, contains links to the web&#10;Back to top&#10;Next step">
          <a:extLst>
            <a:ext uri="{FF2B5EF4-FFF2-40B4-BE49-F238E27FC236}">
              <a16:creationId xmlns:a16="http://schemas.microsoft.com/office/drawing/2014/main" id="{00000000-0008-0000-0400-000002000000}"/>
            </a:ext>
          </a:extLst>
        </xdr:cNvPr>
        <xdr:cNvGrpSpPr/>
      </xdr:nvGrpSpPr>
      <xdr:grpSpPr>
        <a:xfrm>
          <a:off x="342900" y="12715875"/>
          <a:ext cx="5733288" cy="3495675"/>
          <a:chOff x="323850" y="16837043"/>
          <a:chExt cx="5737224" cy="3349188"/>
        </a:xfrm>
      </xdr:grpSpPr>
      <xdr:sp macro="" textlink="">
        <xdr:nvSpPr>
          <xdr:cNvPr id="3" name="Rectangle 2">
            <a:extLst>
              <a:ext uri="{FF2B5EF4-FFF2-40B4-BE49-F238E27FC236}">
                <a16:creationId xmlns:a16="http://schemas.microsoft.com/office/drawing/2014/main" id="{00000000-0008-0000-0400-000003000000}"/>
              </a:ext>
            </a:extLst>
          </xdr:cNvPr>
          <xdr:cNvSpPr/>
        </xdr:nvSpPr>
        <xdr:spPr>
          <a:xfrm>
            <a:off x="323850" y="16837043"/>
            <a:ext cx="5737224" cy="3349188"/>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4" name="Step" descr="More information on the web&#10;">
            <a:extLst>
              <a:ext uri="{FF2B5EF4-FFF2-40B4-BE49-F238E27FC236}">
                <a16:creationId xmlns:a16="http://schemas.microsoft.com/office/drawing/2014/main" id="{00000000-0008-0000-0400-000004000000}"/>
              </a:ext>
            </a:extLst>
          </xdr:cNvPr>
          <xdr:cNvSpPr txBox="1"/>
        </xdr:nvSpPr>
        <xdr:spPr>
          <a:xfrm>
            <a:off x="546067" y="16955740"/>
            <a:ext cx="5257825" cy="471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5" name="Straight Connector 4" descr="Decorative line">
            <a:extLst>
              <a:ext uri="{FF2B5EF4-FFF2-40B4-BE49-F238E27FC236}">
                <a16:creationId xmlns:a16="http://schemas.microsoft.com/office/drawing/2014/main" id="{00000000-0008-0000-0400-000005000000}"/>
              </a:ext>
            </a:extLst>
          </xdr:cNvPr>
          <xdr:cNvCxnSpPr>
            <a:cxnSpLocks/>
          </xdr:cNvCxnSpPr>
        </xdr:nvCxnSpPr>
        <xdr:spPr>
          <a:xfrm>
            <a:off x="546067" y="17444103"/>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6" name="Next Button" descr="Back to top, hyperlinked to cell A1">
            <a:hlinkClick xmlns:r="http://schemas.openxmlformats.org/officeDocument/2006/relationships" r:id="rId1" tooltip="Select to go back to cell A1 in this worksheet"/>
            <a:extLst>
              <a:ext uri="{FF2B5EF4-FFF2-40B4-BE49-F238E27FC236}">
                <a16:creationId xmlns:a16="http://schemas.microsoft.com/office/drawing/2014/main" id="{00000000-0008-0000-0400-000006000000}"/>
              </a:ext>
            </a:extLst>
          </xdr:cNvPr>
          <xdr:cNvSpPr/>
        </xdr:nvSpPr>
        <xdr:spPr>
          <a:xfrm>
            <a:off x="558774" y="19485025"/>
            <a:ext cx="2764342" cy="523755"/>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7" name="Straight Connector 6" descr="Decorative line">
            <a:extLst>
              <a:ext uri="{FF2B5EF4-FFF2-40B4-BE49-F238E27FC236}">
                <a16:creationId xmlns:a16="http://schemas.microsoft.com/office/drawing/2014/main" id="{00000000-0008-0000-0400-000007000000}"/>
              </a:ext>
            </a:extLst>
          </xdr:cNvPr>
          <xdr:cNvCxnSpPr>
            <a:cxnSpLocks/>
          </xdr:cNvCxnSpPr>
        </xdr:nvCxnSpPr>
        <xdr:spPr>
          <a:xfrm>
            <a:off x="546067" y="19391758"/>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 name="Next Button" descr="Next step button, hyperlinked to next worksheet">
            <a:hlinkClick xmlns:r="http://schemas.openxmlformats.org/officeDocument/2006/relationships" r:id="rId2" tooltip="Click here to advance to the next worksheet"/>
            <a:extLst>
              <a:ext uri="{FF2B5EF4-FFF2-40B4-BE49-F238E27FC236}">
                <a16:creationId xmlns:a16="http://schemas.microsoft.com/office/drawing/2014/main" id="{00000000-0008-0000-0400-000008000000}"/>
              </a:ext>
            </a:extLst>
          </xdr:cNvPr>
          <xdr:cNvSpPr/>
        </xdr:nvSpPr>
        <xdr:spPr>
          <a:xfrm>
            <a:off x="4658995" y="19669174"/>
            <a:ext cx="1154430" cy="34214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9" name="Step" descr="All about the SUM function, Hyperlinked to web&#10;&#10;">
            <a:hlinkClick xmlns:r="http://schemas.openxmlformats.org/officeDocument/2006/relationships" r:id="rId3" tooltip="Select to learn all about the SUM function from the web"/>
            <a:extLst>
              <a:ext uri="{FF2B5EF4-FFF2-40B4-BE49-F238E27FC236}">
                <a16:creationId xmlns:a16="http://schemas.microsoft.com/office/drawing/2014/main" id="{00000000-0008-0000-0400-000009000000}"/>
              </a:ext>
            </a:extLst>
          </xdr:cNvPr>
          <xdr:cNvSpPr txBox="1"/>
        </xdr:nvSpPr>
        <xdr:spPr>
          <a:xfrm>
            <a:off x="1003908" y="17606489"/>
            <a:ext cx="1904391" cy="303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a:t>
            </a:r>
            <a:r>
              <a:rPr lang="en-US" sz="1100" b="1"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SUM</a:t>
            </a: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function</a:t>
            </a:r>
          </a:p>
        </xdr:txBody>
      </xdr:sp>
      <xdr:pic>
        <xdr:nvPicPr>
          <xdr:cNvPr id="10" name="Graphic 22" descr="Arrow">
            <a:hlinkClick xmlns:r="http://schemas.openxmlformats.org/officeDocument/2006/relationships" r:id="rId3" tooltip="Select to learn more from the web"/>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35353" y="17517562"/>
            <a:ext cx="495829" cy="429422"/>
          </a:xfrm>
          <a:prstGeom prst="rect">
            <a:avLst/>
          </a:prstGeom>
        </xdr:spPr>
      </xdr:pic>
      <xdr:sp macro="" textlink="">
        <xdr:nvSpPr>
          <xdr:cNvPr id="11" name="Step" descr="All about using AutoSum to sum numbers, hyperlinked to web&#10;">
            <a:hlinkClick xmlns:r="http://schemas.openxmlformats.org/officeDocument/2006/relationships" r:id="rId6" tooltip="Select to learn all about using AutoSum to sum numbers on the web"/>
            <a:extLst>
              <a:ext uri="{FF2B5EF4-FFF2-40B4-BE49-F238E27FC236}">
                <a16:creationId xmlns:a16="http://schemas.microsoft.com/office/drawing/2014/main" id="{00000000-0008-0000-0400-00000B000000}"/>
              </a:ext>
            </a:extLst>
          </xdr:cNvPr>
          <xdr:cNvSpPr txBox="1"/>
        </xdr:nvSpPr>
        <xdr:spPr>
          <a:xfrm>
            <a:off x="1003908" y="18058397"/>
            <a:ext cx="2447592" cy="277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Use AutoSum</a:t>
            </a:r>
            <a:r>
              <a:rPr lang="en-US" sz="1100" u="sng"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to sum numbers</a:t>
            </a:r>
            <a:endPar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pic>
        <xdr:nvPicPr>
          <xdr:cNvPr id="12" name="Graphic 22" descr="Arrow">
            <a:hlinkClick xmlns:r="http://schemas.openxmlformats.org/officeDocument/2006/relationships" r:id="rId6" tooltip="Select to learn more from the web"/>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35353" y="17956370"/>
            <a:ext cx="495829" cy="435772"/>
          </a:xfrm>
          <a:prstGeom prst="rect">
            <a:avLst/>
          </a:prstGeom>
        </xdr:spPr>
      </xdr:pic>
      <xdr:sp macro="" textlink="">
        <xdr:nvSpPr>
          <xdr:cNvPr id="13" name="Step" descr="Learn all about the COUNT function, hyperlinked to web&#10;">
            <a:hlinkClick xmlns:r="http://schemas.openxmlformats.org/officeDocument/2006/relationships" r:id="rId7" tooltip="Select to learn all about the COUNT function on the web"/>
            <a:extLst>
              <a:ext uri="{FF2B5EF4-FFF2-40B4-BE49-F238E27FC236}">
                <a16:creationId xmlns:a16="http://schemas.microsoft.com/office/drawing/2014/main" id="{00000000-0008-0000-0400-00000D000000}"/>
              </a:ext>
            </a:extLst>
          </xdr:cNvPr>
          <xdr:cNvSpPr txBox="1"/>
        </xdr:nvSpPr>
        <xdr:spPr>
          <a:xfrm>
            <a:off x="1003908" y="18506516"/>
            <a:ext cx="2169366" cy="284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a:t>
            </a:r>
            <a:r>
              <a:rPr lang="en-US" sz="1100" b="1"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COUNT</a:t>
            </a: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function</a:t>
            </a:r>
          </a:p>
        </xdr:txBody>
      </xdr:sp>
      <xdr:pic>
        <xdr:nvPicPr>
          <xdr:cNvPr id="14" name="Graphic 22" descr="Arrow">
            <a:hlinkClick xmlns:r="http://schemas.openxmlformats.org/officeDocument/2006/relationships" r:id="rId7" tooltip="Select to learn more from the web"/>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35353" y="18410828"/>
            <a:ext cx="495829" cy="429422"/>
          </a:xfrm>
          <a:prstGeom prst="rect">
            <a:avLst/>
          </a:prstGeom>
        </xdr:spPr>
      </xdr:pic>
      <xdr:sp macro="" textlink="">
        <xdr:nvSpPr>
          <xdr:cNvPr id="15" name="Step" descr="Free Excel training online, hyperlinked to web&#10;">
            <a:hlinkClick xmlns:r="http://schemas.openxmlformats.org/officeDocument/2006/relationships" r:id="rId8" tooltip="Select to learn about free Excel training on the web"/>
            <a:extLst>
              <a:ext uri="{FF2B5EF4-FFF2-40B4-BE49-F238E27FC236}">
                <a16:creationId xmlns:a16="http://schemas.microsoft.com/office/drawing/2014/main" id="{00000000-0008-0000-0400-00000F000000}"/>
              </a:ext>
            </a:extLst>
          </xdr:cNvPr>
          <xdr:cNvSpPr txBox="1"/>
        </xdr:nvSpPr>
        <xdr:spPr>
          <a:xfrm>
            <a:off x="1016608" y="18952686"/>
            <a:ext cx="2053617" cy="297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Free Excel training online</a:t>
            </a:r>
          </a:p>
        </xdr:txBody>
      </xdr:sp>
      <xdr:pic>
        <xdr:nvPicPr>
          <xdr:cNvPr id="16" name="Graphic 22" descr="Arrow">
            <a:hlinkClick xmlns:r="http://schemas.openxmlformats.org/officeDocument/2006/relationships" r:id="rId8" tooltip="Select to learn more from the web"/>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48053" y="18857397"/>
            <a:ext cx="495829" cy="435772"/>
          </a:xfrm>
          <a:prstGeom prst="rect">
            <a:avLst/>
          </a:prstGeom>
        </xdr:spPr>
      </xdr:pic>
    </xdr:grpSp>
    <xdr:clientData/>
  </xdr:absoluteAnchor>
  <xdr:oneCellAnchor>
    <xdr:from>
      <xdr:col>2</xdr:col>
      <xdr:colOff>76200</xdr:colOff>
      <xdr:row>51</xdr:row>
      <xdr:rowOff>6346</xdr:rowOff>
    </xdr:from>
    <xdr:ext cx="3562349" cy="1768473"/>
    <xdr:grpSp>
      <xdr:nvGrpSpPr>
        <xdr:cNvPr id="17" name="IMPORTANT DETAIL" descr="IMPORTANT DETAIL&#10;Double-click this cell. You'll notice the 100 toward the end. Although it's possible to put numbers in a formula like this, we don't recommend it unless it's absolutely necessary. This is known as a constant, and it's easy to forget that it's there. We recommended referring to another cell instead. That way it's easily seen and not hidden inside a formula&#10;">
          <a:extLst>
            <a:ext uri="{FF2B5EF4-FFF2-40B4-BE49-F238E27FC236}">
              <a16:creationId xmlns:a16="http://schemas.microsoft.com/office/drawing/2014/main" id="{00000000-0008-0000-0400-000011000000}"/>
            </a:ext>
          </a:extLst>
        </xdr:cNvPr>
        <xdr:cNvGrpSpPr/>
      </xdr:nvGrpSpPr>
      <xdr:grpSpPr>
        <a:xfrm>
          <a:off x="6448425" y="10293346"/>
          <a:ext cx="3562349" cy="1768473"/>
          <a:chOff x="6788150" y="10960177"/>
          <a:chExt cx="3714749" cy="1708070"/>
        </a:xfrm>
      </xdr:grpSpPr>
      <xdr:sp macro="" textlink="">
        <xdr:nvSpPr>
          <xdr:cNvPr id="18" name="Instruction" descr="IMPORTANT DETAIL&#10;Double-click this cell. You'll notice the 100 toward the end. Although it's possible to put numbers in a formula like this, we don't recommend it unless it's absolutely necessary. This is known as a constant, and it's easy to forget that it's there. We recommend referring to another cell instead, like cell D16. That way it's easily seen and not hidden inside a formula. &#10;&#10;">
            <a:extLst>
              <a:ext uri="{FF2B5EF4-FFF2-40B4-BE49-F238E27FC236}">
                <a16:creationId xmlns:a16="http://schemas.microsoft.com/office/drawing/2014/main" id="{00000000-0008-0000-0400-000012000000}"/>
              </a:ext>
            </a:extLst>
          </xdr:cNvPr>
          <xdr:cNvSpPr txBox="1"/>
        </xdr:nvSpPr>
        <xdr:spPr>
          <a:xfrm>
            <a:off x="7073899" y="11363323"/>
            <a:ext cx="3429000" cy="1304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IMPORTANT DETAIL</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Double-click this cell. You'll notice the </a:t>
            </a:r>
            <a:r>
              <a:rPr lang="en-US" sz="1100" b="0" i="1" kern="1200" baseline="0">
                <a:solidFill>
                  <a:schemeClr val="dk1"/>
                </a:solidFill>
                <a:effectLst/>
                <a:latin typeface="+mn-lt"/>
                <a:ea typeface="+mn-ea"/>
                <a:cs typeface="+mn-cs"/>
              </a:rPr>
              <a:t>100</a:t>
            </a:r>
            <a:r>
              <a:rPr lang="en-US" sz="1100" b="0" i="0" kern="1200" baseline="0">
                <a:solidFill>
                  <a:schemeClr val="dk1"/>
                </a:solidFill>
                <a:effectLst/>
                <a:latin typeface="+mn-lt"/>
                <a:ea typeface="+mn-ea"/>
                <a:cs typeface="+mn-cs"/>
              </a:rPr>
              <a:t> toward the end. Although it's possible to put numbers in a formula like this, we don't recommend it unless it's absolutely necessary. This is known as a </a:t>
            </a:r>
            <a:r>
              <a:rPr lang="en-US" sz="1100" b="1" i="0" kern="1200" baseline="0">
                <a:solidFill>
                  <a:schemeClr val="dk1"/>
                </a:solidFill>
                <a:effectLst/>
                <a:latin typeface="+mn-lt"/>
                <a:ea typeface="+mn-ea"/>
                <a:cs typeface="+mn-cs"/>
              </a:rPr>
              <a:t>constant</a:t>
            </a:r>
            <a:r>
              <a:rPr lang="en-US" sz="1100" b="0" i="0" kern="1200" baseline="0">
                <a:solidFill>
                  <a:schemeClr val="dk1"/>
                </a:solidFill>
                <a:effectLst/>
                <a:latin typeface="+mn-lt"/>
                <a:ea typeface="+mn-ea"/>
                <a:cs typeface="+mn-cs"/>
              </a:rPr>
              <a:t>, and it's easy to forget that it's there. We recommend referring to another cell instead, like cell F51. That way it's easily seen and not hidden inside a formula. </a:t>
            </a:r>
            <a:endParaRPr lang="en-US" sz="1100">
              <a:effectLst/>
            </a:endParaRPr>
          </a:p>
        </xdr:txBody>
      </xdr:sp>
      <xdr:pic>
        <xdr:nvPicPr>
          <xdr:cNvPr id="19" name="Magnify glass" descr="Magnifying glass">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flipH="1">
            <a:off x="6788150" y="11420475"/>
            <a:ext cx="352313" cy="339611"/>
          </a:xfrm>
          <a:prstGeom prst="rect">
            <a:avLst/>
          </a:prstGeom>
        </xdr:spPr>
      </xdr:pic>
      <xdr:sp macro="" textlink="">
        <xdr:nvSpPr>
          <xdr:cNvPr id="20" name="Arrow" descr="Arrow">
            <a:extLst>
              <a:ext uri="{FF2B5EF4-FFF2-40B4-BE49-F238E27FC236}">
                <a16:creationId xmlns:a16="http://schemas.microsoft.com/office/drawing/2014/main" id="{00000000-0008-0000-0400-000014000000}"/>
              </a:ext>
            </a:extLst>
          </xdr:cNvPr>
          <xdr:cNvSpPr/>
        </xdr:nvSpPr>
        <xdr:spPr>
          <a:xfrm rot="3874191">
            <a:off x="8229331" y="10969973"/>
            <a:ext cx="442979" cy="423388"/>
          </a:xfrm>
          <a:prstGeom prst="arc">
            <a:avLst>
              <a:gd name="adj1" fmla="val 15011426"/>
              <a:gd name="adj2" fmla="val 672396"/>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oneCellAnchor>
  <xdr:twoCellAnchor>
    <xdr:from>
      <xdr:col>4</xdr:col>
      <xdr:colOff>7420</xdr:colOff>
      <xdr:row>33</xdr:row>
      <xdr:rowOff>120650</xdr:rowOff>
    </xdr:from>
    <xdr:to>
      <xdr:col>8</xdr:col>
      <xdr:colOff>523874</xdr:colOff>
      <xdr:row>41</xdr:row>
      <xdr:rowOff>6351</xdr:rowOff>
    </xdr:to>
    <xdr:grpSp>
      <xdr:nvGrpSpPr>
        <xdr:cNvPr id="21" name="Group 20">
          <a:extLst>
            <a:ext uri="{FF2B5EF4-FFF2-40B4-BE49-F238E27FC236}">
              <a16:creationId xmlns:a16="http://schemas.microsoft.com/office/drawing/2014/main" id="{00000000-0008-0000-0400-000015000000}"/>
            </a:ext>
          </a:extLst>
        </xdr:cNvPr>
        <xdr:cNvGrpSpPr/>
      </xdr:nvGrpSpPr>
      <xdr:grpSpPr>
        <a:xfrm>
          <a:off x="8151295" y="6978650"/>
          <a:ext cx="3212029" cy="1409701"/>
          <a:chOff x="8132245" y="6902449"/>
          <a:chExt cx="3031054" cy="1409701"/>
        </a:xfrm>
      </xdr:grpSpPr>
      <xdr:pic>
        <xdr:nvPicPr>
          <xdr:cNvPr id="22" name="Status bar graphic" descr="Status bar graphic Sum: 170">
            <a:extLst>
              <a:ext uri="{FF2B5EF4-FFF2-40B4-BE49-F238E27FC236}">
                <a16:creationId xmlns:a16="http://schemas.microsoft.com/office/drawing/2014/main" id="{00000000-0008-0000-0400-000016000000}"/>
              </a:ext>
            </a:extLst>
          </xdr:cNvPr>
          <xdr:cNvPicPr>
            <a:picLocks noChangeAspect="1"/>
          </xdr:cNvPicPr>
        </xdr:nvPicPr>
        <xdr:blipFill rotWithShape="1">
          <a:blip xmlns:r="http://schemas.openxmlformats.org/officeDocument/2006/relationships" r:embed="rId11"/>
          <a:srcRect t="5716"/>
          <a:stretch/>
        </xdr:blipFill>
        <xdr:spPr>
          <a:xfrm>
            <a:off x="8817245" y="7728050"/>
            <a:ext cx="1308228" cy="188153"/>
          </a:xfrm>
          <a:prstGeom prst="rect">
            <a:avLst/>
          </a:prstGeom>
        </xdr:spPr>
      </xdr:pic>
      <xdr:grpSp>
        <xdr:nvGrpSpPr>
          <xdr:cNvPr id="23" name="CHECK THIS OUT" descr="CHECK THIS OUT&#10;Select these cells. Then in the lower-right corner of the Excel window, look for this:&#10;SUM: 170&#10;That's just another way to quickly find a total&#10;">
            <a:extLst>
              <a:ext uri="{FF2B5EF4-FFF2-40B4-BE49-F238E27FC236}">
                <a16:creationId xmlns:a16="http://schemas.microsoft.com/office/drawing/2014/main" id="{00000000-0008-0000-0400-000017000000}"/>
              </a:ext>
            </a:extLst>
          </xdr:cNvPr>
          <xdr:cNvGrpSpPr/>
        </xdr:nvGrpSpPr>
        <xdr:grpSpPr>
          <a:xfrm>
            <a:off x="8132245" y="6902449"/>
            <a:ext cx="3031054" cy="1409701"/>
            <a:chOff x="7539454" y="7993902"/>
            <a:chExt cx="3051071" cy="1409701"/>
          </a:xfrm>
        </xdr:grpSpPr>
        <xdr:grpSp>
          <xdr:nvGrpSpPr>
            <xdr:cNvPr id="24" name="Bracket lines">
              <a:extLst>
                <a:ext uri="{FF2B5EF4-FFF2-40B4-BE49-F238E27FC236}">
                  <a16:creationId xmlns:a16="http://schemas.microsoft.com/office/drawing/2014/main" id="{00000000-0008-0000-0400-000018000000}"/>
                </a:ext>
              </a:extLst>
            </xdr:cNvPr>
            <xdr:cNvGrpSpPr/>
          </xdr:nvGrpSpPr>
          <xdr:grpSpPr>
            <a:xfrm rot="599914">
              <a:off x="7539454" y="8145377"/>
              <a:ext cx="293814" cy="698211"/>
              <a:chOff x="9871108" y="1184220"/>
              <a:chExt cx="273326" cy="789155"/>
            </a:xfrm>
          </xdr:grpSpPr>
          <xdr:sp macro="" textlink="">
            <xdr:nvSpPr>
              <xdr:cNvPr id="27" name="Another bracket line" descr="Bracket line">
                <a:extLst>
                  <a:ext uri="{FF2B5EF4-FFF2-40B4-BE49-F238E27FC236}">
                    <a16:creationId xmlns:a16="http://schemas.microsoft.com/office/drawing/2014/main" id="{00000000-0008-0000-0400-00001B000000}"/>
                  </a:ext>
                </a:extLst>
              </xdr:cNvPr>
              <xdr:cNvSpPr/>
            </xdr:nvSpPr>
            <xdr:spPr>
              <a:xfrm>
                <a:off x="9871108" y="1184220"/>
                <a:ext cx="273326" cy="26276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326" h="21769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8" name="Bracket line" descr="Bracket line&#10;">
                <a:extLst>
                  <a:ext uri="{FF2B5EF4-FFF2-40B4-BE49-F238E27FC236}">
                    <a16:creationId xmlns:a16="http://schemas.microsoft.com/office/drawing/2014/main" id="{00000000-0008-0000-0400-00001C000000}"/>
                  </a:ext>
                </a:extLst>
              </xdr:cNvPr>
              <xdr:cNvSpPr/>
            </xdr:nvSpPr>
            <xdr:spPr>
              <a:xfrm>
                <a:off x="9983011" y="1430777"/>
                <a:ext cx="160895" cy="542598"/>
              </a:xfrm>
              <a:custGeom>
                <a:avLst/>
                <a:gdLst>
                  <a:gd name="connsiteX0" fmla="*/ 0 w 231913"/>
                  <a:gd name="connsiteY0" fmla="*/ 579782 h 579782"/>
                  <a:gd name="connsiteX1" fmla="*/ 173935 w 231913"/>
                  <a:gd name="connsiteY1" fmla="*/ 496956 h 579782"/>
                  <a:gd name="connsiteX2" fmla="*/ 107674 w 231913"/>
                  <a:gd name="connsiteY2" fmla="*/ 265043 h 579782"/>
                  <a:gd name="connsiteX3" fmla="*/ 115956 w 231913"/>
                  <a:gd name="connsiteY3" fmla="*/ 57978 h 579782"/>
                  <a:gd name="connsiteX4" fmla="*/ 231913 w 231913"/>
                  <a:gd name="connsiteY4" fmla="*/ 0 h 5797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1913" h="579782">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pic>
          <xdr:nvPicPr>
            <xdr:cNvPr id="25" name="Stars" descr="Stars">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830674" y="8038700"/>
              <a:ext cx="388098" cy="337815"/>
            </a:xfrm>
            <a:prstGeom prst="rect">
              <a:avLst/>
            </a:prstGeom>
          </xdr:spPr>
        </xdr:pic>
        <xdr:sp macro="" textlink="">
          <xdr:nvSpPr>
            <xdr:cNvPr id="26" name="Instructions" descr="CHECK THIS OUT&#10;Select these cells. Then in the lower-right corner of the Excel window, look for SUM: 170 in the bar.&#10;&#10;That's called the Status Bar, and it's just another way to quickly find a total and other details about a selected cell or range. &#10;">
              <a:extLst>
                <a:ext uri="{FF2B5EF4-FFF2-40B4-BE49-F238E27FC236}">
                  <a16:creationId xmlns:a16="http://schemas.microsoft.com/office/drawing/2014/main" id="{00000000-0008-0000-0400-00001A000000}"/>
                </a:ext>
              </a:extLst>
            </xdr:cNvPr>
            <xdr:cNvSpPr txBox="1"/>
          </xdr:nvSpPr>
          <xdr:spPr>
            <a:xfrm>
              <a:off x="8132528" y="7993902"/>
              <a:ext cx="2457997" cy="1409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CHECK THIS OUT</a:t>
              </a:r>
            </a:p>
            <a:p>
              <a:pPr lvl="0">
                <a:defRPr/>
              </a:pPr>
              <a:r>
                <a:rPr lang="en-US" sz="1100" kern="0">
                  <a:solidFill>
                    <a:schemeClr val="bg2">
                      <a:lumMod val="25000"/>
                    </a:schemeClr>
                  </a:solidFill>
                  <a:latin typeface="+mn-lt"/>
                  <a:ea typeface="Segoe UI" pitchFamily="34" charset="0"/>
                  <a:cs typeface="Segoe UI Light" panose="020B0502040204020203" pitchFamily="34" charset="0"/>
                </a:rPr>
                <a:t>Select these cells. Then in the lower-right corner of the</a:t>
              </a:r>
              <a:r>
                <a:rPr lang="en-US" sz="1100" kern="0" baseline="0">
                  <a:solidFill>
                    <a:schemeClr val="bg2">
                      <a:lumMod val="25000"/>
                    </a:schemeClr>
                  </a:solidFill>
                  <a:latin typeface="+mn-lt"/>
                  <a:ea typeface="Segoe UI" pitchFamily="34" charset="0"/>
                  <a:cs typeface="Segoe UI Light" panose="020B0502040204020203" pitchFamily="34" charset="0"/>
                </a:rPr>
                <a:t> Excel window, look for this:</a:t>
              </a:r>
            </a:p>
            <a:p>
              <a:pPr lvl="0">
                <a:defRPr/>
              </a:pPr>
              <a:br>
                <a:rPr lang="en-US" sz="1100" kern="0" baseline="0">
                  <a:solidFill>
                    <a:schemeClr val="bg2">
                      <a:lumMod val="25000"/>
                    </a:schemeClr>
                  </a:solidFill>
                  <a:latin typeface="+mn-lt"/>
                  <a:ea typeface="Segoe UI" pitchFamily="34" charset="0"/>
                  <a:cs typeface="Segoe UI Light" panose="020B0502040204020203" pitchFamily="34" charset="0"/>
                </a:rPr>
              </a:br>
              <a:endParaRPr lang="en-US" sz="1100" kern="0" baseline="0">
                <a:solidFill>
                  <a:schemeClr val="bg2">
                    <a:lumMod val="25000"/>
                  </a:schemeClr>
                </a:solidFill>
                <a:latin typeface="+mn-lt"/>
                <a:ea typeface="Segoe UI" pitchFamily="34" charset="0"/>
                <a:cs typeface="Segoe UI Light" panose="020B0502040204020203" pitchFamily="34" charset="0"/>
              </a:endParaRPr>
            </a:p>
            <a:p>
              <a:pPr lvl="0">
                <a:defRPr/>
              </a:pPr>
              <a:r>
                <a:rPr lang="en-US" sz="1100" kern="0" baseline="0">
                  <a:solidFill>
                    <a:schemeClr val="bg2">
                      <a:lumMod val="25000"/>
                    </a:schemeClr>
                  </a:solidFill>
                  <a:latin typeface="+mn-lt"/>
                  <a:ea typeface="Segoe UI" pitchFamily="34" charset="0"/>
                  <a:cs typeface="Segoe UI Light" panose="020B0502040204020203" pitchFamily="34" charset="0"/>
                </a:rPr>
                <a:t>That's called the Status Bar, and it's just another way to quickly find a total and other details about a selected cell or range. </a:t>
              </a:r>
              <a:endParaRPr lang="en-US" sz="1100">
                <a:solidFill>
                  <a:schemeClr val="bg2">
                    <a:lumMod val="25000"/>
                  </a:schemeClr>
                </a:solidFill>
                <a:latin typeface="+mn-lt"/>
                <a:ea typeface="Segoe UI" pitchFamily="34" charset="0"/>
                <a:cs typeface="Segoe UI Light" panose="020B0502040204020203" pitchFamily="34" charset="0"/>
              </a:endParaRPr>
            </a:p>
          </xdr:txBody>
        </xdr:sp>
      </xdr:grpSp>
    </xdr:grpSp>
    <xdr:clientData/>
  </xdr:twoCellAnchor>
  <xdr:oneCellAnchor>
    <xdr:from>
      <xdr:col>5</xdr:col>
      <xdr:colOff>676274</xdr:colOff>
      <xdr:row>15</xdr:row>
      <xdr:rowOff>28576</xdr:rowOff>
    </xdr:from>
    <xdr:ext cx="2714624" cy="1390649"/>
    <xdr:grpSp>
      <xdr:nvGrpSpPr>
        <xdr:cNvPr id="29" name="Group 28" descr="EXTRA CREDIT&#10;Try adding another SUMIF formula here, but add amounts that are less than 100. The result should be 160&#10;">
          <a:extLst>
            <a:ext uri="{FF2B5EF4-FFF2-40B4-BE49-F238E27FC236}">
              <a16:creationId xmlns:a16="http://schemas.microsoft.com/office/drawing/2014/main" id="{00000000-0008-0000-0400-00001D000000}"/>
            </a:ext>
          </a:extLst>
        </xdr:cNvPr>
        <xdr:cNvGrpSpPr/>
      </xdr:nvGrpSpPr>
      <xdr:grpSpPr>
        <a:xfrm>
          <a:off x="8972549" y="3457576"/>
          <a:ext cx="2714624" cy="1390649"/>
          <a:chOff x="9048750" y="3743325"/>
          <a:chExt cx="2839722" cy="1390649"/>
        </a:xfrm>
      </xdr:grpSpPr>
      <xdr:sp macro="" textlink="">
        <xdr:nvSpPr>
          <xdr:cNvPr id="30" name="Step" descr="EXTRA CREDIT&#10;Try the COUNT function using any of the methods you've already tried. The COUNT function counts the number of cells in a range that contain numbers.&#10;">
            <a:extLst>
              <a:ext uri="{FF2B5EF4-FFF2-40B4-BE49-F238E27FC236}">
                <a16:creationId xmlns:a16="http://schemas.microsoft.com/office/drawing/2014/main" id="{00000000-0008-0000-0400-00001E000000}"/>
              </a:ext>
            </a:extLst>
          </xdr:cNvPr>
          <xdr:cNvSpPr txBox="1"/>
        </xdr:nvSpPr>
        <xdr:spPr>
          <a:xfrm>
            <a:off x="9648642" y="3905249"/>
            <a:ext cx="2239830" cy="1228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panose="020B0502040204020203" pitchFamily="34" charset="0"/>
              </a:rPr>
              <a:t>EXTRA CREDIT</a:t>
            </a:r>
            <a:endParaRPr lang="en-US" sz="1200" b="1">
              <a:solidFill>
                <a:srgbClr val="ED7D31">
                  <a:lumMod val="60000"/>
                  <a:lumOff val="40000"/>
                </a:srgbClr>
              </a:solidFill>
              <a:latin typeface="+mj-lt"/>
              <a:ea typeface="Segoe UI" pitchFamily="34" charset="0"/>
              <a:cs typeface="Segoe UI"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Try the </a:t>
            </a:r>
            <a:r>
              <a:rPr lang="en-US" sz="1100" b="1" i="0" kern="1200" baseline="0">
                <a:solidFill>
                  <a:schemeClr val="dk1"/>
                </a:solidFill>
                <a:effectLst/>
                <a:latin typeface="+mn-lt"/>
                <a:ea typeface="+mn-ea"/>
                <a:cs typeface="+mn-cs"/>
              </a:rPr>
              <a:t>COUNT</a:t>
            </a:r>
            <a:r>
              <a:rPr lang="en-US" sz="1100" b="0" i="0" kern="1200" baseline="0">
                <a:solidFill>
                  <a:schemeClr val="dk1"/>
                </a:solidFill>
                <a:effectLst/>
                <a:latin typeface="+mn-lt"/>
                <a:ea typeface="+mn-ea"/>
                <a:cs typeface="+mn-cs"/>
              </a:rPr>
              <a:t> function using any of the methods you've already tried. The </a:t>
            </a:r>
            <a:r>
              <a:rPr lang="en-US" sz="1100" b="1" i="0" kern="1200" baseline="0">
                <a:solidFill>
                  <a:schemeClr val="dk1"/>
                </a:solidFill>
                <a:effectLst/>
                <a:latin typeface="+mn-lt"/>
                <a:ea typeface="+mn-ea"/>
                <a:cs typeface="+mn-cs"/>
              </a:rPr>
              <a:t>COUNT</a:t>
            </a:r>
            <a:r>
              <a:rPr lang="en-US" sz="1100" b="0" i="0" kern="1200" baseline="0">
                <a:solidFill>
                  <a:schemeClr val="dk1"/>
                </a:solidFill>
                <a:effectLst/>
                <a:latin typeface="+mn-lt"/>
                <a:ea typeface="+mn-ea"/>
                <a:cs typeface="+mn-cs"/>
              </a:rPr>
              <a:t> function counts the number of cells in a range that contain numbers.</a:t>
            </a:r>
          </a:p>
        </xdr:txBody>
      </xdr:sp>
      <xdr:pic>
        <xdr:nvPicPr>
          <xdr:cNvPr id="31" name="Extra credit ribbon" descr="Decorative ribbon">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9287099" y="3950551"/>
            <a:ext cx="474289" cy="439736"/>
          </a:xfrm>
          <a:prstGeom prst="rect">
            <a:avLst/>
          </a:prstGeom>
        </xdr:spPr>
      </xdr:pic>
      <xdr:sp macro="" textlink="">
        <xdr:nvSpPr>
          <xdr:cNvPr id="32" name="Extra Credit Arrow" descr="Arrow">
            <a:extLst>
              <a:ext uri="{FF2B5EF4-FFF2-40B4-BE49-F238E27FC236}">
                <a16:creationId xmlns:a16="http://schemas.microsoft.com/office/drawing/2014/main" id="{00000000-0008-0000-0400-000020000000}"/>
              </a:ext>
            </a:extLst>
          </xdr:cNvPr>
          <xdr:cNvSpPr/>
        </xdr:nvSpPr>
        <xdr:spPr>
          <a:xfrm rot="15682076" flipH="1">
            <a:off x="9021478" y="3770597"/>
            <a:ext cx="462029" cy="407486"/>
          </a:xfrm>
          <a:prstGeom prst="arc">
            <a:avLst>
              <a:gd name="adj1" fmla="val 11397275"/>
              <a:gd name="adj2" fmla="val 672396"/>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oneCellAnchor>
  <xdr:twoCellAnchor>
    <xdr:from>
      <xdr:col>0</xdr:col>
      <xdr:colOff>355809</xdr:colOff>
      <xdr:row>22</xdr:row>
      <xdr:rowOff>28580</xdr:rowOff>
    </xdr:from>
    <xdr:to>
      <xdr:col>1</xdr:col>
      <xdr:colOff>5241372</xdr:colOff>
      <xdr:row>63</xdr:row>
      <xdr:rowOff>66675</xdr:rowOff>
    </xdr:to>
    <xdr:grpSp>
      <xdr:nvGrpSpPr>
        <xdr:cNvPr id="33" name="Group 32">
          <a:extLst>
            <a:ext uri="{FF2B5EF4-FFF2-40B4-BE49-F238E27FC236}">
              <a16:creationId xmlns:a16="http://schemas.microsoft.com/office/drawing/2014/main" id="{00000000-0008-0000-0400-000021000000}"/>
            </a:ext>
          </a:extLst>
        </xdr:cNvPr>
        <xdr:cNvGrpSpPr/>
      </xdr:nvGrpSpPr>
      <xdr:grpSpPr>
        <a:xfrm>
          <a:off x="355809" y="4791080"/>
          <a:ext cx="5733288" cy="7848595"/>
          <a:chOff x="355809" y="4791079"/>
          <a:chExt cx="5733288" cy="7848596"/>
        </a:xfrm>
      </xdr:grpSpPr>
      <xdr:sp macro="" textlink="">
        <xdr:nvSpPr>
          <xdr:cNvPr id="34" name="Rectangle 33" descr="Background">
            <a:extLst>
              <a:ext uri="{FF2B5EF4-FFF2-40B4-BE49-F238E27FC236}">
                <a16:creationId xmlns:a16="http://schemas.microsoft.com/office/drawing/2014/main" id="{00000000-0008-0000-0400-000022000000}"/>
              </a:ext>
            </a:extLst>
          </xdr:cNvPr>
          <xdr:cNvSpPr/>
        </xdr:nvSpPr>
        <xdr:spPr>
          <a:xfrm>
            <a:off x="355809" y="4791079"/>
            <a:ext cx="5733288" cy="7848596"/>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35" name="Straight Connector 34" descr="Decorative line">
            <a:extLst>
              <a:ext uri="{FF2B5EF4-FFF2-40B4-BE49-F238E27FC236}">
                <a16:creationId xmlns:a16="http://schemas.microsoft.com/office/drawing/2014/main" id="{00000000-0008-0000-0400-000023000000}"/>
              </a:ext>
            </a:extLst>
          </xdr:cNvPr>
          <xdr:cNvCxnSpPr>
            <a:cxnSpLocks/>
          </xdr:cNvCxnSpPr>
        </xdr:nvCxnSpPr>
        <xdr:spPr>
          <a:xfrm>
            <a:off x="549298" y="5465828"/>
            <a:ext cx="525104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36" name="Straight Connector 35" descr="Decorative line">
            <a:extLst>
              <a:ext uri="{FF2B5EF4-FFF2-40B4-BE49-F238E27FC236}">
                <a16:creationId xmlns:a16="http://schemas.microsoft.com/office/drawing/2014/main" id="{00000000-0008-0000-0400-000024000000}"/>
              </a:ext>
            </a:extLst>
          </xdr:cNvPr>
          <xdr:cNvCxnSpPr>
            <a:cxnSpLocks/>
          </xdr:cNvCxnSpPr>
        </xdr:nvCxnSpPr>
        <xdr:spPr>
          <a:xfrm>
            <a:off x="549298" y="12411222"/>
            <a:ext cx="525104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37" name="Step" descr="More about functions&#10;">
            <a:extLst>
              <a:ext uri="{FF2B5EF4-FFF2-40B4-BE49-F238E27FC236}">
                <a16:creationId xmlns:a16="http://schemas.microsoft.com/office/drawing/2014/main" id="{00000000-0008-0000-0400-000025000000}"/>
              </a:ext>
            </a:extLst>
          </xdr:cNvPr>
          <xdr:cNvSpPr txBox="1"/>
        </xdr:nvSpPr>
        <xdr:spPr>
          <a:xfrm>
            <a:off x="549298" y="4916672"/>
            <a:ext cx="4908527" cy="527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about functions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38" name="Step" descr="Go to the Formulas tab and browse through the Function Library, where functions are listed by category, like Text, Date &amp; Time, etc. Insert Function will let you search for functions by name, and launch a function wizard that can help you build your formula. &#10;&#10;When you start typing a function name after you press =, Excel will launch Intellisense, which will list all of the functions starting with the letters you type. When you find the one you want, press Tab, and Excel will automatically finish the function name and enter the opening parenthesis for you. It will also display the optional and required arguments. &#10;&#10;Now let's look at the anatomy of a few functions. The SUM function is structured like this:&#10;&#10;=SUM(D38:D41,H:H&quot;), where SUM is the function name, D38:D41 is the first argument. It's almost always required. H:H is an additional argument, separated by commas.&#10;&#10;">
            <a:extLst>
              <a:ext uri="{FF2B5EF4-FFF2-40B4-BE49-F238E27FC236}">
                <a16:creationId xmlns:a16="http://schemas.microsoft.com/office/drawing/2014/main" id="{00000000-0008-0000-0400-000026000000}"/>
              </a:ext>
            </a:extLst>
          </xdr:cNvPr>
          <xdr:cNvSpPr txBox="1"/>
        </xdr:nvSpPr>
        <xdr:spPr>
          <a:xfrm>
            <a:off x="564213" y="5559755"/>
            <a:ext cx="5416016" cy="1158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Go </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to the </a:t>
            </a:r>
            <a:r>
              <a:rPr lang="en-US" sz="1100" b="1"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Formulas</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tab and browse through the </a:t>
            </a:r>
            <a:r>
              <a:rPr lang="en-US" sz="1100" b="1"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Function Library</a:t>
            </a:r>
            <a:r>
              <a:rPr lang="en-US" sz="1100" b="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r>
              <a:rPr lang="en-US" sz="1100" b="1"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200" kern="1200" baseline="0">
                <a:solidFill>
                  <a:schemeClr val="dk1"/>
                </a:solidFill>
                <a:effectLst/>
                <a:latin typeface="+mn-lt"/>
                <a:ea typeface="+mn-ea"/>
                <a:cs typeface="+mn-cs"/>
              </a:rPr>
              <a:t>where functions are listed by category, like </a:t>
            </a:r>
            <a:r>
              <a:rPr lang="en-US" sz="1200" b="1" kern="1200" baseline="0">
                <a:solidFill>
                  <a:schemeClr val="dk1"/>
                </a:solidFill>
                <a:effectLst/>
                <a:latin typeface="+mn-lt"/>
                <a:ea typeface="+mn-ea"/>
                <a:cs typeface="+mn-cs"/>
              </a:rPr>
              <a:t>Text</a:t>
            </a:r>
            <a:r>
              <a:rPr lang="en-US" sz="1200" kern="1200" baseline="0">
                <a:solidFill>
                  <a:schemeClr val="dk1"/>
                </a:solidFill>
                <a:effectLst/>
                <a:latin typeface="+mn-lt"/>
                <a:ea typeface="+mn-ea"/>
                <a:cs typeface="+mn-cs"/>
              </a:rPr>
              <a:t>, </a:t>
            </a:r>
            <a:r>
              <a:rPr lang="en-US" sz="1200" b="1" kern="1200" baseline="0">
                <a:solidFill>
                  <a:schemeClr val="dk1"/>
                </a:solidFill>
                <a:effectLst/>
                <a:latin typeface="+mn-lt"/>
                <a:ea typeface="+mn-ea"/>
                <a:cs typeface="+mn-cs"/>
              </a:rPr>
              <a:t>Date &amp; Time</a:t>
            </a:r>
            <a:r>
              <a:rPr lang="en-US" sz="1200" kern="1200" baseline="0">
                <a:solidFill>
                  <a:schemeClr val="dk1"/>
                </a:solidFill>
                <a:effectLst/>
                <a:latin typeface="+mn-lt"/>
                <a:ea typeface="+mn-ea"/>
                <a:cs typeface="+mn-cs"/>
              </a:rPr>
              <a:t>, etc.</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b="1"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Insert Function </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will let you search for functions by name, and launch a function wizard that can help you build your formula. </a:t>
            </a:r>
          </a:p>
          <a:p>
            <a:pPr lvl="0">
              <a:defRPr/>
            </a:pPr>
            <a:endPar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When you start typing a function name after you press </a:t>
            </a:r>
            <a:r>
              <a:rPr lang="en-US" sz="1100" b="1"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Excel will launch </a:t>
            </a:r>
            <a:r>
              <a:rPr lang="en-US" sz="1100" b="1"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Intellisense</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which will list all of the functions starting with the letters you type. When you find the one you want, press Tab, and Excel will automatically finish the function name and enter the opening parenthesis for you. It will also display the optional and required arguments. </a:t>
            </a:r>
          </a:p>
          <a:p>
            <a:pPr lvl="0">
              <a:defRPr/>
            </a:pPr>
            <a:endPar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let's look at the anatomy of a few functions. The </a:t>
            </a:r>
            <a:r>
              <a:rPr lang="en-US" sz="1100" b="1"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SUM</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function is structured like this:</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grpSp>
    <xdr:clientData/>
  </xdr:twoCellAnchor>
  <xdr:twoCellAnchor>
    <xdr:from>
      <xdr:col>1</xdr:col>
      <xdr:colOff>1086605</xdr:colOff>
      <xdr:row>34</xdr:row>
      <xdr:rowOff>152401</xdr:rowOff>
    </xdr:from>
    <xdr:to>
      <xdr:col>1</xdr:col>
      <xdr:colOff>3032611</xdr:colOff>
      <xdr:row>37</xdr:row>
      <xdr:rowOff>171377</xdr:rowOff>
    </xdr:to>
    <xdr:pic>
      <xdr:nvPicPr>
        <xdr:cNvPr id="39" name="Picture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16"/>
        <a:stretch>
          <a:fillRect/>
        </a:stretch>
      </xdr:blipFill>
      <xdr:spPr>
        <a:xfrm>
          <a:off x="1181855" y="6629401"/>
          <a:ext cx="2906" cy="590476"/>
        </a:xfrm>
        <a:prstGeom prst="rect">
          <a:avLst/>
        </a:prstGeom>
      </xdr:spPr>
    </xdr:pic>
    <xdr:clientData/>
  </xdr:twoCellAnchor>
  <xdr:twoCellAnchor>
    <xdr:from>
      <xdr:col>1</xdr:col>
      <xdr:colOff>557897</xdr:colOff>
      <xdr:row>41</xdr:row>
      <xdr:rowOff>57151</xdr:rowOff>
    </xdr:from>
    <xdr:to>
      <xdr:col>1</xdr:col>
      <xdr:colOff>3790463</xdr:colOff>
      <xdr:row>50</xdr:row>
      <xdr:rowOff>188323</xdr:rowOff>
    </xdr:to>
    <xdr:grpSp>
      <xdr:nvGrpSpPr>
        <xdr:cNvPr id="40" name="Group 39">
          <a:extLst>
            <a:ext uri="{FF2B5EF4-FFF2-40B4-BE49-F238E27FC236}">
              <a16:creationId xmlns:a16="http://schemas.microsoft.com/office/drawing/2014/main" id="{00000000-0008-0000-0400-000028000000}"/>
            </a:ext>
          </a:extLst>
        </xdr:cNvPr>
        <xdr:cNvGrpSpPr/>
      </xdr:nvGrpSpPr>
      <xdr:grpSpPr>
        <a:xfrm>
          <a:off x="1405622" y="8439151"/>
          <a:ext cx="3232566" cy="1845672"/>
          <a:chOff x="4319575" y="4314825"/>
          <a:chExt cx="3211514" cy="1845672"/>
        </a:xfrm>
      </xdr:grpSpPr>
      <xdr:sp macro="" textlink="">
        <xdr:nvSpPr>
          <xdr:cNvPr id="41" name="txt_Formula" descr="=SUM(D38:D41) ">
            <a:extLst>
              <a:ext uri="{FF2B5EF4-FFF2-40B4-BE49-F238E27FC236}">
                <a16:creationId xmlns:a16="http://schemas.microsoft.com/office/drawing/2014/main" id="{00000000-0008-0000-0400-000029000000}"/>
              </a:ext>
            </a:extLst>
          </xdr:cNvPr>
          <xdr:cNvSpPr txBox="1"/>
        </xdr:nvSpPr>
        <xdr:spPr>
          <a:xfrm>
            <a:off x="4386251" y="5629275"/>
            <a:ext cx="3132823" cy="531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a:spcBef>
                <a:spcPts val="0"/>
              </a:spcBef>
              <a:spcAft>
                <a:spcPts val="0"/>
              </a:spcAft>
            </a:pPr>
            <a:r>
              <a:rPr lang="en-US" sz="2000">
                <a:solidFill>
                  <a:srgbClr val="000000"/>
                </a:solidFill>
                <a:effectLst/>
                <a:latin typeface="Courier New" panose="02070309020205020404" pitchFamily="49" charset="0"/>
                <a:ea typeface="Times New Roman" panose="02020603050405020304" pitchFamily="18" charset="0"/>
              </a:rPr>
              <a:t>=SUM(D38:D41,H:H)</a:t>
            </a:r>
            <a:endParaRPr lang="en-US" sz="2000">
              <a:effectLst/>
              <a:latin typeface="Times New Roman" panose="02020603050405020304" pitchFamily="18" charset="0"/>
              <a:ea typeface="Times New Roman" panose="02020603050405020304" pitchFamily="18" charset="0"/>
            </a:endParaRPr>
          </a:p>
        </xdr:txBody>
      </xdr:sp>
      <xdr:grpSp>
        <xdr:nvGrpSpPr>
          <xdr:cNvPr id="42" name="Group 41">
            <a:extLst>
              <a:ext uri="{FF2B5EF4-FFF2-40B4-BE49-F238E27FC236}">
                <a16:creationId xmlns:a16="http://schemas.microsoft.com/office/drawing/2014/main" id="{00000000-0008-0000-0400-00002A000000}"/>
              </a:ext>
            </a:extLst>
          </xdr:cNvPr>
          <xdr:cNvGrpSpPr/>
        </xdr:nvGrpSpPr>
        <xdr:grpSpPr>
          <a:xfrm>
            <a:off x="4319575" y="4314825"/>
            <a:ext cx="3211514" cy="1394627"/>
            <a:chOff x="4319575" y="4314825"/>
            <a:chExt cx="3211514" cy="1394627"/>
          </a:xfrm>
        </xdr:grpSpPr>
        <xdr:sp macro="" textlink="">
          <xdr:nvSpPr>
            <xdr:cNvPr id="43" name="FormulaBraceUpper">
              <a:extLst>
                <a:ext uri="{FF2B5EF4-FFF2-40B4-BE49-F238E27FC236}">
                  <a16:creationId xmlns:a16="http://schemas.microsoft.com/office/drawing/2014/main" id="{00000000-0008-0000-0400-00002B000000}"/>
                </a:ext>
              </a:extLst>
            </xdr:cNvPr>
            <xdr:cNvSpPr/>
          </xdr:nvSpPr>
          <xdr:spPr>
            <a:xfrm rot="5400000">
              <a:off x="6360698" y="5216926"/>
              <a:ext cx="499277" cy="485776"/>
            </a:xfrm>
            <a:prstGeom prst="leftBrace">
              <a:avLst>
                <a:gd name="adj1" fmla="val 8333"/>
                <a:gd name="adj2" fmla="val 26470"/>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44" name="FormulaBraceUpper">
              <a:extLst>
                <a:ext uri="{FF2B5EF4-FFF2-40B4-BE49-F238E27FC236}">
                  <a16:creationId xmlns:a16="http://schemas.microsoft.com/office/drawing/2014/main" id="{00000000-0008-0000-0400-00002C000000}"/>
                </a:ext>
              </a:extLst>
            </xdr:cNvPr>
            <xdr:cNvSpPr/>
          </xdr:nvSpPr>
          <xdr:spPr>
            <a:xfrm rot="5400000">
              <a:off x="5417725" y="4921652"/>
              <a:ext cx="499277" cy="1057275"/>
            </a:xfrm>
            <a:prstGeom prst="leftBrace">
              <a:avLst>
                <a:gd name="adj1" fmla="val 8333"/>
                <a:gd name="adj2" fmla="val 23874"/>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45" name="FormulaBraceUpper">
              <a:extLst>
                <a:ext uri="{FF2B5EF4-FFF2-40B4-BE49-F238E27FC236}">
                  <a16:creationId xmlns:a16="http://schemas.microsoft.com/office/drawing/2014/main" id="{00000000-0008-0000-0400-00002D000000}"/>
                </a:ext>
              </a:extLst>
            </xdr:cNvPr>
            <xdr:cNvSpPr/>
          </xdr:nvSpPr>
          <xdr:spPr>
            <a:xfrm rot="5400000">
              <a:off x="4536182" y="5202160"/>
              <a:ext cx="499277" cy="477209"/>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46" name="txt_FormulaCalloutUpper" descr="The function name&#10;">
              <a:extLst>
                <a:ext uri="{FF2B5EF4-FFF2-40B4-BE49-F238E27FC236}">
                  <a16:creationId xmlns:a16="http://schemas.microsoft.com/office/drawing/2014/main" id="{00000000-0008-0000-0400-00002E000000}"/>
                </a:ext>
              </a:extLst>
            </xdr:cNvPr>
            <xdr:cNvSpPr txBox="1">
              <a:spLocks noChangeArrowheads="1"/>
            </xdr:cNvSpPr>
          </xdr:nvSpPr>
          <xdr:spPr bwMode="auto">
            <a:xfrm>
              <a:off x="4319575" y="4314825"/>
              <a:ext cx="1013603" cy="101347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The function name.</a:t>
              </a:r>
            </a:p>
          </xdr:txBody>
        </xdr:sp>
        <xdr:sp macro="" textlink="">
          <xdr:nvSpPr>
            <xdr:cNvPr id="47" name="txt_FormulaCalloutUpper" descr="The first argument. It's almost always required.&#10;&#10;">
              <a:extLst>
                <a:ext uri="{FF2B5EF4-FFF2-40B4-BE49-F238E27FC236}">
                  <a16:creationId xmlns:a16="http://schemas.microsoft.com/office/drawing/2014/main" id="{00000000-0008-0000-0400-00002F000000}"/>
                </a:ext>
              </a:extLst>
            </xdr:cNvPr>
            <xdr:cNvSpPr txBox="1">
              <a:spLocks noChangeArrowheads="1"/>
            </xdr:cNvSpPr>
          </xdr:nvSpPr>
          <xdr:spPr bwMode="auto">
            <a:xfrm>
              <a:off x="5472101" y="4324350"/>
              <a:ext cx="973138" cy="101347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The first argument. It's almost always required.</a:t>
              </a:r>
            </a:p>
          </xdr:txBody>
        </xdr:sp>
        <xdr:sp macro="" textlink="">
          <xdr:nvSpPr>
            <xdr:cNvPr id="48" name="txt_FormulaCalloutUpper" descr="Additional arguments, separated by commas (,).&#10;&#10;">
              <a:extLst>
                <a:ext uri="{FF2B5EF4-FFF2-40B4-BE49-F238E27FC236}">
                  <a16:creationId xmlns:a16="http://schemas.microsoft.com/office/drawing/2014/main" id="{00000000-0008-0000-0400-000030000000}"/>
                </a:ext>
              </a:extLst>
            </xdr:cNvPr>
            <xdr:cNvSpPr txBox="1">
              <a:spLocks noChangeArrowheads="1"/>
            </xdr:cNvSpPr>
          </xdr:nvSpPr>
          <xdr:spPr bwMode="auto">
            <a:xfrm>
              <a:off x="6557951" y="4333875"/>
              <a:ext cx="973138" cy="101347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Additional arguments, separated by commas (,).</a:t>
              </a:r>
            </a:p>
          </xdr:txBody>
        </xdr:sp>
      </xdr:grpSp>
    </xdr:grpSp>
    <xdr:clientData/>
  </xdr:twoCellAnchor>
  <xdr:twoCellAnchor>
    <xdr:from>
      <xdr:col>0</xdr:col>
      <xdr:colOff>547558</xdr:colOff>
      <xdr:row>50</xdr:row>
      <xdr:rowOff>85726</xdr:rowOff>
    </xdr:from>
    <xdr:to>
      <xdr:col>1</xdr:col>
      <xdr:colOff>5048250</xdr:colOff>
      <xdr:row>53</xdr:row>
      <xdr:rowOff>68475</xdr:rowOff>
    </xdr:to>
    <xdr:sp macro="" textlink="">
      <xdr:nvSpPr>
        <xdr:cNvPr id="49" name="txt_Step" descr="If the SUM function could talk, it would say, return the sum of all the values in cells D38 to D41, and all of column H. Now, let's try one that doesn't require any arguments.&#10;">
          <a:extLst>
            <a:ext uri="{FF2B5EF4-FFF2-40B4-BE49-F238E27FC236}">
              <a16:creationId xmlns:a16="http://schemas.microsoft.com/office/drawing/2014/main" id="{00000000-0008-0000-0400-000031000000}"/>
            </a:ext>
          </a:extLst>
        </xdr:cNvPr>
        <xdr:cNvSpPr txBox="1"/>
      </xdr:nvSpPr>
      <xdr:spPr>
        <a:xfrm>
          <a:off x="547558" y="9610726"/>
          <a:ext cx="633542" cy="554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If the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SUM</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function could talk, it would say, "Return the sum of all the values in cells D38 to D41, and all of column H".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Now, let's try one that doesn't require any arguments.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clientData/>
  </xdr:twoCellAnchor>
  <xdr:twoCellAnchor>
    <xdr:from>
      <xdr:col>1</xdr:col>
      <xdr:colOff>612603</xdr:colOff>
      <xdr:row>55</xdr:row>
      <xdr:rowOff>76201</xdr:rowOff>
    </xdr:from>
    <xdr:to>
      <xdr:col>1</xdr:col>
      <xdr:colOff>3584403</xdr:colOff>
      <xdr:row>62</xdr:row>
      <xdr:rowOff>131173</xdr:rowOff>
    </xdr:to>
    <xdr:grpSp>
      <xdr:nvGrpSpPr>
        <xdr:cNvPr id="50" name="Group 49">
          <a:extLst>
            <a:ext uri="{FF2B5EF4-FFF2-40B4-BE49-F238E27FC236}">
              <a16:creationId xmlns:a16="http://schemas.microsoft.com/office/drawing/2014/main" id="{00000000-0008-0000-0400-000032000000}"/>
            </a:ext>
          </a:extLst>
        </xdr:cNvPr>
        <xdr:cNvGrpSpPr/>
      </xdr:nvGrpSpPr>
      <xdr:grpSpPr>
        <a:xfrm>
          <a:off x="1460328" y="11125201"/>
          <a:ext cx="2971800" cy="1388472"/>
          <a:chOff x="1736553" y="11125201"/>
          <a:chExt cx="2971800" cy="1388472"/>
        </a:xfrm>
      </xdr:grpSpPr>
      <xdr:sp macro="" textlink="">
        <xdr:nvSpPr>
          <xdr:cNvPr id="51" name="FormulaBraceUpper">
            <a:extLst>
              <a:ext uri="{FF2B5EF4-FFF2-40B4-BE49-F238E27FC236}">
                <a16:creationId xmlns:a16="http://schemas.microsoft.com/office/drawing/2014/main" id="{00000000-0008-0000-0400-000033000000}"/>
              </a:ext>
            </a:extLst>
          </xdr:cNvPr>
          <xdr:cNvSpPr/>
        </xdr:nvSpPr>
        <xdr:spPr>
          <a:xfrm rot="5400000">
            <a:off x="2972815" y="11252314"/>
            <a:ext cx="499277" cy="1064207"/>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52" name="txt_Formula" descr="=TODAY()">
            <a:extLst>
              <a:ext uri="{FF2B5EF4-FFF2-40B4-BE49-F238E27FC236}">
                <a16:creationId xmlns:a16="http://schemas.microsoft.com/office/drawing/2014/main" id="{00000000-0008-0000-0400-000034000000}"/>
              </a:ext>
            </a:extLst>
          </xdr:cNvPr>
          <xdr:cNvSpPr txBox="1"/>
        </xdr:nvSpPr>
        <xdr:spPr>
          <a:xfrm>
            <a:off x="2560450" y="11982451"/>
            <a:ext cx="1821613" cy="531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a:spcBef>
                <a:spcPts val="0"/>
              </a:spcBef>
              <a:spcAft>
                <a:spcPts val="0"/>
              </a:spcAft>
            </a:pPr>
            <a:r>
              <a:rPr lang="en-US" sz="2000">
                <a:solidFill>
                  <a:srgbClr val="000000"/>
                </a:solidFill>
                <a:effectLst/>
                <a:latin typeface="Courier New" panose="02070309020205020404" pitchFamily="49" charset="0"/>
                <a:ea typeface="Times New Roman" panose="02020603050405020304" pitchFamily="18" charset="0"/>
              </a:rPr>
              <a:t>=TODAY()</a:t>
            </a:r>
            <a:endParaRPr lang="en-US" sz="2000">
              <a:effectLst/>
              <a:latin typeface="Times New Roman" panose="02020603050405020304" pitchFamily="18" charset="0"/>
              <a:ea typeface="Times New Roman" panose="02020603050405020304" pitchFamily="18" charset="0"/>
            </a:endParaRPr>
          </a:p>
        </xdr:txBody>
      </xdr:sp>
      <xdr:sp macro="" textlink="">
        <xdr:nvSpPr>
          <xdr:cNvPr id="53" name="txt_FormulaCalloutUpper" descr="The TODAY function returns today's date. It will automatically update when Excel recalculates.&#10;&#10;">
            <a:extLst>
              <a:ext uri="{FF2B5EF4-FFF2-40B4-BE49-F238E27FC236}">
                <a16:creationId xmlns:a16="http://schemas.microsoft.com/office/drawing/2014/main" id="{00000000-0008-0000-0400-000035000000}"/>
              </a:ext>
            </a:extLst>
          </xdr:cNvPr>
          <xdr:cNvSpPr txBox="1">
            <a:spLocks noChangeArrowheads="1"/>
          </xdr:cNvSpPr>
        </xdr:nvSpPr>
        <xdr:spPr bwMode="auto">
          <a:xfrm>
            <a:off x="1736553" y="11125201"/>
            <a:ext cx="2971800" cy="46672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The </a:t>
            </a:r>
            <a:r>
              <a:rPr lang="en-US" sz="1100" b="1">
                <a:effectLst/>
                <a:latin typeface="Calibri" panose="020F0502020204030204" pitchFamily="34" charset="0"/>
                <a:ea typeface="Calibri" panose="020F0502020204030204" pitchFamily="34" charset="0"/>
                <a:cs typeface="Times New Roman" panose="02020603050405020304" pitchFamily="18" charset="0"/>
              </a:rPr>
              <a:t>TODAY</a:t>
            </a:r>
            <a:r>
              <a:rPr lang="en-US" sz="1100">
                <a:effectLst/>
                <a:latin typeface="Calibri" panose="020F0502020204030204" pitchFamily="34" charset="0"/>
                <a:ea typeface="Calibri" panose="020F0502020204030204" pitchFamily="34" charset="0"/>
                <a:cs typeface="Times New Roman" panose="02020603050405020304" pitchFamily="18" charset="0"/>
              </a:rPr>
              <a:t> function returns today's date. It will automatically</a:t>
            </a:r>
            <a:r>
              <a:rPr lang="en-US" sz="1100" baseline="0">
                <a:effectLst/>
                <a:latin typeface="Calibri" panose="020F0502020204030204" pitchFamily="34" charset="0"/>
                <a:ea typeface="Calibri" panose="020F0502020204030204" pitchFamily="34" charset="0"/>
                <a:cs typeface="Times New Roman" panose="02020603050405020304" pitchFamily="18" charset="0"/>
              </a:rPr>
              <a:t> update when Excel recalculates.</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xdr:from>
      <xdr:col>0</xdr:col>
      <xdr:colOff>342900</xdr:colOff>
      <xdr:row>0</xdr:row>
      <xdr:rowOff>352424</xdr:rowOff>
    </xdr:from>
    <xdr:to>
      <xdr:col>1</xdr:col>
      <xdr:colOff>5229225</xdr:colOff>
      <xdr:row>21</xdr:row>
      <xdr:rowOff>149366</xdr:rowOff>
    </xdr:to>
    <xdr:grpSp>
      <xdr:nvGrpSpPr>
        <xdr:cNvPr id="54" name="Group 53">
          <a:extLst>
            <a:ext uri="{FF2B5EF4-FFF2-40B4-BE49-F238E27FC236}">
              <a16:creationId xmlns:a16="http://schemas.microsoft.com/office/drawing/2014/main" id="{00000000-0008-0000-0400-000036000000}"/>
            </a:ext>
          </a:extLst>
        </xdr:cNvPr>
        <xdr:cNvGrpSpPr/>
      </xdr:nvGrpSpPr>
      <xdr:grpSpPr>
        <a:xfrm>
          <a:off x="342900" y="352424"/>
          <a:ext cx="5734050" cy="4368942"/>
          <a:chOff x="323850" y="276224"/>
          <a:chExt cx="5734050" cy="4200525"/>
        </a:xfrm>
      </xdr:grpSpPr>
      <xdr:sp macro="" textlink="">
        <xdr:nvSpPr>
          <xdr:cNvPr id="55" name="txt_TourBackground" descr="Background">
            <a:extLst>
              <a:ext uri="{FF2B5EF4-FFF2-40B4-BE49-F238E27FC236}">
                <a16:creationId xmlns:a16="http://schemas.microsoft.com/office/drawing/2014/main" id="{00000000-0008-0000-0400-000037000000}"/>
              </a:ext>
            </a:extLst>
          </xdr:cNvPr>
          <xdr:cNvSpPr/>
        </xdr:nvSpPr>
        <xdr:spPr>
          <a:xfrm>
            <a:off x="323850" y="276224"/>
            <a:ext cx="5734050" cy="42005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2200">
              <a:solidFill>
                <a:sysClr val="windowText" lastClr="000000"/>
              </a:solidFill>
              <a:latin typeface="Segoe UI Light" panose="020B0502040204020203" pitchFamily="34" charset="0"/>
              <a:cs typeface="Segoe UI Light" panose="020B0502040204020203" pitchFamily="34" charset="0"/>
            </a:endParaRPr>
          </a:p>
        </xdr:txBody>
      </xdr:sp>
      <xdr:sp macro="" textlink="">
        <xdr:nvSpPr>
          <xdr:cNvPr id="56" name="txt_TourHeader" descr="Introduction to functions">
            <a:extLst>
              <a:ext uri="{FF2B5EF4-FFF2-40B4-BE49-F238E27FC236}">
                <a16:creationId xmlns:a16="http://schemas.microsoft.com/office/drawing/2014/main" id="{00000000-0008-0000-0400-000038000000}"/>
              </a:ext>
            </a:extLst>
          </xdr:cNvPr>
          <xdr:cNvSpPr txBox="1"/>
        </xdr:nvSpPr>
        <xdr:spPr>
          <a:xfrm>
            <a:off x="536578" y="371474"/>
            <a:ext cx="5251444" cy="4858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Introduction to functions</a:t>
            </a:r>
          </a:p>
        </xdr:txBody>
      </xdr:sp>
      <xdr:cxnSp macro="">
        <xdr:nvCxnSpPr>
          <xdr:cNvPr id="57" name="txt_TourLine1" descr="Decorative line">
            <a:extLst>
              <a:ext uri="{FF2B5EF4-FFF2-40B4-BE49-F238E27FC236}">
                <a16:creationId xmlns:a16="http://schemas.microsoft.com/office/drawing/2014/main" id="{00000000-0008-0000-0400-000039000000}"/>
              </a:ext>
            </a:extLst>
          </xdr:cNvPr>
          <xdr:cNvCxnSpPr>
            <a:cxnSpLocks/>
          </xdr:cNvCxnSpPr>
        </xdr:nvCxnSpPr>
        <xdr:spPr>
          <a:xfrm>
            <a:off x="536578" y="897187"/>
            <a:ext cx="52482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58" name="txt_TourLine2" descr="Decorative line">
            <a:extLst>
              <a:ext uri="{FF2B5EF4-FFF2-40B4-BE49-F238E27FC236}">
                <a16:creationId xmlns:a16="http://schemas.microsoft.com/office/drawing/2014/main" id="{00000000-0008-0000-0400-00003A000000}"/>
              </a:ext>
            </a:extLst>
          </xdr:cNvPr>
          <xdr:cNvCxnSpPr>
            <a:cxnSpLocks/>
          </xdr:cNvCxnSpPr>
        </xdr:nvCxnSpPr>
        <xdr:spPr>
          <a:xfrm>
            <a:off x="536578" y="3697816"/>
            <a:ext cx="52482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txt_TourIntro" descr="Functions give you the ability to do a variety of things, like perform mathematical operations, look up values, or even calculate dates and times. Let's try a few ways to add up values with the SUM function.&#10;">
            <a:extLst>
              <a:ext uri="{FF2B5EF4-FFF2-40B4-BE49-F238E27FC236}">
                <a16:creationId xmlns:a16="http://schemas.microsoft.com/office/drawing/2014/main" id="{00000000-0008-0000-0400-00003B000000}"/>
              </a:ext>
            </a:extLst>
          </xdr:cNvPr>
          <xdr:cNvSpPr txBox="1"/>
        </xdr:nvSpPr>
        <xdr:spPr>
          <a:xfrm>
            <a:off x="543088" y="976391"/>
            <a:ext cx="5251444" cy="4858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rPr>
              <a:t>Functions give you the ability to do a variety of things, like perform mathematical operations, look up values, or even calculate dates and times. Let's try a few ways to add up values with the </a:t>
            </a:r>
            <a:r>
              <a:rPr kumimoji="0" lang="en-US" sz="1100" b="1"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rPr>
              <a:t>SUM</a:t>
            </a:r>
            <a:r>
              <a:rPr kumimoji="0" lang="en-US" sz="1100" b="0"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rPr>
              <a:t> function.</a:t>
            </a:r>
          </a:p>
        </xdr:txBody>
      </xdr:sp>
      <xdr:grpSp>
        <xdr:nvGrpSpPr>
          <xdr:cNvPr id="60" name="grp_Step">
            <a:extLst>
              <a:ext uri="{FF2B5EF4-FFF2-40B4-BE49-F238E27FC236}">
                <a16:creationId xmlns:a16="http://schemas.microsoft.com/office/drawing/2014/main" id="{00000000-0008-0000-0400-00003C000000}"/>
              </a:ext>
            </a:extLst>
          </xdr:cNvPr>
          <xdr:cNvGrpSpPr/>
        </xdr:nvGrpSpPr>
        <xdr:grpSpPr>
          <a:xfrm>
            <a:off x="542925" y="1638300"/>
            <a:ext cx="5429249" cy="577157"/>
            <a:chOff x="609600" y="7810500"/>
            <a:chExt cx="5394025" cy="577157"/>
          </a:xfrm>
        </xdr:grpSpPr>
        <xdr:sp macro="" textlink="">
          <xdr:nvSpPr>
            <xdr:cNvPr id="69" name="txt_Step" descr="Under the Amount column for Fruit (cell D7), enter =SUM(D3:D6), or type =SUM(, then select that range with the mouse, and press Enter. This will sum the values in cells D3, D4, D5, and D6. Your answer should be 170.&#10;&#10;&#10;&#10;">
              <a:extLst>
                <a:ext uri="{FF2B5EF4-FFF2-40B4-BE49-F238E27FC236}">
                  <a16:creationId xmlns:a16="http://schemas.microsoft.com/office/drawing/2014/main" id="{00000000-0008-0000-0400-000045000000}"/>
                </a:ext>
              </a:extLst>
            </xdr:cNvPr>
            <xdr:cNvSpPr txBox="1"/>
          </xdr:nvSpPr>
          <xdr:spPr>
            <a:xfrm>
              <a:off x="1017294" y="7833408"/>
              <a:ext cx="4986331" cy="554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Under the Amount column for Fruit (cell D7), enter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=SUM(D3:D6)</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or type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=SUM(</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then select that range with the mouse, and press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Enter</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This will sum the values in cells D3, D4, D5, and D6. Your answer should be 170.</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70" name="shp_Step" descr="1">
              <a:extLst>
                <a:ext uri="{FF2B5EF4-FFF2-40B4-BE49-F238E27FC236}">
                  <a16:creationId xmlns:a16="http://schemas.microsoft.com/office/drawing/2014/main" id="{00000000-0008-0000-0400-000046000000}"/>
                </a:ext>
              </a:extLst>
            </xdr:cNvPr>
            <xdr:cNvSpPr/>
          </xdr:nvSpPr>
          <xdr:spPr>
            <a:xfrm>
              <a:off x="609600" y="7810500"/>
              <a:ext cx="372191" cy="366863"/>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grpSp>
      <xdr:grpSp>
        <xdr:nvGrpSpPr>
          <xdr:cNvPr id="61" name="grp_Step">
            <a:extLst>
              <a:ext uri="{FF2B5EF4-FFF2-40B4-BE49-F238E27FC236}">
                <a16:creationId xmlns:a16="http://schemas.microsoft.com/office/drawing/2014/main" id="{00000000-0008-0000-0400-00003D000000}"/>
              </a:ext>
            </a:extLst>
          </xdr:cNvPr>
          <xdr:cNvGrpSpPr/>
        </xdr:nvGrpSpPr>
        <xdr:grpSpPr>
          <a:xfrm>
            <a:off x="542925" y="2262188"/>
            <a:ext cx="5220101" cy="596207"/>
            <a:chOff x="609600" y="7896225"/>
            <a:chExt cx="5186234" cy="596207"/>
          </a:xfrm>
        </xdr:grpSpPr>
        <xdr:sp macro="" textlink="">
          <xdr:nvSpPr>
            <xdr:cNvPr id="67" name="txt_Step" descr="Now let's try AutoSum. Select the yellow cell under the column for Meat (cell G7), then go to Formulas &gt; AutoSum &gt; select SUM. You'll see Excel automatically enter the formula for you. Press Enter to confirm it. The AutoSum feature has all of the most common functions.&#10;&#10;">
              <a:extLst>
                <a:ext uri="{FF2B5EF4-FFF2-40B4-BE49-F238E27FC236}">
                  <a16:creationId xmlns:a16="http://schemas.microsoft.com/office/drawing/2014/main" id="{00000000-0008-0000-0400-000043000000}"/>
                </a:ext>
              </a:extLst>
            </xdr:cNvPr>
            <xdr:cNvSpPr txBox="1"/>
          </xdr:nvSpPr>
          <xdr:spPr>
            <a:xfrm>
              <a:off x="1017295" y="7938183"/>
              <a:ext cx="4778539" cy="554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Now let's try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AutoSum</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Select the yellow cell under the column for Meat (cell G7), then go to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Formulas</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&gt;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AutoSum</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&gt; select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SUM</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You'll see Excel automatically enter the formula for you. Press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Enter</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to confirm it. The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AutoSum</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feature has all of the most common functions.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68" name="shp_Step" descr="2">
              <a:extLst>
                <a:ext uri="{FF2B5EF4-FFF2-40B4-BE49-F238E27FC236}">
                  <a16:creationId xmlns:a16="http://schemas.microsoft.com/office/drawing/2014/main" id="{00000000-0008-0000-0400-000044000000}"/>
                </a:ext>
              </a:extLst>
            </xdr:cNvPr>
            <xdr:cNvSpPr/>
          </xdr:nvSpPr>
          <xdr:spPr>
            <a:xfrm>
              <a:off x="609600" y="7896225"/>
              <a:ext cx="372191" cy="366863"/>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grpSp>
        <xdr:nvGrpSpPr>
          <xdr:cNvPr id="62" name="Group 61">
            <a:extLst>
              <a:ext uri="{FF2B5EF4-FFF2-40B4-BE49-F238E27FC236}">
                <a16:creationId xmlns:a16="http://schemas.microsoft.com/office/drawing/2014/main" id="{00000000-0008-0000-0400-00003E000000}"/>
              </a:ext>
            </a:extLst>
          </xdr:cNvPr>
          <xdr:cNvGrpSpPr/>
        </xdr:nvGrpSpPr>
        <xdr:grpSpPr>
          <a:xfrm>
            <a:off x="542925" y="3143250"/>
            <a:ext cx="5234994" cy="601091"/>
            <a:chOff x="561975" y="2952750"/>
            <a:chExt cx="5234994" cy="601091"/>
          </a:xfrm>
        </xdr:grpSpPr>
        <xdr:sp macro="" textlink="">
          <xdr:nvSpPr>
            <xdr:cNvPr id="63" name="3" descr="3">
              <a:extLst>
                <a:ext uri="{FF2B5EF4-FFF2-40B4-BE49-F238E27FC236}">
                  <a16:creationId xmlns:a16="http://schemas.microsoft.com/office/drawing/2014/main" id="{00000000-0008-0000-0400-00003F000000}"/>
                </a:ext>
              </a:extLst>
            </xdr:cNvPr>
            <xdr:cNvSpPr/>
          </xdr:nvSpPr>
          <xdr:spPr>
            <a:xfrm>
              <a:off x="561975" y="2952750"/>
              <a:ext cx="371587" cy="367758"/>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64" name="Step" descr="Here's a neat keyboard shortcut. Select cell D15, then press Alt = then, Enter. This automatically enters SUM for you.&#10;">
              <a:extLst>
                <a:ext uri="{FF2B5EF4-FFF2-40B4-BE49-F238E27FC236}">
                  <a16:creationId xmlns:a16="http://schemas.microsoft.com/office/drawing/2014/main" id="{00000000-0008-0000-0400-000040000000}"/>
                </a:ext>
              </a:extLst>
            </xdr:cNvPr>
            <xdr:cNvSpPr txBox="1"/>
          </xdr:nvSpPr>
          <xdr:spPr>
            <a:xfrm>
              <a:off x="987453" y="2998240"/>
              <a:ext cx="4809516" cy="555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Here's a neat keyboard shortcut. Select cell D15, then press 	   then,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Enter</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This automatically enters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SUM</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for you.</a:t>
              </a:r>
            </a:p>
          </xdr:txBody>
        </xdr:sp>
        <xdr:sp macro="" textlink="">
          <xdr:nvSpPr>
            <xdr:cNvPr id="65" name="Equals key" descr="Equals key">
              <a:extLst>
                <a:ext uri="{FF2B5EF4-FFF2-40B4-BE49-F238E27FC236}">
                  <a16:creationId xmlns:a16="http://schemas.microsoft.com/office/drawing/2014/main" id="{00000000-0008-0000-0400-000041000000}"/>
                </a:ext>
              </a:extLst>
            </xdr:cNvPr>
            <xdr:cNvSpPr/>
          </xdr:nvSpPr>
          <xdr:spPr>
            <a:xfrm>
              <a:off x="5308730" y="3029579"/>
              <a:ext cx="422585" cy="254524"/>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000">
                  <a:solidFill>
                    <a:schemeClr val="tx1"/>
                  </a:solidFill>
                </a:rPr>
                <a:t>=</a:t>
              </a:r>
              <a:endParaRPr lang="en-US" sz="900">
                <a:solidFill>
                  <a:schemeClr val="tx1"/>
                </a:solidFill>
              </a:endParaRPr>
            </a:p>
          </xdr:txBody>
        </xdr:sp>
        <xdr:sp macro="" textlink="">
          <xdr:nvSpPr>
            <xdr:cNvPr id="66" name="Alt key" descr="Alt key">
              <a:extLst>
                <a:ext uri="{FF2B5EF4-FFF2-40B4-BE49-F238E27FC236}">
                  <a16:creationId xmlns:a16="http://schemas.microsoft.com/office/drawing/2014/main" id="{00000000-0008-0000-0400-000042000000}"/>
                </a:ext>
              </a:extLst>
            </xdr:cNvPr>
            <xdr:cNvSpPr/>
          </xdr:nvSpPr>
          <xdr:spPr>
            <a:xfrm>
              <a:off x="4816914" y="3029579"/>
              <a:ext cx="422585" cy="254524"/>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rPr>
                <a:t>Alt</a:t>
              </a:r>
              <a:endParaRPr lang="en-US" sz="800" spc="100" baseline="0">
                <a:solidFill>
                  <a:schemeClr val="tx1"/>
                </a:solidFill>
              </a:endParaRPr>
            </a:p>
          </xdr:txBody>
        </xdr:sp>
      </xdr:grpSp>
    </xdr:grpSp>
    <xdr:clientData/>
  </xdr:twoCellAnchor>
  <xdr:twoCellAnchor>
    <xdr:from>
      <xdr:col>0</xdr:col>
      <xdr:colOff>647700</xdr:colOff>
      <xdr:row>18</xdr:row>
      <xdr:rowOff>85726</xdr:rowOff>
    </xdr:from>
    <xdr:to>
      <xdr:col>1</xdr:col>
      <xdr:colOff>2523042</xdr:colOff>
      <xdr:row>21</xdr:row>
      <xdr:rowOff>45150</xdr:rowOff>
    </xdr:to>
    <xdr:sp macro="" textlink="">
      <xdr:nvSpPr>
        <xdr:cNvPr id="71" name="More detail button" descr="Dive down for more detail">
          <a:hlinkClick xmlns:r="http://schemas.openxmlformats.org/officeDocument/2006/relationships" r:id="rId17"/>
          <a:extLst>
            <a:ext uri="{FF2B5EF4-FFF2-40B4-BE49-F238E27FC236}">
              <a16:creationId xmlns:a16="http://schemas.microsoft.com/office/drawing/2014/main" id="{00000000-0008-0000-0400-000047000000}"/>
            </a:ext>
          </a:extLst>
        </xdr:cNvPr>
        <xdr:cNvSpPr/>
      </xdr:nvSpPr>
      <xdr:spPr>
        <a:xfrm>
          <a:off x="590550" y="3514726"/>
          <a:ext cx="589467" cy="53092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lientData/>
  </xdr:twoCellAnchor>
  <xdr:twoCellAnchor>
    <xdr:from>
      <xdr:col>1</xdr:col>
      <xdr:colOff>3858921</xdr:colOff>
      <xdr:row>18</xdr:row>
      <xdr:rowOff>85726</xdr:rowOff>
    </xdr:from>
    <xdr:to>
      <xdr:col>1</xdr:col>
      <xdr:colOff>5013351</xdr:colOff>
      <xdr:row>20</xdr:row>
      <xdr:rowOff>49625</xdr:rowOff>
    </xdr:to>
    <xdr:sp macro="" textlink="">
      <xdr:nvSpPr>
        <xdr:cNvPr id="72" name="Next Button" descr="Next step button, hyperlinked to next sheet">
          <a:hlinkClick xmlns:r="http://schemas.openxmlformats.org/officeDocument/2006/relationships" r:id="rId2" tooltip="Click here to advance to the next worksheet"/>
          <a:extLst>
            <a:ext uri="{FF2B5EF4-FFF2-40B4-BE49-F238E27FC236}">
              <a16:creationId xmlns:a16="http://schemas.microsoft.com/office/drawing/2014/main" id="{00000000-0008-0000-0400-000048000000}"/>
            </a:ext>
          </a:extLst>
        </xdr:cNvPr>
        <xdr:cNvSpPr/>
      </xdr:nvSpPr>
      <xdr:spPr>
        <a:xfrm>
          <a:off x="1182396" y="3514726"/>
          <a:ext cx="1905" cy="344899"/>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79528</xdr:colOff>
      <xdr:row>92</xdr:row>
      <xdr:rowOff>38101</xdr:rowOff>
    </xdr:from>
    <xdr:to>
      <xdr:col>20</xdr:col>
      <xdr:colOff>164645</xdr:colOff>
      <xdr:row>95</xdr:row>
      <xdr:rowOff>22201</xdr:rowOff>
    </xdr:to>
    <xdr:sp macro="" textlink="">
      <xdr:nvSpPr>
        <xdr:cNvPr id="2" name="Step" descr="Type =SUM(D4:D7), and then press enter. When you're done, you'll see the result of 170">
          <a:extLst>
            <a:ext uri="{FF2B5EF4-FFF2-40B4-BE49-F238E27FC236}">
              <a16:creationId xmlns:a16="http://schemas.microsoft.com/office/drawing/2014/main" id="{00000000-0008-0000-0500-000002000000}"/>
            </a:ext>
          </a:extLst>
        </xdr:cNvPr>
        <xdr:cNvSpPr txBox="1"/>
      </xdr:nvSpPr>
      <xdr:spPr>
        <a:xfrm>
          <a:off x="7166128" y="17564101"/>
          <a:ext cx="4809517" cy="5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clientData/>
  </xdr:twoCellAnchor>
  <xdr:absoluteAnchor>
    <xdr:pos x="18897600" y="14935200"/>
    <xdr:ext cx="3305175" cy="1849310"/>
    <xdr:grpSp>
      <xdr:nvGrpSpPr>
        <xdr:cNvPr id="3" name="GOOD TO KNOW" descr="GOOD TO KNOW&#10;Double-click this cell and you'll see that the formula is different. Specifically, the sum criteria is &quot;&gt;=50&quot; which means greater than or equal to 50. There are other operators you can use like &quot;&lt;=50&quot; which is less than or equal to 50. And there's &quot;&lt;&gt;50&quot; which is not equals 50&#10;">
          <a:extLst>
            <a:ext uri="{FF2B5EF4-FFF2-40B4-BE49-F238E27FC236}">
              <a16:creationId xmlns:a16="http://schemas.microsoft.com/office/drawing/2014/main" id="{00000000-0008-0000-0500-000003000000}"/>
            </a:ext>
          </a:extLst>
        </xdr:cNvPr>
        <xdr:cNvGrpSpPr/>
      </xdr:nvGrpSpPr>
      <xdr:grpSpPr>
        <a:xfrm>
          <a:off x="18897600" y="14935200"/>
          <a:ext cx="3305175" cy="1849310"/>
          <a:chOff x="6778625" y="15514765"/>
          <a:chExt cx="3432175" cy="1776285"/>
        </a:xfrm>
      </xdr:grpSpPr>
      <xdr:sp macro="" textlink="">
        <xdr:nvSpPr>
          <xdr:cNvPr id="4" name="Step" descr="GOOD TO KNOW&#10;Double-click this cell and you'll see that the formula is different. Specifically, the sum criteria is &quot;&gt;=50&quot; which means greater than or equal to 50. There are other operators you can use like &quot;&lt;=50&quot; which is less than or equal to 50. And there's &quot;&lt;&gt;50&quot; which is not equals 50&#10;">
            <a:extLst>
              <a:ext uri="{FF2B5EF4-FFF2-40B4-BE49-F238E27FC236}">
                <a16:creationId xmlns:a16="http://schemas.microsoft.com/office/drawing/2014/main" id="{00000000-0008-0000-0500-000004000000}"/>
              </a:ext>
            </a:extLst>
          </xdr:cNvPr>
          <xdr:cNvSpPr txBox="1"/>
        </xdr:nvSpPr>
        <xdr:spPr>
          <a:xfrm>
            <a:off x="7042958" y="15665450"/>
            <a:ext cx="3167842" cy="162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Double-click this cell and you'll see that the formula is different. Specifically, the sum criteria is "&gt;=50" which means greater than or equal to 50. There are other operators you can use like "&lt;=50" which is </a:t>
            </a:r>
            <a:r>
              <a:rPr lang="en-US" sz="1100" b="0" i="1" kern="1200" baseline="0">
                <a:solidFill>
                  <a:schemeClr val="dk1"/>
                </a:solidFill>
                <a:effectLst/>
                <a:latin typeface="+mn-lt"/>
                <a:ea typeface="+mn-ea"/>
                <a:cs typeface="+mn-cs"/>
              </a:rPr>
              <a:t>less than or equal to 50</a:t>
            </a:r>
            <a:r>
              <a:rPr lang="en-US" sz="1100" b="0" i="0" kern="1200" baseline="0">
                <a:solidFill>
                  <a:schemeClr val="dk1"/>
                </a:solidFill>
                <a:effectLst/>
                <a:latin typeface="+mn-lt"/>
                <a:ea typeface="+mn-ea"/>
                <a:cs typeface="+mn-cs"/>
              </a:rPr>
              <a:t>. And there's "&lt;&gt;50" which is </a:t>
            </a:r>
            <a:r>
              <a:rPr lang="en-US" sz="1100" b="0" i="1" kern="1200" baseline="0">
                <a:solidFill>
                  <a:schemeClr val="dk1"/>
                </a:solidFill>
                <a:effectLst/>
                <a:latin typeface="+mn-lt"/>
                <a:ea typeface="+mn-ea"/>
                <a:cs typeface="+mn-cs"/>
              </a:rPr>
              <a:t>not equals 50</a:t>
            </a:r>
            <a:r>
              <a:rPr lang="en-US" sz="1100" b="0" i="0" kern="1200" baseline="0">
                <a:solidFill>
                  <a:schemeClr val="dk1"/>
                </a:solidFill>
                <a:effectLst/>
                <a:latin typeface="+mn-lt"/>
                <a:ea typeface="+mn-ea"/>
                <a:cs typeface="+mn-cs"/>
              </a:rPr>
              <a:t>. </a:t>
            </a:r>
            <a:endParaRPr lang="en-US" sz="1100">
              <a:effectLst/>
              <a:latin typeface="+mn-lt"/>
            </a:endParaRPr>
          </a:p>
        </xdr:txBody>
      </xdr:sp>
      <xdr:pic>
        <xdr:nvPicPr>
          <xdr:cNvPr id="5" name="Graphic 147" descr="Glasses">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778625" y="15665450"/>
            <a:ext cx="323347" cy="349115"/>
          </a:xfrm>
          <a:prstGeom prst="rect">
            <a:avLst/>
          </a:prstGeom>
        </xdr:spPr>
      </xdr:pic>
      <xdr:sp macro="" textlink="">
        <xdr:nvSpPr>
          <xdr:cNvPr id="6" name="Freeform: Shape 5" descr="Arrrow">
            <a:extLst>
              <a:ext uri="{FF2B5EF4-FFF2-40B4-BE49-F238E27FC236}">
                <a16:creationId xmlns:a16="http://schemas.microsoft.com/office/drawing/2014/main" id="{00000000-0008-0000-0500-000006000000}"/>
              </a:ext>
            </a:extLst>
          </xdr:cNvPr>
          <xdr:cNvSpPr/>
        </xdr:nvSpPr>
        <xdr:spPr>
          <a:xfrm rot="5953034" flipV="1">
            <a:off x="8741246" y="15054464"/>
            <a:ext cx="284005" cy="1204607"/>
          </a:xfrm>
          <a:custGeom>
            <a:avLst/>
            <a:gdLst>
              <a:gd name="connsiteX0" fmla="*/ 279015 w 279015"/>
              <a:gd name="connsiteY0" fmla="*/ 99249 h 1391008"/>
              <a:gd name="connsiteX1" fmla="*/ 134697 w 279015"/>
              <a:gd name="connsiteY1" fmla="*/ 118492 h 1391008"/>
              <a:gd name="connsiteX2" fmla="*/ 211667 w 279015"/>
              <a:gd name="connsiteY2" fmla="*/ 1282658 h 1391008"/>
              <a:gd name="connsiteX3" fmla="*/ 0 w 279015"/>
              <a:gd name="connsiteY3" fmla="*/ 1340386 h 1391008"/>
              <a:gd name="connsiteX4" fmla="*/ 0 w 279015"/>
              <a:gd name="connsiteY4" fmla="*/ 1340386 h 1391008"/>
              <a:gd name="connsiteX0" fmla="*/ 279015 w 279015"/>
              <a:gd name="connsiteY0" fmla="*/ 32141 h 1310271"/>
              <a:gd name="connsiteX1" fmla="*/ 152422 w 279015"/>
              <a:gd name="connsiteY1" fmla="*/ 244286 h 1310271"/>
              <a:gd name="connsiteX2" fmla="*/ 211667 w 279015"/>
              <a:gd name="connsiteY2" fmla="*/ 1215550 h 1310271"/>
              <a:gd name="connsiteX3" fmla="*/ 0 w 279015"/>
              <a:gd name="connsiteY3" fmla="*/ 1273278 h 1310271"/>
              <a:gd name="connsiteX4" fmla="*/ 0 w 279015"/>
              <a:gd name="connsiteY4" fmla="*/ 1273278 h 1310271"/>
              <a:gd name="connsiteX0" fmla="*/ 279015 w 279015"/>
              <a:gd name="connsiteY0" fmla="*/ 2960 h 1281090"/>
              <a:gd name="connsiteX1" fmla="*/ 152422 w 279015"/>
              <a:gd name="connsiteY1" fmla="*/ 215105 h 1281090"/>
              <a:gd name="connsiteX2" fmla="*/ 211667 w 279015"/>
              <a:gd name="connsiteY2" fmla="*/ 1186369 h 1281090"/>
              <a:gd name="connsiteX3" fmla="*/ 0 w 279015"/>
              <a:gd name="connsiteY3" fmla="*/ 1244097 h 1281090"/>
              <a:gd name="connsiteX4" fmla="*/ 0 w 279015"/>
              <a:gd name="connsiteY4" fmla="*/ 1244097 h 128109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9015" h="1281090">
                <a:moveTo>
                  <a:pt x="279015" y="2960"/>
                </a:moveTo>
                <a:cubicBezTo>
                  <a:pt x="162617" y="-10856"/>
                  <a:pt x="163647" y="17870"/>
                  <a:pt x="152422" y="215105"/>
                </a:cubicBezTo>
                <a:cubicBezTo>
                  <a:pt x="141197" y="412340"/>
                  <a:pt x="237071" y="1014870"/>
                  <a:pt x="211667" y="1186369"/>
                </a:cubicBezTo>
                <a:cubicBezTo>
                  <a:pt x="186263" y="1357868"/>
                  <a:pt x="0" y="1244097"/>
                  <a:pt x="0" y="1244097"/>
                </a:cubicBezTo>
                <a:lnTo>
                  <a:pt x="0" y="1244097"/>
                </a:lnTo>
              </a:path>
            </a:pathLst>
          </a:custGeom>
          <a:noFill/>
          <a:ln w="19050">
            <a:solidFill>
              <a:schemeClr val="accent2">
                <a:lumMod val="60000"/>
                <a:lumOff val="40000"/>
              </a:schemeClr>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absoluteAnchor>
  <xdr:absoluteAnchor>
    <xdr:pos x="352424" y="25631776"/>
    <xdr:ext cx="5724525" cy="3923165"/>
    <xdr:grpSp>
      <xdr:nvGrpSpPr>
        <xdr:cNvPr id="7" name="Group 6">
          <a:extLst>
            <a:ext uri="{FF2B5EF4-FFF2-40B4-BE49-F238E27FC236}">
              <a16:creationId xmlns:a16="http://schemas.microsoft.com/office/drawing/2014/main" id="{00000000-0008-0000-0500-000007000000}"/>
            </a:ext>
          </a:extLst>
        </xdr:cNvPr>
        <xdr:cNvGrpSpPr/>
      </xdr:nvGrpSpPr>
      <xdr:grpSpPr>
        <a:xfrm>
          <a:off x="352424" y="25631776"/>
          <a:ext cx="5724525" cy="3923165"/>
          <a:chOff x="447674" y="25631776"/>
          <a:chExt cx="5724525" cy="3762374"/>
        </a:xfrm>
      </xdr:grpSpPr>
      <xdr:sp macro="" textlink="">
        <xdr:nvSpPr>
          <xdr:cNvPr id="8" name="Rectangle 7">
            <a:extLst>
              <a:ext uri="{FF2B5EF4-FFF2-40B4-BE49-F238E27FC236}">
                <a16:creationId xmlns:a16="http://schemas.microsoft.com/office/drawing/2014/main" id="{00000000-0008-0000-0500-000008000000}"/>
              </a:ext>
            </a:extLst>
          </xdr:cNvPr>
          <xdr:cNvSpPr/>
        </xdr:nvSpPr>
        <xdr:spPr>
          <a:xfrm>
            <a:off x="447674" y="25631776"/>
            <a:ext cx="5724525" cy="376237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9" name="Step" descr="More information on the web&#10;">
            <a:extLst>
              <a:ext uri="{FF2B5EF4-FFF2-40B4-BE49-F238E27FC236}">
                <a16:creationId xmlns:a16="http://schemas.microsoft.com/office/drawing/2014/main" id="{00000000-0008-0000-0500-000009000000}"/>
              </a:ext>
            </a:extLst>
          </xdr:cNvPr>
          <xdr:cNvSpPr txBox="1"/>
        </xdr:nvSpPr>
        <xdr:spPr>
          <a:xfrm>
            <a:off x="659860" y="25748461"/>
            <a:ext cx="5246187" cy="463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0" name="Straight Connector 9" descr="Decorative line">
            <a:extLst>
              <a:ext uri="{FF2B5EF4-FFF2-40B4-BE49-F238E27FC236}">
                <a16:creationId xmlns:a16="http://schemas.microsoft.com/office/drawing/2014/main" id="{00000000-0008-0000-0500-00000A000000}"/>
              </a:ext>
            </a:extLst>
          </xdr:cNvPr>
          <xdr:cNvCxnSpPr>
            <a:cxnSpLocks/>
          </xdr:cNvCxnSpPr>
        </xdr:nvCxnSpPr>
        <xdr:spPr>
          <a:xfrm>
            <a:off x="663028" y="26228550"/>
            <a:ext cx="5243020"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1" name="Straight Connector 10" descr="Decorative line">
            <a:extLst>
              <a:ext uri="{FF2B5EF4-FFF2-40B4-BE49-F238E27FC236}">
                <a16:creationId xmlns:a16="http://schemas.microsoft.com/office/drawing/2014/main" id="{00000000-0008-0000-0500-00000B000000}"/>
              </a:ext>
            </a:extLst>
          </xdr:cNvPr>
          <xdr:cNvCxnSpPr>
            <a:cxnSpLocks/>
          </xdr:cNvCxnSpPr>
        </xdr:nvCxnSpPr>
        <xdr:spPr>
          <a:xfrm>
            <a:off x="663028" y="28602975"/>
            <a:ext cx="5243020"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grpSp>
    <xdr:clientData/>
  </xdr:absoluteAnchor>
  <xdr:absoluteAnchor>
    <xdr:pos x="342900" y="352425"/>
    <xdr:ext cx="5734050" cy="8791575"/>
    <xdr:sp macro="" textlink="">
      <xdr:nvSpPr>
        <xdr:cNvPr id="12" name="Background" descr="Background">
          <a:extLst>
            <a:ext uri="{FF2B5EF4-FFF2-40B4-BE49-F238E27FC236}">
              <a16:creationId xmlns:a16="http://schemas.microsoft.com/office/drawing/2014/main" id="{00000000-0008-0000-0500-00000C000000}"/>
            </a:ext>
          </a:extLst>
        </xdr:cNvPr>
        <xdr:cNvSpPr/>
      </xdr:nvSpPr>
      <xdr:spPr>
        <a:xfrm>
          <a:off x="342900" y="352425"/>
          <a:ext cx="5734050" cy="879157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2200">
            <a:solidFill>
              <a:sysClr val="windowText" lastClr="000000"/>
            </a:solidFill>
            <a:latin typeface="Segoe UI Light" panose="020B0502040204020203" pitchFamily="34" charset="0"/>
            <a:cs typeface="Segoe UI Light" panose="020B0502040204020203" pitchFamily="34" charset="0"/>
          </a:endParaRPr>
        </a:p>
      </xdr:txBody>
    </xdr:sp>
    <xdr:clientData/>
  </xdr:absoluteAnchor>
  <xdr:absoluteAnchor>
    <xdr:pos x="547701" y="1019175"/>
    <xdr:ext cx="5248248" cy="0"/>
    <xdr:cxnSp macro="">
      <xdr:nvCxnSpPr>
        <xdr:cNvPr id="13" name="Bottom line" descr="Decorative line">
          <a:extLst>
            <a:ext uri="{FF2B5EF4-FFF2-40B4-BE49-F238E27FC236}">
              <a16:creationId xmlns:a16="http://schemas.microsoft.com/office/drawing/2014/main" id="{00000000-0008-0000-0500-00000D000000}"/>
            </a:ext>
          </a:extLst>
        </xdr:cNvPr>
        <xdr:cNvCxnSpPr>
          <a:cxnSpLocks/>
        </xdr:cNvCxnSpPr>
      </xdr:nvCxnSpPr>
      <xdr:spPr>
        <a:xfrm>
          <a:off x="547701" y="1019175"/>
          <a:ext cx="52482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lientData/>
  </xdr:absoluteAnchor>
  <xdr:absoluteAnchor>
    <xdr:pos x="547701" y="447675"/>
    <xdr:ext cx="5251444" cy="485842"/>
    <xdr:sp macro="" textlink="">
      <xdr:nvSpPr>
        <xdr:cNvPr id="14" name="Step" descr="Conditional functions - SUMIF&#10;">
          <a:extLst>
            <a:ext uri="{FF2B5EF4-FFF2-40B4-BE49-F238E27FC236}">
              <a16:creationId xmlns:a16="http://schemas.microsoft.com/office/drawing/2014/main" id="{00000000-0008-0000-0500-00000E000000}"/>
            </a:ext>
          </a:extLst>
        </xdr:cNvPr>
        <xdr:cNvSpPr txBox="1"/>
      </xdr:nvSpPr>
      <xdr:spPr>
        <a:xfrm>
          <a:off x="547701" y="447675"/>
          <a:ext cx="5251444" cy="4858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Conditional functions - SUMIF</a:t>
          </a:r>
        </a:p>
      </xdr:txBody>
    </xdr:sp>
    <xdr:clientData/>
  </xdr:absoluteAnchor>
  <xdr:absoluteAnchor>
    <xdr:pos x="547701" y="8365067"/>
    <xdr:ext cx="5248248" cy="0"/>
    <xdr:cxnSp macro="">
      <xdr:nvCxnSpPr>
        <xdr:cNvPr id="15" name="Bottom line" descr="Decorative line">
          <a:extLst>
            <a:ext uri="{FF2B5EF4-FFF2-40B4-BE49-F238E27FC236}">
              <a16:creationId xmlns:a16="http://schemas.microsoft.com/office/drawing/2014/main" id="{00000000-0008-0000-0500-00000F000000}"/>
            </a:ext>
          </a:extLst>
        </xdr:cNvPr>
        <xdr:cNvCxnSpPr>
          <a:cxnSpLocks/>
        </xdr:cNvCxnSpPr>
      </xdr:nvCxnSpPr>
      <xdr:spPr>
        <a:xfrm>
          <a:off x="547701" y="8365067"/>
          <a:ext cx="52482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lientData/>
  </xdr:absoluteAnchor>
  <xdr:absoluteAnchor>
    <xdr:pos x="571500" y="1009650"/>
    <xdr:ext cx="5300938" cy="250172"/>
    <xdr:sp macro="" textlink="">
      <xdr:nvSpPr>
        <xdr:cNvPr id="16" name="Add numbers introduction" descr="Conditional functions let you sum, average, count or get the min and max of a range based on a given condition, or criteria you specify. Such as, out of all the fruits in the list, how many are apples. Or, how many oranges are the Florida type?&#10;">
          <a:extLst>
            <a:ext uri="{FF2B5EF4-FFF2-40B4-BE49-F238E27FC236}">
              <a16:creationId xmlns:a16="http://schemas.microsoft.com/office/drawing/2014/main" id="{00000000-0008-0000-0500-000010000000}"/>
            </a:ext>
          </a:extLst>
        </xdr:cNvPr>
        <xdr:cNvSpPr txBox="1"/>
      </xdr:nvSpPr>
      <xdr:spPr>
        <a:xfrm>
          <a:off x="571500" y="1009650"/>
          <a:ext cx="5300938" cy="250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1100" kern="1200">
              <a:solidFill>
                <a:schemeClr val="dk1"/>
              </a:solidFill>
              <a:latin typeface="Segoe UI" panose="020B0502040204020203" pitchFamily="34" charset="0"/>
              <a:ea typeface="+mn-ea"/>
              <a:cs typeface="Segoe UI" panose="020B0502040204020203" pitchFamily="34" charset="0"/>
            </a:rPr>
            <a:t>Conditional functions let you sum, average, count or get the min or max of a range based on a given condition, or criteria you specify. Such</a:t>
          </a:r>
          <a:r>
            <a:rPr lang="en-US" sz="1100" kern="1200" baseline="0">
              <a:solidFill>
                <a:schemeClr val="dk1"/>
              </a:solidFill>
              <a:latin typeface="Segoe UI" panose="020B0502040204020203" pitchFamily="34" charset="0"/>
              <a:ea typeface="+mn-ea"/>
              <a:cs typeface="Segoe UI" panose="020B0502040204020203" pitchFamily="34" charset="0"/>
            </a:rPr>
            <a:t> as, out of all the fruits in the list, how many are apples? Or, how many oranges are the Florida type?</a:t>
          </a: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clientData/>
  </xdr:absoluteAnchor>
  <xdr:absoluteAnchor>
    <xdr:pos x="571500" y="1771650"/>
    <xdr:ext cx="5229626" cy="596207"/>
    <xdr:grpSp>
      <xdr:nvGrpSpPr>
        <xdr:cNvPr id="17" name="Group 16">
          <a:extLst>
            <a:ext uri="{FF2B5EF4-FFF2-40B4-BE49-F238E27FC236}">
              <a16:creationId xmlns:a16="http://schemas.microsoft.com/office/drawing/2014/main" id="{00000000-0008-0000-0500-000011000000}"/>
            </a:ext>
          </a:extLst>
        </xdr:cNvPr>
        <xdr:cNvGrpSpPr/>
      </xdr:nvGrpSpPr>
      <xdr:grpSpPr>
        <a:xfrm>
          <a:off x="571500" y="1771650"/>
          <a:ext cx="5229626" cy="596207"/>
          <a:chOff x="619125" y="1771650"/>
          <a:chExt cx="5220101" cy="596207"/>
        </a:xfrm>
      </xdr:grpSpPr>
      <xdr:sp macro="" textlink="">
        <xdr:nvSpPr>
          <xdr:cNvPr id="18" name="txt_Step" descr="SUMIF lets you sum in one range based on a specifc criteria you look for in another range, like how many Apples you have. Select cell D17 and type =SUMIF(C3:C14,C17,D3:D14). SUMIF is structured like this:&#10;">
            <a:extLst>
              <a:ext uri="{FF2B5EF4-FFF2-40B4-BE49-F238E27FC236}">
                <a16:creationId xmlns:a16="http://schemas.microsoft.com/office/drawing/2014/main" id="{00000000-0008-0000-0500-000012000000}"/>
              </a:ext>
            </a:extLst>
          </xdr:cNvPr>
          <xdr:cNvSpPr txBox="1"/>
        </xdr:nvSpPr>
        <xdr:spPr>
          <a:xfrm>
            <a:off x="991382" y="1813608"/>
            <a:ext cx="4809744" cy="554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SUMIF</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lets you sum in one range based on a specifc criteria you look for in another range, like how many Apples you have. Select cell D17 and type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=SUMIF(C3:C14,C17,D3:D14)</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SUMIF</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is structured like this:</a:t>
            </a:r>
          </a:p>
        </xdr:txBody>
      </xdr:sp>
      <xdr:sp macro="" textlink="">
        <xdr:nvSpPr>
          <xdr:cNvPr id="19" name="shp_Step" descr="1">
            <a:extLst>
              <a:ext uri="{FF2B5EF4-FFF2-40B4-BE49-F238E27FC236}">
                <a16:creationId xmlns:a16="http://schemas.microsoft.com/office/drawing/2014/main" id="{00000000-0008-0000-0500-000013000000}"/>
              </a:ext>
            </a:extLst>
          </xdr:cNvPr>
          <xdr:cNvSpPr/>
        </xdr:nvSpPr>
        <xdr:spPr>
          <a:xfrm>
            <a:off x="571500" y="1771650"/>
            <a:ext cx="374621" cy="366863"/>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grpSp>
    <xdr:clientData/>
  </xdr:absoluteAnchor>
  <xdr:absoluteAnchor>
    <xdr:pos x="4591051" y="8507941"/>
    <xdr:ext cx="1144203" cy="357599"/>
    <xdr:sp macro="" textlink="">
      <xdr:nvSpPr>
        <xdr:cNvPr id="20" name="NextButton" descr="Advance to the next sheet">
          <a:hlinkClick xmlns:r="http://schemas.openxmlformats.org/officeDocument/2006/relationships" r:id="rId3" tooltip="Click here to advance to the next worksheet"/>
          <a:extLst>
            <a:ext uri="{FF2B5EF4-FFF2-40B4-BE49-F238E27FC236}">
              <a16:creationId xmlns:a16="http://schemas.microsoft.com/office/drawing/2014/main" id="{00000000-0008-0000-0500-000014000000}"/>
            </a:ext>
          </a:extLst>
        </xdr:cNvPr>
        <xdr:cNvSpPr/>
      </xdr:nvSpPr>
      <xdr:spPr>
        <a:xfrm>
          <a:off x="4591051" y="8507941"/>
          <a:ext cx="1144203" cy="357599"/>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a:t>
          </a:r>
        </a:p>
      </xdr:txBody>
    </xdr:sp>
    <xdr:clientData/>
  </xdr:absoluteAnchor>
  <xdr:absoluteAnchor>
    <xdr:pos x="652334" y="28871826"/>
    <xdr:ext cx="2758223" cy="546663"/>
    <xdr:sp macro="" textlink="">
      <xdr:nvSpPr>
        <xdr:cNvPr id="21" name="Next Button" descr="Back to top, hyperlinked to cell A1">
          <a:hlinkClick xmlns:r="http://schemas.openxmlformats.org/officeDocument/2006/relationships" r:id="rId4" tooltip="Back to top"/>
          <a:extLst>
            <a:ext uri="{FF2B5EF4-FFF2-40B4-BE49-F238E27FC236}">
              <a16:creationId xmlns:a16="http://schemas.microsoft.com/office/drawing/2014/main" id="{00000000-0008-0000-0500-000015000000}"/>
            </a:ext>
          </a:extLst>
        </xdr:cNvPr>
        <xdr:cNvSpPr/>
      </xdr:nvSpPr>
      <xdr:spPr>
        <a:xfrm>
          <a:off x="652334" y="28871826"/>
          <a:ext cx="2758223" cy="546663"/>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lientData/>
  </xdr:absoluteAnchor>
  <xdr:absoluteAnchor>
    <xdr:pos x="4723058" y="29064030"/>
    <xdr:ext cx="1151875" cy="357107"/>
    <xdr:sp macro="" textlink="">
      <xdr:nvSpPr>
        <xdr:cNvPr id="22" name="Next Button" descr="Next step button, hyperlinked to next worksheet">
          <a:hlinkClick xmlns:r="http://schemas.openxmlformats.org/officeDocument/2006/relationships" r:id="rId3"/>
          <a:extLst>
            <a:ext uri="{FF2B5EF4-FFF2-40B4-BE49-F238E27FC236}">
              <a16:creationId xmlns:a16="http://schemas.microsoft.com/office/drawing/2014/main" id="{00000000-0008-0000-0500-000016000000}"/>
            </a:ext>
          </a:extLst>
        </xdr:cNvPr>
        <xdr:cNvSpPr/>
      </xdr:nvSpPr>
      <xdr:spPr>
        <a:xfrm>
          <a:off x="4723058" y="29064030"/>
          <a:ext cx="1151875" cy="357107"/>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clientData/>
  </xdr:absoluteAnchor>
  <xdr:absoluteAnchor>
    <xdr:pos x="3723165" y="28165158"/>
    <xdr:ext cx="1867807" cy="310358"/>
    <xdr:sp macro="" textlink="">
      <xdr:nvSpPr>
        <xdr:cNvPr id="23" name="Step" descr="Free Excel training online, hyperlinked to web&#10;">
          <a:hlinkClick xmlns:r="http://schemas.openxmlformats.org/officeDocument/2006/relationships" r:id="rId5" tooltip="Select to learn about free Excel training on the web"/>
          <a:extLst>
            <a:ext uri="{FF2B5EF4-FFF2-40B4-BE49-F238E27FC236}">
              <a16:creationId xmlns:a16="http://schemas.microsoft.com/office/drawing/2014/main" id="{00000000-0008-0000-0500-000017000000}"/>
            </a:ext>
          </a:extLst>
        </xdr:cNvPr>
        <xdr:cNvSpPr txBox="1"/>
      </xdr:nvSpPr>
      <xdr:spPr>
        <a:xfrm>
          <a:off x="3723165" y="28165158"/>
          <a:ext cx="1867807" cy="310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Free Excel training online</a:t>
          </a:r>
        </a:p>
      </xdr:txBody>
    </xdr:sp>
    <xdr:clientData/>
  </xdr:absoluteAnchor>
  <xdr:absoluteAnchor>
    <xdr:pos x="3257981" y="28092921"/>
    <xdr:ext cx="494732" cy="454832"/>
    <xdr:pic>
      <xdr:nvPicPr>
        <xdr:cNvPr id="24" name="Graphic 22" descr="Arrow">
          <a:hlinkClick xmlns:r="http://schemas.openxmlformats.org/officeDocument/2006/relationships" r:id="rId5" tooltip="Select to learn more from the web"/>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257981" y="28092921"/>
          <a:ext cx="494732" cy="454832"/>
        </a:xfrm>
        <a:prstGeom prst="rect">
          <a:avLst/>
        </a:prstGeom>
      </xdr:spPr>
    </xdr:pic>
    <xdr:clientData/>
  </xdr:absoluteAnchor>
  <xdr:absoluteAnchor>
    <xdr:pos x="3723166" y="27717355"/>
    <xdr:ext cx="2269864" cy="316986"/>
    <xdr:sp macro="" textlink="">
      <xdr:nvSpPr>
        <xdr:cNvPr id="25" name="Step" descr="All about the MAXIFS function, Hyperlinked to web&#10;&#10;">
          <a:hlinkClick xmlns:r="http://schemas.openxmlformats.org/officeDocument/2006/relationships" r:id="rId8" tooltip="Select to learn all about the MAXIFS function on the web"/>
          <a:extLst>
            <a:ext uri="{FF2B5EF4-FFF2-40B4-BE49-F238E27FC236}">
              <a16:creationId xmlns:a16="http://schemas.microsoft.com/office/drawing/2014/main" id="{00000000-0008-0000-0500-000019000000}"/>
            </a:ext>
          </a:extLst>
        </xdr:cNvPr>
        <xdr:cNvSpPr txBox="1"/>
      </xdr:nvSpPr>
      <xdr:spPr>
        <a:xfrm>
          <a:off x="3723166" y="27717355"/>
          <a:ext cx="2269864" cy="316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a:t>
          </a:r>
          <a:r>
            <a:rPr lang="en-US" sz="1100" b="1"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MAXIFS</a:t>
          </a: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function</a:t>
          </a:r>
        </a:p>
      </xdr:txBody>
    </xdr:sp>
    <xdr:clientData/>
  </xdr:absoluteAnchor>
  <xdr:absoluteAnchor>
    <xdr:pos x="3257981" y="27651746"/>
    <xdr:ext cx="494732" cy="448204"/>
    <xdr:pic>
      <xdr:nvPicPr>
        <xdr:cNvPr id="26" name="Graphic 22" descr="Arrow">
          <a:hlinkClick xmlns:r="http://schemas.openxmlformats.org/officeDocument/2006/relationships" r:id="rId8" tooltip="Select to learn more from the web"/>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257981" y="27651746"/>
          <a:ext cx="494732" cy="448204"/>
        </a:xfrm>
        <a:prstGeom prst="rect">
          <a:avLst/>
        </a:prstGeom>
      </xdr:spPr>
    </xdr:pic>
    <xdr:clientData/>
  </xdr:absoluteAnchor>
  <xdr:absoluteAnchor>
    <xdr:pos x="3723166" y="27283968"/>
    <xdr:ext cx="2480466" cy="316986"/>
    <xdr:sp macro="" textlink="">
      <xdr:nvSpPr>
        <xdr:cNvPr id="27" name="Step" descr="All about the AVERAGEIFS function, Hyperlinked to web&#10;&#10;">
          <a:hlinkClick xmlns:r="http://schemas.openxmlformats.org/officeDocument/2006/relationships" r:id="rId9" tooltip="Select to learn all about the AVERAGEIFS function on the web"/>
          <a:extLst>
            <a:ext uri="{FF2B5EF4-FFF2-40B4-BE49-F238E27FC236}">
              <a16:creationId xmlns:a16="http://schemas.microsoft.com/office/drawing/2014/main" id="{00000000-0008-0000-0500-00001B000000}"/>
            </a:ext>
          </a:extLst>
        </xdr:cNvPr>
        <xdr:cNvSpPr txBox="1"/>
      </xdr:nvSpPr>
      <xdr:spPr>
        <a:xfrm>
          <a:off x="3723166" y="27283968"/>
          <a:ext cx="2480466" cy="316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a:t>
          </a:r>
          <a:r>
            <a:rPr lang="en-US" sz="1100" b="1"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AVERAGEIFS</a:t>
          </a: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function</a:t>
          </a:r>
        </a:p>
      </xdr:txBody>
    </xdr:sp>
    <xdr:clientData/>
  </xdr:absoluteAnchor>
  <xdr:absoluteAnchor>
    <xdr:pos x="3257981" y="27218359"/>
    <xdr:ext cx="494732" cy="448204"/>
    <xdr:pic>
      <xdr:nvPicPr>
        <xdr:cNvPr id="28" name="Graphic 22" descr="Arrow">
          <a:hlinkClick xmlns:r="http://schemas.openxmlformats.org/officeDocument/2006/relationships" r:id="rId9" tooltip="Select to learn more from the web"/>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257981" y="27218359"/>
          <a:ext cx="494732" cy="448204"/>
        </a:xfrm>
        <a:prstGeom prst="rect">
          <a:avLst/>
        </a:prstGeom>
      </xdr:spPr>
    </xdr:pic>
    <xdr:clientData/>
  </xdr:absoluteAnchor>
  <xdr:absoluteAnchor>
    <xdr:pos x="951391" y="27283968"/>
    <xdr:ext cx="2356019" cy="316986"/>
    <xdr:sp macro="" textlink="">
      <xdr:nvSpPr>
        <xdr:cNvPr id="29" name="Step" descr="All about the AVERAGEIF function, Hyperlinked to web&#10;&#10;">
          <a:hlinkClick xmlns:r="http://schemas.openxmlformats.org/officeDocument/2006/relationships" r:id="rId10" tooltip="Select to learn all about the AVERAGEIF function on the web"/>
          <a:extLst>
            <a:ext uri="{FF2B5EF4-FFF2-40B4-BE49-F238E27FC236}">
              <a16:creationId xmlns:a16="http://schemas.microsoft.com/office/drawing/2014/main" id="{00000000-0008-0000-0500-00001D000000}"/>
            </a:ext>
          </a:extLst>
        </xdr:cNvPr>
        <xdr:cNvSpPr txBox="1"/>
      </xdr:nvSpPr>
      <xdr:spPr>
        <a:xfrm>
          <a:off x="951391" y="27283968"/>
          <a:ext cx="2356019" cy="316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a:t>
          </a:r>
          <a:r>
            <a:rPr lang="en-US" sz="1100" b="1"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AVERAGEIF</a:t>
          </a: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function</a:t>
          </a:r>
        </a:p>
      </xdr:txBody>
    </xdr:sp>
    <xdr:clientData/>
  </xdr:absoluteAnchor>
  <xdr:absoluteAnchor>
    <xdr:pos x="486206" y="27215977"/>
    <xdr:ext cx="494732" cy="448204"/>
    <xdr:pic>
      <xdr:nvPicPr>
        <xdr:cNvPr id="30" name="Graphic 22" descr="Arrow">
          <a:hlinkClick xmlns:r="http://schemas.openxmlformats.org/officeDocument/2006/relationships" r:id="rId10" tooltip="Select to learn more from the web"/>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486206" y="27215977"/>
          <a:ext cx="494732" cy="448204"/>
        </a:xfrm>
        <a:prstGeom prst="rect">
          <a:avLst/>
        </a:prstGeom>
      </xdr:spPr>
    </xdr:pic>
    <xdr:clientData/>
  </xdr:absoluteAnchor>
  <xdr:absoluteAnchor>
    <xdr:pos x="951390" y="27717355"/>
    <xdr:ext cx="2154991" cy="316986"/>
    <xdr:sp macro="" textlink="">
      <xdr:nvSpPr>
        <xdr:cNvPr id="31" name="Step" descr="All about the MINIFS function, Hyperlinked to web&#10;&#10;">
          <a:hlinkClick xmlns:r="http://schemas.openxmlformats.org/officeDocument/2006/relationships" r:id="rId11" tooltip="Select to learn all about the MINIFS function on the web"/>
          <a:extLst>
            <a:ext uri="{FF2B5EF4-FFF2-40B4-BE49-F238E27FC236}">
              <a16:creationId xmlns:a16="http://schemas.microsoft.com/office/drawing/2014/main" id="{00000000-0008-0000-0500-00001F000000}"/>
            </a:ext>
          </a:extLst>
        </xdr:cNvPr>
        <xdr:cNvSpPr txBox="1"/>
      </xdr:nvSpPr>
      <xdr:spPr>
        <a:xfrm>
          <a:off x="951390" y="27717355"/>
          <a:ext cx="2154991" cy="316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a:t>
          </a:r>
          <a:r>
            <a:rPr lang="en-US" sz="1100" b="1"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MINIFS</a:t>
          </a: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function</a:t>
          </a:r>
        </a:p>
      </xdr:txBody>
    </xdr:sp>
    <xdr:clientData/>
  </xdr:absoluteAnchor>
  <xdr:absoluteAnchor>
    <xdr:pos x="486206" y="27643411"/>
    <xdr:ext cx="494732" cy="448204"/>
    <xdr:pic>
      <xdr:nvPicPr>
        <xdr:cNvPr id="32" name="Graphic 22" descr="Arrow">
          <a:hlinkClick xmlns:r="http://schemas.openxmlformats.org/officeDocument/2006/relationships" r:id="rId11" tooltip="Select to learn more from the web"/>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486206" y="27643411"/>
          <a:ext cx="494732" cy="448204"/>
        </a:xfrm>
        <a:prstGeom prst="rect">
          <a:avLst/>
        </a:prstGeom>
      </xdr:spPr>
    </xdr:pic>
    <xdr:clientData/>
  </xdr:absoluteAnchor>
  <xdr:absoluteAnchor>
    <xdr:pos x="3723166" y="26860105"/>
    <xdr:ext cx="2336874" cy="316986"/>
    <xdr:sp macro="" textlink="">
      <xdr:nvSpPr>
        <xdr:cNvPr id="33" name="Step" descr="All about the COUNTIFS function, Hyperlinked to web&#10;&#10;">
          <a:hlinkClick xmlns:r="http://schemas.openxmlformats.org/officeDocument/2006/relationships" r:id="rId12" tooltip="Select to learn all about the COUNTIFS function on the web"/>
          <a:extLst>
            <a:ext uri="{FF2B5EF4-FFF2-40B4-BE49-F238E27FC236}">
              <a16:creationId xmlns:a16="http://schemas.microsoft.com/office/drawing/2014/main" id="{00000000-0008-0000-0500-000021000000}"/>
            </a:ext>
          </a:extLst>
        </xdr:cNvPr>
        <xdr:cNvSpPr txBox="1"/>
      </xdr:nvSpPr>
      <xdr:spPr>
        <a:xfrm>
          <a:off x="3723166" y="26860105"/>
          <a:ext cx="2336874" cy="316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a:t>
          </a:r>
          <a:r>
            <a:rPr lang="en-US" sz="1100" b="1"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COUNTIFS</a:t>
          </a: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function</a:t>
          </a:r>
        </a:p>
      </xdr:txBody>
    </xdr:sp>
    <xdr:clientData/>
  </xdr:absoluteAnchor>
  <xdr:absoluteAnchor>
    <xdr:pos x="3257981" y="26794496"/>
    <xdr:ext cx="494732" cy="448204"/>
    <xdr:pic>
      <xdr:nvPicPr>
        <xdr:cNvPr id="34"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257981" y="26794496"/>
          <a:ext cx="494732" cy="448204"/>
        </a:xfrm>
        <a:prstGeom prst="rect">
          <a:avLst/>
        </a:prstGeom>
      </xdr:spPr>
    </xdr:pic>
    <xdr:clientData/>
  </xdr:absoluteAnchor>
  <xdr:absoluteAnchor>
    <xdr:pos x="3723166" y="26426718"/>
    <xdr:ext cx="2183709" cy="316986"/>
    <xdr:sp macro="" textlink="">
      <xdr:nvSpPr>
        <xdr:cNvPr id="35" name="Step" descr="All about the SUMIFS function, Hyperlinked to web&#10;&#10;">
          <a:hlinkClick xmlns:r="http://schemas.openxmlformats.org/officeDocument/2006/relationships" r:id="rId13" tooltip="Select to learn all about the SUMIFS function on the web"/>
          <a:extLst>
            <a:ext uri="{FF2B5EF4-FFF2-40B4-BE49-F238E27FC236}">
              <a16:creationId xmlns:a16="http://schemas.microsoft.com/office/drawing/2014/main" id="{00000000-0008-0000-0500-000023000000}"/>
            </a:ext>
          </a:extLst>
        </xdr:cNvPr>
        <xdr:cNvSpPr txBox="1"/>
      </xdr:nvSpPr>
      <xdr:spPr>
        <a:xfrm>
          <a:off x="3723166" y="26426718"/>
          <a:ext cx="2183709" cy="316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a:t>
          </a:r>
          <a:r>
            <a:rPr lang="en-US" sz="1100" b="1"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SUMIFS</a:t>
          </a: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function</a:t>
          </a:r>
        </a:p>
      </xdr:txBody>
    </xdr:sp>
    <xdr:clientData/>
  </xdr:absoluteAnchor>
  <xdr:absoluteAnchor>
    <xdr:pos x="3257981" y="26361109"/>
    <xdr:ext cx="494732" cy="448204"/>
    <xdr:pic>
      <xdr:nvPicPr>
        <xdr:cNvPr id="36" name="Graphic 22" descr="Arrow">
          <a:hlinkClick xmlns:r="http://schemas.openxmlformats.org/officeDocument/2006/relationships" r:id="rId13" tooltip="Select to learn more from the web"/>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257981" y="26361109"/>
          <a:ext cx="494732" cy="448204"/>
        </a:xfrm>
        <a:prstGeom prst="rect">
          <a:avLst/>
        </a:prstGeom>
      </xdr:spPr>
    </xdr:pic>
    <xdr:clientData/>
  </xdr:absoluteAnchor>
  <xdr:absoluteAnchor>
    <xdr:pos x="951391" y="26426718"/>
    <xdr:ext cx="2040118" cy="316986"/>
    <xdr:sp macro="" textlink="">
      <xdr:nvSpPr>
        <xdr:cNvPr id="37" name="Step" descr="All about the SUMIF function, Hyperlinked to web&#10;&#10;">
          <a:hlinkClick xmlns:r="http://schemas.openxmlformats.org/officeDocument/2006/relationships" r:id="rId14" tooltip="Select to learn all about the SUMIF function on the web"/>
          <a:extLst>
            <a:ext uri="{FF2B5EF4-FFF2-40B4-BE49-F238E27FC236}">
              <a16:creationId xmlns:a16="http://schemas.microsoft.com/office/drawing/2014/main" id="{00000000-0008-0000-0500-000025000000}"/>
            </a:ext>
          </a:extLst>
        </xdr:cNvPr>
        <xdr:cNvSpPr txBox="1"/>
      </xdr:nvSpPr>
      <xdr:spPr>
        <a:xfrm>
          <a:off x="951391" y="26426718"/>
          <a:ext cx="2040118" cy="316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a:t>
          </a:r>
          <a:r>
            <a:rPr lang="en-US" sz="1100" b="1"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SUMIF</a:t>
          </a: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function</a:t>
          </a:r>
        </a:p>
      </xdr:txBody>
    </xdr:sp>
    <xdr:clientData/>
  </xdr:absoluteAnchor>
  <xdr:absoluteAnchor>
    <xdr:pos x="486206" y="26361109"/>
    <xdr:ext cx="494732" cy="448204"/>
    <xdr:pic>
      <xdr:nvPicPr>
        <xdr:cNvPr id="38" name="Graphic 22" descr="Arrow">
          <a:hlinkClick xmlns:r="http://schemas.openxmlformats.org/officeDocument/2006/relationships" r:id="rId14" tooltip="Select to learn more from the web"/>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486206" y="26361109"/>
          <a:ext cx="494732" cy="448204"/>
        </a:xfrm>
        <a:prstGeom prst="rect">
          <a:avLst/>
        </a:prstGeom>
      </xdr:spPr>
    </xdr:pic>
    <xdr:clientData/>
  </xdr:absoluteAnchor>
  <xdr:absoluteAnchor>
    <xdr:pos x="951391" y="26860105"/>
    <xdr:ext cx="2212428" cy="316986"/>
    <xdr:sp macro="" textlink="">
      <xdr:nvSpPr>
        <xdr:cNvPr id="39" name="Step" descr="All about the COUNTIF function, Hyperlinked to web&#10;&#10;">
          <a:hlinkClick xmlns:r="http://schemas.openxmlformats.org/officeDocument/2006/relationships" r:id="rId15" tooltip="Select to learn all about the COUNTIF function on the web"/>
          <a:extLst>
            <a:ext uri="{FF2B5EF4-FFF2-40B4-BE49-F238E27FC236}">
              <a16:creationId xmlns:a16="http://schemas.microsoft.com/office/drawing/2014/main" id="{00000000-0008-0000-0500-000027000000}"/>
            </a:ext>
          </a:extLst>
        </xdr:cNvPr>
        <xdr:cNvSpPr txBox="1"/>
      </xdr:nvSpPr>
      <xdr:spPr>
        <a:xfrm>
          <a:off x="951391" y="26860105"/>
          <a:ext cx="2212428" cy="316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a:t>
          </a:r>
          <a:r>
            <a:rPr lang="en-US" sz="1100" b="1"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COUNTIF</a:t>
          </a: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function</a:t>
          </a:r>
        </a:p>
      </xdr:txBody>
    </xdr:sp>
    <xdr:clientData/>
  </xdr:absoluteAnchor>
  <xdr:absoluteAnchor>
    <xdr:pos x="486206" y="26788543"/>
    <xdr:ext cx="494732" cy="448204"/>
    <xdr:pic>
      <xdr:nvPicPr>
        <xdr:cNvPr id="40" name="Graphic 22" descr="Arrow">
          <a:hlinkClick xmlns:r="http://schemas.openxmlformats.org/officeDocument/2006/relationships" r:id="rId15" tooltip="Select to learn more from the web"/>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486206" y="26788543"/>
          <a:ext cx="494732" cy="448204"/>
        </a:xfrm>
        <a:prstGeom prst="rect">
          <a:avLst/>
        </a:prstGeom>
      </xdr:spPr>
    </xdr:pic>
    <xdr:clientData/>
  </xdr:absoluteAnchor>
  <xdr:absoluteAnchor>
    <xdr:pos x="951391" y="28136455"/>
    <xdr:ext cx="1900176" cy="316986"/>
    <xdr:sp macro="" textlink="">
      <xdr:nvSpPr>
        <xdr:cNvPr id="41" name="Step" descr="Create a drop-down list. Hyperlinked to web&#10;&#10;">
          <a:hlinkClick xmlns:r="http://schemas.openxmlformats.org/officeDocument/2006/relationships" r:id="rId16" tooltip="Select to learn all about creating a drop-down list on the web"/>
          <a:extLst>
            <a:ext uri="{FF2B5EF4-FFF2-40B4-BE49-F238E27FC236}">
              <a16:creationId xmlns:a16="http://schemas.microsoft.com/office/drawing/2014/main" id="{00000000-0008-0000-0500-000029000000}"/>
            </a:ext>
          </a:extLst>
        </xdr:cNvPr>
        <xdr:cNvSpPr txBox="1"/>
      </xdr:nvSpPr>
      <xdr:spPr>
        <a:xfrm>
          <a:off x="951391" y="28136455"/>
          <a:ext cx="1900176" cy="316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 drop-down list</a:t>
          </a:r>
        </a:p>
      </xdr:txBody>
    </xdr:sp>
    <xdr:clientData/>
  </xdr:absoluteAnchor>
  <xdr:absoluteAnchor>
    <xdr:pos x="486206" y="28070846"/>
    <xdr:ext cx="494732" cy="448204"/>
    <xdr:pic>
      <xdr:nvPicPr>
        <xdr:cNvPr id="42" name="Graphic 22" descr="Arrow">
          <a:hlinkClick xmlns:r="http://schemas.openxmlformats.org/officeDocument/2006/relationships" r:id="rId16" tooltip="Select to learn more from the web"/>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486206" y="28070846"/>
          <a:ext cx="494732" cy="448204"/>
        </a:xfrm>
        <a:prstGeom prst="rect">
          <a:avLst/>
        </a:prstGeom>
      </xdr:spPr>
    </xdr:pic>
    <xdr:clientData/>
  </xdr:absoluteAnchor>
  <xdr:absoluteAnchor>
    <xdr:pos x="571500" y="4610100"/>
    <xdr:ext cx="5229626" cy="596207"/>
    <xdr:grpSp>
      <xdr:nvGrpSpPr>
        <xdr:cNvPr id="43" name="Group 42">
          <a:extLst>
            <a:ext uri="{FF2B5EF4-FFF2-40B4-BE49-F238E27FC236}">
              <a16:creationId xmlns:a16="http://schemas.microsoft.com/office/drawing/2014/main" id="{00000000-0008-0000-0500-00002B000000}"/>
            </a:ext>
          </a:extLst>
        </xdr:cNvPr>
        <xdr:cNvGrpSpPr/>
      </xdr:nvGrpSpPr>
      <xdr:grpSpPr>
        <a:xfrm>
          <a:off x="571500" y="4610100"/>
          <a:ext cx="5229626" cy="596207"/>
          <a:chOff x="619125" y="4610100"/>
          <a:chExt cx="5220101" cy="596207"/>
        </a:xfrm>
      </xdr:grpSpPr>
      <xdr:sp macro="" textlink="">
        <xdr:nvSpPr>
          <xdr:cNvPr id="44" name="txt_Step" descr="SUMIFS is the same as SUMIF, but it lets you use multiple criteria. So in this example, you can look for Fruit and Type, instead of just by Fruit. Select cell H17 and type =SUMIFS(H3:H14,F3:F14,F17,G3:G14,G17). SUMIFS is structured like this:&#10;&#10;&#10;">
            <a:extLst>
              <a:ext uri="{FF2B5EF4-FFF2-40B4-BE49-F238E27FC236}">
                <a16:creationId xmlns:a16="http://schemas.microsoft.com/office/drawing/2014/main" id="{00000000-0008-0000-0500-00002C000000}"/>
              </a:ext>
            </a:extLst>
          </xdr:cNvPr>
          <xdr:cNvSpPr txBox="1"/>
        </xdr:nvSpPr>
        <xdr:spPr>
          <a:xfrm>
            <a:off x="991382" y="4652058"/>
            <a:ext cx="4809744" cy="554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SUMIFS </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is the same as SUMIF, but it lets you use multiple criteria. So in this example, you can look for Fruit and Type, instead of just by Fruit. Select cell H17 and type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=SUMIFS(H3:H14,F3:F14,F17,G3:G14,G17)</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SUMIFS</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is structured like this: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45" name="shp_Step" descr="2">
            <a:extLst>
              <a:ext uri="{FF2B5EF4-FFF2-40B4-BE49-F238E27FC236}">
                <a16:creationId xmlns:a16="http://schemas.microsoft.com/office/drawing/2014/main" id="{00000000-0008-0000-0500-00002D000000}"/>
              </a:ext>
            </a:extLst>
          </xdr:cNvPr>
          <xdr:cNvSpPr/>
        </xdr:nvSpPr>
        <xdr:spPr>
          <a:xfrm>
            <a:off x="571500" y="4610100"/>
            <a:ext cx="374621" cy="366863"/>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clientData/>
  </xdr:absoluteAnchor>
  <xdr:absoluteAnchor>
    <xdr:pos x="361949" y="21869400"/>
    <xdr:ext cx="5724525" cy="3673037"/>
    <xdr:grpSp>
      <xdr:nvGrpSpPr>
        <xdr:cNvPr id="46" name="More about SUMIF" descr="More about the SUM function &#10;In some of the above tips, we taught you how to use the SUM function. Here are &#10;more details about it Double-click a yellow cell on the right, and then read along with the text below. &#10;If the SUM function could talk, it would say this: &#10;Sum up the following: ...the values in &#10;cells D38, D39, D40, and 041. &#10;=SUM(D38:D41) &#10;Here's another way it can be used: &#10;Sum the following: ...the value in cell 049, ...the values in cells G48, G49, G50, and G51, ...and 100&#10;=SUM(D48,G48:G51,100) &#10;The formula above uses the following: &#10;A single cell reference, which is the address&quot; or &quot;name' of a cell. D48 is the single cell reference in the formula above. &#10;A range of cells, which is a series of cells starting at one cell and ending at another. &#10;G48:G51 is the range of cells in the formula. &#10;A constant. The constant in this formula is the number 100">
          <a:extLst>
            <a:ext uri="{FF2B5EF4-FFF2-40B4-BE49-F238E27FC236}">
              <a16:creationId xmlns:a16="http://schemas.microsoft.com/office/drawing/2014/main" id="{00000000-0008-0000-0500-00002E000000}"/>
            </a:ext>
          </a:extLst>
        </xdr:cNvPr>
        <xdr:cNvGrpSpPr/>
      </xdr:nvGrpSpPr>
      <xdr:grpSpPr>
        <a:xfrm>
          <a:off x="361949" y="21869400"/>
          <a:ext cx="5724525" cy="3673037"/>
          <a:chOff x="347872" y="13364013"/>
          <a:chExt cx="5695950" cy="3673037"/>
        </a:xfrm>
      </xdr:grpSpPr>
      <xdr:sp macro="" textlink="">
        <xdr:nvSpPr>
          <xdr:cNvPr id="47" name="Rectangle 46" descr="Background">
            <a:extLst>
              <a:ext uri="{FF2B5EF4-FFF2-40B4-BE49-F238E27FC236}">
                <a16:creationId xmlns:a16="http://schemas.microsoft.com/office/drawing/2014/main" id="{00000000-0008-0000-0500-00002F000000}"/>
              </a:ext>
            </a:extLst>
          </xdr:cNvPr>
          <xdr:cNvSpPr/>
        </xdr:nvSpPr>
        <xdr:spPr>
          <a:xfrm>
            <a:off x="347872" y="13364013"/>
            <a:ext cx="5695950" cy="3673037"/>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48" name="Straight Connector 47" descr="Decorative line">
            <a:extLst>
              <a:ext uri="{FF2B5EF4-FFF2-40B4-BE49-F238E27FC236}">
                <a16:creationId xmlns:a16="http://schemas.microsoft.com/office/drawing/2014/main" id="{00000000-0008-0000-0500-000030000000}"/>
              </a:ext>
            </a:extLst>
          </xdr:cNvPr>
          <xdr:cNvCxnSpPr>
            <a:cxnSpLocks/>
          </xdr:cNvCxnSpPr>
        </xdr:nvCxnSpPr>
        <xdr:spPr>
          <a:xfrm>
            <a:off x="547944" y="13999009"/>
            <a:ext cx="52168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49" name="Straight Connector 48" descr="Decorative line">
            <a:extLst>
              <a:ext uri="{FF2B5EF4-FFF2-40B4-BE49-F238E27FC236}">
                <a16:creationId xmlns:a16="http://schemas.microsoft.com/office/drawing/2014/main" id="{00000000-0008-0000-0500-000031000000}"/>
              </a:ext>
            </a:extLst>
          </xdr:cNvPr>
          <xdr:cNvCxnSpPr>
            <a:cxnSpLocks/>
          </xdr:cNvCxnSpPr>
        </xdr:nvCxnSpPr>
        <xdr:spPr>
          <a:xfrm>
            <a:off x="547944" y="16803908"/>
            <a:ext cx="52168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Step" descr="SUMIF with a value argument&#10;">
            <a:extLst>
              <a:ext uri="{FF2B5EF4-FFF2-40B4-BE49-F238E27FC236}">
                <a16:creationId xmlns:a16="http://schemas.microsoft.com/office/drawing/2014/main" id="{00000000-0008-0000-0500-000032000000}"/>
              </a:ext>
            </a:extLst>
          </xdr:cNvPr>
          <xdr:cNvSpPr txBox="1"/>
        </xdr:nvSpPr>
        <xdr:spPr>
          <a:xfrm>
            <a:off x="547944" y="13488151"/>
            <a:ext cx="4917755" cy="493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SUMIF with a value argument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51" name="Step" descr="Here's an example of the SUMIF function using greater than to find all values greater than a given amount:&#10;&#10;">
            <a:extLst>
              <a:ext uri="{FF2B5EF4-FFF2-40B4-BE49-F238E27FC236}">
                <a16:creationId xmlns:a16="http://schemas.microsoft.com/office/drawing/2014/main" id="{00000000-0008-0000-0500-000033000000}"/>
              </a:ext>
            </a:extLst>
          </xdr:cNvPr>
          <xdr:cNvSpPr txBox="1"/>
        </xdr:nvSpPr>
        <xdr:spPr>
          <a:xfrm>
            <a:off x="553342" y="14086482"/>
            <a:ext cx="5303780" cy="1079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Here's</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 example of the </a:t>
            </a:r>
            <a:r>
              <a:rPr lang="en-US" sz="1100" b="1"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SUMIF</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function using greater than (</a:t>
            </a:r>
            <a:r>
              <a:rPr lang="en-US" sz="1100" b="1"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to find all values greater than a given amount:</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52" name="Step" descr="NOTE: If you find you are making a lot of SUMIF formulas, you might find that a PivotTable is a better solution. Click to see the PivotTable article on the web for more information&#10;">
            <a:hlinkClick xmlns:r="http://schemas.openxmlformats.org/officeDocument/2006/relationships" r:id="rId17" tooltip="Select to go to the PivotTable worksheet"/>
            <a:extLst>
              <a:ext uri="{FF2B5EF4-FFF2-40B4-BE49-F238E27FC236}">
                <a16:creationId xmlns:a16="http://schemas.microsoft.com/office/drawing/2014/main" id="{00000000-0008-0000-0500-000034000000}"/>
              </a:ext>
            </a:extLst>
          </xdr:cNvPr>
          <xdr:cNvSpPr txBox="1"/>
        </xdr:nvSpPr>
        <xdr:spPr>
          <a:xfrm>
            <a:off x="553342" y="16198822"/>
            <a:ext cx="5303780" cy="485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NOTE: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If you find</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you are making a lot of conditional formulas, you might find that a PivotTable is a better solution. </a:t>
            </a:r>
            <a:r>
              <a:rPr lang="en-US" sz="1100" u="sng"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See this PivotTable article for more information</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53" name="TextBox 100" descr="=SUMIF(D118:D122,&quot;&gt;50&quot;)&#10;&#10;&#10;">
            <a:extLst>
              <a:ext uri="{FF2B5EF4-FFF2-40B4-BE49-F238E27FC236}">
                <a16:creationId xmlns:a16="http://schemas.microsoft.com/office/drawing/2014/main" id="{00000000-0008-0000-0500-000035000000}"/>
              </a:ext>
            </a:extLst>
          </xdr:cNvPr>
          <xdr:cNvSpPr txBox="1"/>
        </xdr:nvSpPr>
        <xdr:spPr>
          <a:xfrm>
            <a:off x="541774" y="15649276"/>
            <a:ext cx="3577998" cy="508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a:spcBef>
                <a:spcPts val="0"/>
              </a:spcBef>
              <a:spcAft>
                <a:spcPts val="0"/>
              </a:spcAft>
            </a:pPr>
            <a:r>
              <a:rPr lang="en-US" sz="2000">
                <a:effectLst/>
                <a:latin typeface="Courier New" panose="02070309020205020404" pitchFamily="49" charset="0"/>
                <a:ea typeface="Times New Roman" panose="02020603050405020304" pitchFamily="18" charset="0"/>
                <a:cs typeface="Courier New" panose="02070309020205020404" pitchFamily="49" charset="0"/>
              </a:rPr>
              <a:t>=</a:t>
            </a:r>
            <a:r>
              <a:rPr lang="en-US" sz="2000">
                <a:solidFill>
                  <a:schemeClr val="dk1"/>
                </a:solidFill>
                <a:effectLst/>
                <a:latin typeface="Courier New" panose="02070309020205020404" pitchFamily="49" charset="0"/>
                <a:ea typeface="Times New Roman" panose="02020603050405020304" pitchFamily="18" charset="0"/>
                <a:cs typeface="Courier New" panose="02070309020205020404" pitchFamily="49" charset="0"/>
              </a:rPr>
              <a:t>SUMIF(D118:D122,"&gt;</a:t>
            </a:r>
            <a:r>
              <a:rPr lang="en-US" sz="2000">
                <a:effectLst/>
                <a:latin typeface="Courier New" panose="02070309020205020404" pitchFamily="49" charset="0"/>
                <a:ea typeface="Times New Roman" panose="02020603050405020304" pitchFamily="18" charset="0"/>
                <a:cs typeface="Courier New" panose="02070309020205020404" pitchFamily="49" charset="0"/>
              </a:rPr>
              <a:t>50")</a:t>
            </a:r>
          </a:p>
          <a:p>
            <a:pPr marL="0" marR="0">
              <a:spcBef>
                <a:spcPts val="0"/>
              </a:spcBef>
              <a:spcAft>
                <a:spcPts val="0"/>
              </a:spcAft>
            </a:pPr>
            <a:endParaRPr lang="en-US" sz="2000">
              <a:effectLst/>
              <a:latin typeface="Times New Roman" panose="02020603050405020304" pitchFamily="18" charset="0"/>
              <a:ea typeface="Times New Roman" panose="02020603050405020304" pitchFamily="18" charset="0"/>
            </a:endParaRPr>
          </a:p>
        </xdr:txBody>
      </xdr:sp>
      <xdr:sp macro="" textlink="">
        <xdr:nvSpPr>
          <xdr:cNvPr id="54" name="Left Brace 53">
            <a:extLst>
              <a:ext uri="{FF2B5EF4-FFF2-40B4-BE49-F238E27FC236}">
                <a16:creationId xmlns:a16="http://schemas.microsoft.com/office/drawing/2014/main" id="{00000000-0008-0000-0500-000036000000}"/>
              </a:ext>
            </a:extLst>
          </xdr:cNvPr>
          <xdr:cNvSpPr/>
        </xdr:nvSpPr>
        <xdr:spPr>
          <a:xfrm rot="5400000">
            <a:off x="989434" y="15232721"/>
            <a:ext cx="197659" cy="773389"/>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55" name="Text Box 2" descr="Sum up some values based on this criterion:&#10;">
            <a:extLst>
              <a:ext uri="{FF2B5EF4-FFF2-40B4-BE49-F238E27FC236}">
                <a16:creationId xmlns:a16="http://schemas.microsoft.com/office/drawing/2014/main" id="{00000000-0008-0000-0500-000037000000}"/>
              </a:ext>
            </a:extLst>
          </xdr:cNvPr>
          <xdr:cNvSpPr txBox="1">
            <a:spLocks noChangeArrowheads="1"/>
          </xdr:cNvSpPr>
        </xdr:nvSpPr>
        <xdr:spPr bwMode="auto">
          <a:xfrm>
            <a:off x="521615" y="14670791"/>
            <a:ext cx="977785" cy="851656"/>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Sum up some values based on this criterion:</a:t>
            </a:r>
          </a:p>
        </xdr:txBody>
      </xdr:sp>
      <xdr:sp macro="" textlink="">
        <xdr:nvSpPr>
          <xdr:cNvPr id="56" name="Left Brace 55">
            <a:extLst>
              <a:ext uri="{FF2B5EF4-FFF2-40B4-BE49-F238E27FC236}">
                <a16:creationId xmlns:a16="http://schemas.microsoft.com/office/drawing/2014/main" id="{00000000-0008-0000-0500-000038000000}"/>
              </a:ext>
            </a:extLst>
          </xdr:cNvPr>
          <xdr:cNvSpPr/>
        </xdr:nvSpPr>
        <xdr:spPr>
          <a:xfrm rot="5400000">
            <a:off x="2123333" y="14923858"/>
            <a:ext cx="295280" cy="1328489"/>
          </a:xfrm>
          <a:prstGeom prst="leftBrace">
            <a:avLst>
              <a:gd name="adj1" fmla="val 8333"/>
              <a:gd name="adj2" fmla="val 49651"/>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57" name="Text Box 2" descr="....Look through these cells...&#10; &#10;">
            <a:extLst>
              <a:ext uri="{FF2B5EF4-FFF2-40B4-BE49-F238E27FC236}">
                <a16:creationId xmlns:a16="http://schemas.microsoft.com/office/drawing/2014/main" id="{00000000-0008-0000-0500-000039000000}"/>
              </a:ext>
            </a:extLst>
          </xdr:cNvPr>
          <xdr:cNvSpPr txBox="1">
            <a:spLocks noChangeArrowheads="1"/>
          </xdr:cNvSpPr>
        </xdr:nvSpPr>
        <xdr:spPr bwMode="auto">
          <a:xfrm>
            <a:off x="1711460" y="14671077"/>
            <a:ext cx="1102580" cy="851657"/>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....Look through these cells...</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58" name="Left Brace 57">
            <a:extLst>
              <a:ext uri="{FF2B5EF4-FFF2-40B4-BE49-F238E27FC236}">
                <a16:creationId xmlns:a16="http://schemas.microsoft.com/office/drawing/2014/main" id="{00000000-0008-0000-0500-00003A000000}"/>
              </a:ext>
            </a:extLst>
          </xdr:cNvPr>
          <xdr:cNvSpPr/>
        </xdr:nvSpPr>
        <xdr:spPr>
          <a:xfrm rot="5400000">
            <a:off x="3361650" y="15171788"/>
            <a:ext cx="271590" cy="808946"/>
          </a:xfrm>
          <a:prstGeom prst="leftBrace">
            <a:avLst>
              <a:gd name="adj1" fmla="val 15347"/>
              <a:gd name="adj2" fmla="val 51598"/>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59" name="Text Box 2" descr="...and if the value is greater than 50, sum it up&#10; &#10;">
            <a:extLst>
              <a:ext uri="{FF2B5EF4-FFF2-40B4-BE49-F238E27FC236}">
                <a16:creationId xmlns:a16="http://schemas.microsoft.com/office/drawing/2014/main" id="{00000000-0008-0000-0500-00003B000000}"/>
              </a:ext>
            </a:extLst>
          </xdr:cNvPr>
          <xdr:cNvSpPr txBox="1">
            <a:spLocks noChangeArrowheads="1"/>
          </xdr:cNvSpPr>
        </xdr:nvSpPr>
        <xdr:spPr bwMode="auto">
          <a:xfrm>
            <a:off x="3021100" y="14671077"/>
            <a:ext cx="976295" cy="851657"/>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...and if the value is greater than 50, sum it up.</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clientData/>
  </xdr:absoluteAnchor>
  <xdr:twoCellAnchor>
    <xdr:from>
      <xdr:col>5</xdr:col>
      <xdr:colOff>299651</xdr:colOff>
      <xdr:row>17</xdr:row>
      <xdr:rowOff>154967</xdr:rowOff>
    </xdr:from>
    <xdr:to>
      <xdr:col>11</xdr:col>
      <xdr:colOff>133350</xdr:colOff>
      <xdr:row>23</xdr:row>
      <xdr:rowOff>10948</xdr:rowOff>
    </xdr:to>
    <xdr:grpSp>
      <xdr:nvGrpSpPr>
        <xdr:cNvPr id="60" name="Group 59">
          <a:extLst>
            <a:ext uri="{FF2B5EF4-FFF2-40B4-BE49-F238E27FC236}">
              <a16:creationId xmlns:a16="http://schemas.microsoft.com/office/drawing/2014/main" id="{00000000-0008-0000-0500-00003C000000}"/>
            </a:ext>
          </a:extLst>
        </xdr:cNvPr>
        <xdr:cNvGrpSpPr/>
      </xdr:nvGrpSpPr>
      <xdr:grpSpPr>
        <a:xfrm>
          <a:off x="8929301" y="3964967"/>
          <a:ext cx="4148524" cy="998981"/>
          <a:chOff x="9434126" y="7174892"/>
          <a:chExt cx="4148524" cy="998981"/>
        </a:xfrm>
      </xdr:grpSpPr>
      <xdr:grpSp>
        <xdr:nvGrpSpPr>
          <xdr:cNvPr id="61" name="Group 60">
            <a:extLst>
              <a:ext uri="{FF2B5EF4-FFF2-40B4-BE49-F238E27FC236}">
                <a16:creationId xmlns:a16="http://schemas.microsoft.com/office/drawing/2014/main" id="{00000000-0008-0000-0500-00003D000000}"/>
              </a:ext>
            </a:extLst>
          </xdr:cNvPr>
          <xdr:cNvGrpSpPr/>
        </xdr:nvGrpSpPr>
        <xdr:grpSpPr>
          <a:xfrm>
            <a:off x="9434126" y="7219374"/>
            <a:ext cx="4148524" cy="954499"/>
            <a:chOff x="10339001" y="7219374"/>
            <a:chExt cx="4148524" cy="954499"/>
          </a:xfrm>
        </xdr:grpSpPr>
        <xdr:grpSp>
          <xdr:nvGrpSpPr>
            <xdr:cNvPr id="63" name="EXPERT TIP" descr="EXPERT TIP">
              <a:extLst>
                <a:ext uri="{FF2B5EF4-FFF2-40B4-BE49-F238E27FC236}">
                  <a16:creationId xmlns:a16="http://schemas.microsoft.com/office/drawing/2014/main" id="{00000000-0008-0000-0500-00003F000000}"/>
                </a:ext>
              </a:extLst>
            </xdr:cNvPr>
            <xdr:cNvGrpSpPr/>
          </xdr:nvGrpSpPr>
          <xdr:grpSpPr>
            <a:xfrm>
              <a:off x="11734800" y="7219950"/>
              <a:ext cx="2752725" cy="953923"/>
              <a:chOff x="8448675" y="2143125"/>
              <a:chExt cx="2419160" cy="948102"/>
            </a:xfrm>
          </xdr:grpSpPr>
          <xdr:pic>
            <xdr:nvPicPr>
              <xdr:cNvPr id="65" name="Graphic 2" descr="Owl">
                <a:extLst>
                  <a:ext uri="{FF2B5EF4-FFF2-40B4-BE49-F238E27FC236}">
                    <a16:creationId xmlns:a16="http://schemas.microsoft.com/office/drawing/2014/main" id="{00000000-0008-0000-0500-000041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8448675" y="2170284"/>
                <a:ext cx="444647" cy="444647"/>
              </a:xfrm>
              <a:prstGeom prst="rect">
                <a:avLst/>
              </a:prstGeom>
            </xdr:spPr>
          </xdr:pic>
          <xdr:sp macro="" textlink="">
            <xdr:nvSpPr>
              <xdr:cNvPr id="66" name="Step" descr="EXPERT TIP&#10;Each one of the Fruit and Type cells has a drop-down list where you can select different fruits. Try it, and watch the formulas automatically update.&#10;">
                <a:extLst>
                  <a:ext uri="{FF2B5EF4-FFF2-40B4-BE49-F238E27FC236}">
                    <a16:creationId xmlns:a16="http://schemas.microsoft.com/office/drawing/2014/main" id="{00000000-0008-0000-0500-000042000000}"/>
                  </a:ext>
                </a:extLst>
              </xdr:cNvPr>
              <xdr:cNvSpPr txBox="1"/>
            </xdr:nvSpPr>
            <xdr:spPr>
              <a:xfrm>
                <a:off x="8782052" y="2143125"/>
                <a:ext cx="2085783"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EXPERT TIP</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Each one of the Fruit and Type cells has a drop-down list where you can select different fruits. Try it, and watch the formulas automatically update.</a:t>
                </a:r>
              </a:p>
            </xdr:txBody>
          </xdr:sp>
        </xdr:grpSp>
        <xdr:sp macro="" textlink="">
          <xdr:nvSpPr>
            <xdr:cNvPr id="64" name="Freeform: Shape 63">
              <a:extLst>
                <a:ext uri="{FF2B5EF4-FFF2-40B4-BE49-F238E27FC236}">
                  <a16:creationId xmlns:a16="http://schemas.microsoft.com/office/drawing/2014/main" id="{00000000-0008-0000-0500-000040000000}"/>
                </a:ext>
              </a:extLst>
            </xdr:cNvPr>
            <xdr:cNvSpPr/>
          </xdr:nvSpPr>
          <xdr:spPr>
            <a:xfrm rot="1452668" flipH="1" flipV="1">
              <a:off x="10339001" y="7219374"/>
              <a:ext cx="1431970" cy="264252"/>
            </a:xfrm>
            <a:custGeom>
              <a:avLst/>
              <a:gdLst>
                <a:gd name="connsiteX0" fmla="*/ 0 w 1504950"/>
                <a:gd name="connsiteY0" fmla="*/ 496803 h 496803"/>
                <a:gd name="connsiteX1" fmla="*/ 809625 w 1504950"/>
                <a:gd name="connsiteY1" fmla="*/ 20553 h 496803"/>
                <a:gd name="connsiteX2" fmla="*/ 1504950 w 1504950"/>
                <a:gd name="connsiteY2" fmla="*/ 106278 h 496803"/>
              </a:gdLst>
              <a:ahLst/>
              <a:cxnLst>
                <a:cxn ang="0">
                  <a:pos x="connsiteX0" y="connsiteY0"/>
                </a:cxn>
                <a:cxn ang="0">
                  <a:pos x="connsiteX1" y="connsiteY1"/>
                </a:cxn>
                <a:cxn ang="0">
                  <a:pos x="connsiteX2" y="connsiteY2"/>
                </a:cxn>
              </a:cxnLst>
              <a:rect l="l" t="t" r="r" b="b"/>
              <a:pathLst>
                <a:path w="1504950" h="496803">
                  <a:moveTo>
                    <a:pt x="0" y="496803"/>
                  </a:moveTo>
                  <a:cubicBezTo>
                    <a:pt x="279400" y="291221"/>
                    <a:pt x="558800" y="85640"/>
                    <a:pt x="809625" y="20553"/>
                  </a:cubicBezTo>
                  <a:cubicBezTo>
                    <a:pt x="1060450" y="-44534"/>
                    <a:pt x="1411288" y="61828"/>
                    <a:pt x="1504950" y="106278"/>
                  </a:cubicBezTo>
                </a:path>
              </a:pathLst>
            </a:custGeom>
            <a:noFill/>
            <a:ln w="19050">
              <a:solidFill>
                <a:srgbClr val="F4B183"/>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62" name="Freeform: Shape 61">
            <a:extLst>
              <a:ext uri="{FF2B5EF4-FFF2-40B4-BE49-F238E27FC236}">
                <a16:creationId xmlns:a16="http://schemas.microsoft.com/office/drawing/2014/main" id="{00000000-0008-0000-0500-00003E000000}"/>
              </a:ext>
            </a:extLst>
          </xdr:cNvPr>
          <xdr:cNvSpPr/>
        </xdr:nvSpPr>
        <xdr:spPr>
          <a:xfrm rot="1980529" flipH="1" flipV="1">
            <a:off x="10150393" y="7174892"/>
            <a:ext cx="691581" cy="182474"/>
          </a:xfrm>
          <a:custGeom>
            <a:avLst/>
            <a:gdLst>
              <a:gd name="connsiteX0" fmla="*/ 0 w 1504950"/>
              <a:gd name="connsiteY0" fmla="*/ 496803 h 496803"/>
              <a:gd name="connsiteX1" fmla="*/ 809625 w 1504950"/>
              <a:gd name="connsiteY1" fmla="*/ 20553 h 496803"/>
              <a:gd name="connsiteX2" fmla="*/ 1504950 w 1504950"/>
              <a:gd name="connsiteY2" fmla="*/ 106278 h 496803"/>
            </a:gdLst>
            <a:ahLst/>
            <a:cxnLst>
              <a:cxn ang="0">
                <a:pos x="connsiteX0" y="connsiteY0"/>
              </a:cxn>
              <a:cxn ang="0">
                <a:pos x="connsiteX1" y="connsiteY1"/>
              </a:cxn>
              <a:cxn ang="0">
                <a:pos x="connsiteX2" y="connsiteY2"/>
              </a:cxn>
            </a:cxnLst>
            <a:rect l="l" t="t" r="r" b="b"/>
            <a:pathLst>
              <a:path w="1504950" h="496803">
                <a:moveTo>
                  <a:pt x="0" y="496803"/>
                </a:moveTo>
                <a:cubicBezTo>
                  <a:pt x="279400" y="291221"/>
                  <a:pt x="558800" y="85640"/>
                  <a:pt x="809625" y="20553"/>
                </a:cubicBezTo>
                <a:cubicBezTo>
                  <a:pt x="1060450" y="-44534"/>
                  <a:pt x="1411288" y="61828"/>
                  <a:pt x="1504950" y="106278"/>
                </a:cubicBezTo>
              </a:path>
            </a:pathLst>
          </a:custGeom>
          <a:noFill/>
          <a:ln w="19050">
            <a:solidFill>
              <a:srgbClr val="F4B183"/>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200025</xdr:colOff>
      <xdr:row>10</xdr:row>
      <xdr:rowOff>114300</xdr:rowOff>
    </xdr:from>
    <xdr:to>
      <xdr:col>1</xdr:col>
      <xdr:colOff>4352925</xdr:colOff>
      <xdr:row>20</xdr:row>
      <xdr:rowOff>133350</xdr:rowOff>
    </xdr:to>
    <xdr:grpSp>
      <xdr:nvGrpSpPr>
        <xdr:cNvPr id="67" name="Group 66">
          <a:extLst>
            <a:ext uri="{FF2B5EF4-FFF2-40B4-BE49-F238E27FC236}">
              <a16:creationId xmlns:a16="http://schemas.microsoft.com/office/drawing/2014/main" id="{00000000-0008-0000-0500-000043000000}"/>
            </a:ext>
          </a:extLst>
        </xdr:cNvPr>
        <xdr:cNvGrpSpPr/>
      </xdr:nvGrpSpPr>
      <xdr:grpSpPr>
        <a:xfrm>
          <a:off x="1047750" y="2590800"/>
          <a:ext cx="4152900" cy="1924050"/>
          <a:chOff x="3048000" y="4524375"/>
          <a:chExt cx="4152900" cy="1924050"/>
        </a:xfrm>
      </xdr:grpSpPr>
      <xdr:sp macro="" textlink="">
        <xdr:nvSpPr>
          <xdr:cNvPr id="68" name="txt_Formula" descr="=SUMIF(C3:C14,C17,D3:D4)&#10;">
            <a:extLst>
              <a:ext uri="{FF2B5EF4-FFF2-40B4-BE49-F238E27FC236}">
                <a16:creationId xmlns:a16="http://schemas.microsoft.com/office/drawing/2014/main" id="{00000000-0008-0000-0500-000044000000}"/>
              </a:ext>
            </a:extLst>
          </xdr:cNvPr>
          <xdr:cNvSpPr txBox="1"/>
        </xdr:nvSpPr>
        <xdr:spPr>
          <a:xfrm>
            <a:off x="3048000" y="5334000"/>
            <a:ext cx="3971925" cy="531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a:spcBef>
                <a:spcPts val="0"/>
              </a:spcBef>
              <a:spcAft>
                <a:spcPts val="0"/>
              </a:spcAft>
            </a:pPr>
            <a:r>
              <a:rPr lang="en-US" sz="2000">
                <a:solidFill>
                  <a:srgbClr val="000000"/>
                </a:solidFill>
                <a:effectLst/>
                <a:latin typeface="Courier New" panose="02070309020205020404" pitchFamily="49" charset="0"/>
                <a:ea typeface="Times New Roman" panose="02020603050405020304" pitchFamily="18" charset="0"/>
              </a:rPr>
              <a:t>=SUMIF(C3:C14,C17,D3:D4)</a:t>
            </a:r>
            <a:endParaRPr lang="en-US" sz="2000">
              <a:effectLst/>
              <a:latin typeface="Times New Roman" panose="02020603050405020304" pitchFamily="18" charset="0"/>
              <a:ea typeface="Times New Roman" panose="02020603050405020304" pitchFamily="18" charset="0"/>
            </a:endParaRPr>
          </a:p>
        </xdr:txBody>
      </xdr:sp>
      <xdr:grpSp>
        <xdr:nvGrpSpPr>
          <xdr:cNvPr id="69" name="Group 68">
            <a:extLst>
              <a:ext uri="{FF2B5EF4-FFF2-40B4-BE49-F238E27FC236}">
                <a16:creationId xmlns:a16="http://schemas.microsoft.com/office/drawing/2014/main" id="{00000000-0008-0000-0500-000045000000}"/>
              </a:ext>
            </a:extLst>
          </xdr:cNvPr>
          <xdr:cNvGrpSpPr/>
        </xdr:nvGrpSpPr>
        <xdr:grpSpPr>
          <a:xfrm>
            <a:off x="3876675" y="4524375"/>
            <a:ext cx="1352550" cy="861227"/>
            <a:chOff x="3876675" y="4524375"/>
            <a:chExt cx="1352550" cy="861227"/>
          </a:xfrm>
        </xdr:grpSpPr>
        <xdr:sp macro="" textlink="">
          <xdr:nvSpPr>
            <xdr:cNvPr id="76" name="FormulaBraceUpper">
              <a:extLst>
                <a:ext uri="{FF2B5EF4-FFF2-40B4-BE49-F238E27FC236}">
                  <a16:creationId xmlns:a16="http://schemas.microsoft.com/office/drawing/2014/main" id="{00000000-0008-0000-0500-00004C000000}"/>
                </a:ext>
              </a:extLst>
            </xdr:cNvPr>
            <xdr:cNvSpPr/>
          </xdr:nvSpPr>
          <xdr:spPr>
            <a:xfrm rot="5400000">
              <a:off x="4312357" y="4679243"/>
              <a:ext cx="499277" cy="913441"/>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77" name="txt_FormulaCalloutUpper" descr="What range do you want to look at?&#10;&#10;">
              <a:extLst>
                <a:ext uri="{FF2B5EF4-FFF2-40B4-BE49-F238E27FC236}">
                  <a16:creationId xmlns:a16="http://schemas.microsoft.com/office/drawing/2014/main" id="{00000000-0008-0000-0500-00004D000000}"/>
                </a:ext>
              </a:extLst>
            </xdr:cNvPr>
            <xdr:cNvSpPr txBox="1">
              <a:spLocks noChangeArrowheads="1"/>
            </xdr:cNvSpPr>
          </xdr:nvSpPr>
          <xdr:spPr bwMode="auto">
            <a:xfrm>
              <a:off x="3876675" y="4524375"/>
              <a:ext cx="1352550" cy="499123"/>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What range do you want to look at?</a:t>
              </a:r>
            </a:p>
          </xdr:txBody>
        </xdr:sp>
      </xdr:grpSp>
      <xdr:grpSp>
        <xdr:nvGrpSpPr>
          <xdr:cNvPr id="70" name="Group 69">
            <a:extLst>
              <a:ext uri="{FF2B5EF4-FFF2-40B4-BE49-F238E27FC236}">
                <a16:creationId xmlns:a16="http://schemas.microsoft.com/office/drawing/2014/main" id="{00000000-0008-0000-0500-000046000000}"/>
              </a:ext>
            </a:extLst>
          </xdr:cNvPr>
          <xdr:cNvGrpSpPr/>
        </xdr:nvGrpSpPr>
        <xdr:grpSpPr>
          <a:xfrm>
            <a:off x="5353050" y="4524375"/>
            <a:ext cx="1847850" cy="861227"/>
            <a:chOff x="5353050" y="4524375"/>
            <a:chExt cx="1847850" cy="861227"/>
          </a:xfrm>
        </xdr:grpSpPr>
        <xdr:sp macro="" textlink="">
          <xdr:nvSpPr>
            <xdr:cNvPr id="74" name="FormulaBraceUpper">
              <a:extLst>
                <a:ext uri="{FF2B5EF4-FFF2-40B4-BE49-F238E27FC236}">
                  <a16:creationId xmlns:a16="http://schemas.microsoft.com/office/drawing/2014/main" id="{00000000-0008-0000-0500-00004A000000}"/>
                </a:ext>
              </a:extLst>
            </xdr:cNvPr>
            <xdr:cNvSpPr/>
          </xdr:nvSpPr>
          <xdr:spPr>
            <a:xfrm rot="5400000">
              <a:off x="5979232" y="4679243"/>
              <a:ext cx="499277" cy="913441"/>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75" name="txt_FormulaCalloutUpper" descr="For each match found, what range do you want to sum in?&#10;&#10;">
              <a:extLst>
                <a:ext uri="{FF2B5EF4-FFF2-40B4-BE49-F238E27FC236}">
                  <a16:creationId xmlns:a16="http://schemas.microsoft.com/office/drawing/2014/main" id="{00000000-0008-0000-0500-00004B000000}"/>
                </a:ext>
              </a:extLst>
            </xdr:cNvPr>
            <xdr:cNvSpPr txBox="1">
              <a:spLocks noChangeArrowheads="1"/>
            </xdr:cNvSpPr>
          </xdr:nvSpPr>
          <xdr:spPr bwMode="auto">
            <a:xfrm>
              <a:off x="5353050" y="4524375"/>
              <a:ext cx="1847850" cy="499123"/>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For each match found, what range do you want to sum in?</a:t>
              </a:r>
            </a:p>
          </xdr:txBody>
        </xdr:sp>
      </xdr:grpSp>
      <xdr:grpSp>
        <xdr:nvGrpSpPr>
          <xdr:cNvPr id="71" name="Group 70">
            <a:extLst>
              <a:ext uri="{FF2B5EF4-FFF2-40B4-BE49-F238E27FC236}">
                <a16:creationId xmlns:a16="http://schemas.microsoft.com/office/drawing/2014/main" id="{00000000-0008-0000-0500-000047000000}"/>
              </a:ext>
            </a:extLst>
          </xdr:cNvPr>
          <xdr:cNvGrpSpPr/>
        </xdr:nvGrpSpPr>
        <xdr:grpSpPr>
          <a:xfrm>
            <a:off x="4486275" y="5610223"/>
            <a:ext cx="1838325" cy="838202"/>
            <a:chOff x="4486275" y="5610223"/>
            <a:chExt cx="1838325" cy="838202"/>
          </a:xfrm>
        </xdr:grpSpPr>
        <xdr:sp macro="" textlink="">
          <xdr:nvSpPr>
            <xdr:cNvPr id="72" name="FormulaBraceLower">
              <a:extLst>
                <a:ext uri="{FF2B5EF4-FFF2-40B4-BE49-F238E27FC236}">
                  <a16:creationId xmlns:a16="http://schemas.microsoft.com/office/drawing/2014/main" id="{00000000-0008-0000-0500-000048000000}"/>
                </a:ext>
              </a:extLst>
            </xdr:cNvPr>
            <xdr:cNvSpPr/>
          </xdr:nvSpPr>
          <xdr:spPr>
            <a:xfrm rot="16200000">
              <a:off x="5151038" y="5612213"/>
              <a:ext cx="499277" cy="495298"/>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indent="0"/>
              <a:endParaRPr lang="en-US" sz="1100">
                <a:solidFill>
                  <a:schemeClr val="tx1"/>
                </a:solidFill>
                <a:latin typeface="+mn-lt"/>
                <a:ea typeface="+mn-ea"/>
                <a:cs typeface="+mn-cs"/>
              </a:endParaRPr>
            </a:p>
          </xdr:txBody>
        </xdr:sp>
        <xdr:sp macro="" textlink="">
          <xdr:nvSpPr>
            <xdr:cNvPr id="73" name="txt_FormulaCalloutLower" descr="What value (text or number) do you want to look for?&#10;&#10;">
              <a:extLst>
                <a:ext uri="{FF2B5EF4-FFF2-40B4-BE49-F238E27FC236}">
                  <a16:creationId xmlns:a16="http://schemas.microsoft.com/office/drawing/2014/main" id="{00000000-0008-0000-0500-000049000000}"/>
                </a:ext>
              </a:extLst>
            </xdr:cNvPr>
            <xdr:cNvSpPr txBox="1">
              <a:spLocks noChangeArrowheads="1"/>
            </xdr:cNvSpPr>
          </xdr:nvSpPr>
          <xdr:spPr bwMode="auto">
            <a:xfrm>
              <a:off x="4486275" y="5962650"/>
              <a:ext cx="1838325" cy="485775"/>
            </a:xfrm>
            <a:prstGeom prst="rect">
              <a:avLst/>
            </a:prstGeom>
            <a:solidFill>
              <a:srgbClr val="E2F0D9"/>
            </a:solidFill>
            <a:ln w="9525">
              <a:noFill/>
              <a:miter lim="800000"/>
              <a:headEnd/>
              <a:tailEnd/>
            </a:ln>
          </xdr:spPr>
          <xdr:txBody>
            <a:bodyPr rot="0" vert="horz" wrap="square" lIns="91440" tIns="45720" rIns="91440" bIns="45720" anchor="t" anchorCtr="0">
              <a:noAutofit/>
            </a:bodyPr>
            <a:lstStyle/>
            <a:p>
              <a:pPr marL="0" marR="0" indent="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What value (text or number) do you want to look for?</a:t>
              </a:r>
            </a:p>
          </xdr:txBody>
        </xdr:sp>
      </xdr:grpSp>
    </xdr:grpSp>
    <xdr:clientData/>
  </xdr:twoCellAnchor>
  <xdr:twoCellAnchor>
    <xdr:from>
      <xdr:col>0</xdr:col>
      <xdr:colOff>371475</xdr:colOff>
      <xdr:row>26</xdr:row>
      <xdr:rowOff>9525</xdr:rowOff>
    </xdr:from>
    <xdr:to>
      <xdr:col>1</xdr:col>
      <xdr:colOff>5162550</xdr:colOff>
      <xdr:row>40</xdr:row>
      <xdr:rowOff>47625</xdr:rowOff>
    </xdr:to>
    <xdr:grpSp>
      <xdr:nvGrpSpPr>
        <xdr:cNvPr id="78" name="Group 77">
          <a:extLst>
            <a:ext uri="{FF2B5EF4-FFF2-40B4-BE49-F238E27FC236}">
              <a16:creationId xmlns:a16="http://schemas.microsoft.com/office/drawing/2014/main" id="{00000000-0008-0000-0500-00004E000000}"/>
            </a:ext>
          </a:extLst>
        </xdr:cNvPr>
        <xdr:cNvGrpSpPr/>
      </xdr:nvGrpSpPr>
      <xdr:grpSpPr>
        <a:xfrm>
          <a:off x="371475" y="5534025"/>
          <a:ext cx="5638800" cy="2705100"/>
          <a:chOff x="3048000" y="2390775"/>
          <a:chExt cx="5762625" cy="2766074"/>
        </a:xfrm>
      </xdr:grpSpPr>
      <xdr:sp macro="" textlink="">
        <xdr:nvSpPr>
          <xdr:cNvPr id="79" name="FormulaBraceLower">
            <a:extLst>
              <a:ext uri="{FF2B5EF4-FFF2-40B4-BE49-F238E27FC236}">
                <a16:creationId xmlns:a16="http://schemas.microsoft.com/office/drawing/2014/main" id="{00000000-0008-0000-0500-00004F000000}"/>
              </a:ext>
            </a:extLst>
          </xdr:cNvPr>
          <xdr:cNvSpPr/>
        </xdr:nvSpPr>
        <xdr:spPr>
          <a:xfrm rot="16200000">
            <a:off x="7227007" y="3669593"/>
            <a:ext cx="499277" cy="913441"/>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indent="0"/>
            <a:endParaRPr lang="en-US" sz="1100">
              <a:solidFill>
                <a:schemeClr val="tx1"/>
              </a:solidFill>
              <a:latin typeface="+mn-lt"/>
              <a:ea typeface="+mn-ea"/>
              <a:cs typeface="+mn-cs"/>
            </a:endParaRPr>
          </a:p>
        </xdr:txBody>
      </xdr:sp>
      <xdr:sp macro="" textlink="">
        <xdr:nvSpPr>
          <xdr:cNvPr id="80" name="FormulaBraceLower">
            <a:extLst>
              <a:ext uri="{FF2B5EF4-FFF2-40B4-BE49-F238E27FC236}">
                <a16:creationId xmlns:a16="http://schemas.microsoft.com/office/drawing/2014/main" id="{00000000-0008-0000-0500-000050000000}"/>
              </a:ext>
            </a:extLst>
          </xdr:cNvPr>
          <xdr:cNvSpPr/>
        </xdr:nvSpPr>
        <xdr:spPr>
          <a:xfrm rot="16200000">
            <a:off x="5561406" y="3669593"/>
            <a:ext cx="499277" cy="913441"/>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indent="0"/>
            <a:endParaRPr lang="en-US" sz="1100">
              <a:solidFill>
                <a:schemeClr val="tx1"/>
              </a:solidFill>
              <a:latin typeface="+mn-lt"/>
              <a:ea typeface="+mn-ea"/>
              <a:cs typeface="+mn-cs"/>
            </a:endParaRPr>
          </a:p>
        </xdr:txBody>
      </xdr:sp>
      <xdr:sp macro="" textlink="">
        <xdr:nvSpPr>
          <xdr:cNvPr id="81" name="FormulaBraceUpper">
            <a:extLst>
              <a:ext uri="{FF2B5EF4-FFF2-40B4-BE49-F238E27FC236}">
                <a16:creationId xmlns:a16="http://schemas.microsoft.com/office/drawing/2014/main" id="{00000000-0008-0000-0500-000051000000}"/>
              </a:ext>
            </a:extLst>
          </xdr:cNvPr>
          <xdr:cNvSpPr/>
        </xdr:nvSpPr>
        <xdr:spPr>
          <a:xfrm rot="5400000">
            <a:off x="8183500" y="3159526"/>
            <a:ext cx="499277" cy="48577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82" name="FormulaBraceUpper">
            <a:extLst>
              <a:ext uri="{FF2B5EF4-FFF2-40B4-BE49-F238E27FC236}">
                <a16:creationId xmlns:a16="http://schemas.microsoft.com/office/drawing/2014/main" id="{00000000-0008-0000-0500-000052000000}"/>
              </a:ext>
            </a:extLst>
          </xdr:cNvPr>
          <xdr:cNvSpPr/>
        </xdr:nvSpPr>
        <xdr:spPr>
          <a:xfrm rot="5400000">
            <a:off x="6458639" y="3154764"/>
            <a:ext cx="499277" cy="495299"/>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83" name="FormulaBraceUpper">
            <a:extLst>
              <a:ext uri="{FF2B5EF4-FFF2-40B4-BE49-F238E27FC236}">
                <a16:creationId xmlns:a16="http://schemas.microsoft.com/office/drawing/2014/main" id="{00000000-0008-0000-0500-000053000000}"/>
              </a:ext>
            </a:extLst>
          </xdr:cNvPr>
          <xdr:cNvSpPr/>
        </xdr:nvSpPr>
        <xdr:spPr>
          <a:xfrm rot="5400000">
            <a:off x="4466031" y="2945693"/>
            <a:ext cx="499277" cy="913441"/>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84" name="txt_Formula" descr="=SUMIFS(H3:H14,F3:F14,F17,G3:G14,G17)&#10;&#10;">
            <a:extLst>
              <a:ext uri="{FF2B5EF4-FFF2-40B4-BE49-F238E27FC236}">
                <a16:creationId xmlns:a16="http://schemas.microsoft.com/office/drawing/2014/main" id="{00000000-0008-0000-0500-000054000000}"/>
              </a:ext>
            </a:extLst>
          </xdr:cNvPr>
          <xdr:cNvSpPr txBox="1"/>
        </xdr:nvSpPr>
        <xdr:spPr>
          <a:xfrm>
            <a:off x="3048000" y="3619500"/>
            <a:ext cx="5762625" cy="531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a:spcBef>
                <a:spcPts val="0"/>
              </a:spcBef>
              <a:spcAft>
                <a:spcPts val="0"/>
              </a:spcAft>
            </a:pPr>
            <a:r>
              <a:rPr lang="en-US" sz="2000">
                <a:solidFill>
                  <a:srgbClr val="000000"/>
                </a:solidFill>
                <a:effectLst/>
                <a:latin typeface="Courier New" panose="02070309020205020404" pitchFamily="49" charset="0"/>
                <a:ea typeface="Times New Roman" panose="02020603050405020304" pitchFamily="18" charset="0"/>
              </a:rPr>
              <a:t>=SUMIFS(H3:H14,F3:F14,F17,G3:G14,G17)</a:t>
            </a:r>
            <a:endParaRPr lang="en-US" sz="2000">
              <a:effectLst/>
              <a:latin typeface="Times New Roman" panose="02020603050405020304" pitchFamily="18" charset="0"/>
              <a:ea typeface="Times New Roman" panose="02020603050405020304" pitchFamily="18" charset="0"/>
            </a:endParaRPr>
          </a:p>
        </xdr:txBody>
      </xdr:sp>
      <xdr:sp macro="" textlink="">
        <xdr:nvSpPr>
          <xdr:cNvPr id="85" name="txt_FormulaCalloutUpper" descr="What range do you want to sum?&#10;&#10;">
            <a:extLst>
              <a:ext uri="{FF2B5EF4-FFF2-40B4-BE49-F238E27FC236}">
                <a16:creationId xmlns:a16="http://schemas.microsoft.com/office/drawing/2014/main" id="{00000000-0008-0000-0500-000055000000}"/>
              </a:ext>
            </a:extLst>
          </xdr:cNvPr>
          <xdr:cNvSpPr txBox="1">
            <a:spLocks noChangeArrowheads="1"/>
          </xdr:cNvSpPr>
        </xdr:nvSpPr>
        <xdr:spPr bwMode="auto">
          <a:xfrm>
            <a:off x="4229100" y="2390775"/>
            <a:ext cx="973138" cy="89917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What range do you want to sum?</a:t>
            </a:r>
          </a:p>
        </xdr:txBody>
      </xdr:sp>
      <xdr:sp macro="" textlink="">
        <xdr:nvSpPr>
          <xdr:cNvPr id="86" name="txt_FormulaCalloutUpper" descr="This is the criteria for the first match&#10;&#10;">
            <a:extLst>
              <a:ext uri="{FF2B5EF4-FFF2-40B4-BE49-F238E27FC236}">
                <a16:creationId xmlns:a16="http://schemas.microsoft.com/office/drawing/2014/main" id="{00000000-0008-0000-0500-000056000000}"/>
              </a:ext>
            </a:extLst>
          </xdr:cNvPr>
          <xdr:cNvSpPr txBox="1">
            <a:spLocks noChangeArrowheads="1"/>
          </xdr:cNvSpPr>
        </xdr:nvSpPr>
        <xdr:spPr bwMode="auto">
          <a:xfrm>
            <a:off x="6221707" y="2390775"/>
            <a:ext cx="973138" cy="89917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This is the criteria for the first match</a:t>
            </a:r>
          </a:p>
        </xdr:txBody>
      </xdr:sp>
      <xdr:sp macro="" textlink="">
        <xdr:nvSpPr>
          <xdr:cNvPr id="87" name="txt_FormulaCalloutUpper" descr="This is the criteria for the second match&#10;">
            <a:extLst>
              <a:ext uri="{FF2B5EF4-FFF2-40B4-BE49-F238E27FC236}">
                <a16:creationId xmlns:a16="http://schemas.microsoft.com/office/drawing/2014/main" id="{00000000-0008-0000-0500-000057000000}"/>
              </a:ext>
            </a:extLst>
          </xdr:cNvPr>
          <xdr:cNvSpPr txBox="1">
            <a:spLocks noChangeArrowheads="1"/>
          </xdr:cNvSpPr>
        </xdr:nvSpPr>
        <xdr:spPr bwMode="auto">
          <a:xfrm>
            <a:off x="7820025" y="2390775"/>
            <a:ext cx="973138" cy="89917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This is the criteria for the second match</a:t>
            </a:r>
          </a:p>
        </xdr:txBody>
      </xdr:sp>
      <xdr:sp macro="" textlink="">
        <xdr:nvSpPr>
          <xdr:cNvPr id="88" name="txt_FormulaCalloutLower" descr="This is the first range to look in for matches&#10;&#10;">
            <a:extLst>
              <a:ext uri="{FF2B5EF4-FFF2-40B4-BE49-F238E27FC236}">
                <a16:creationId xmlns:a16="http://schemas.microsoft.com/office/drawing/2014/main" id="{00000000-0008-0000-0500-000058000000}"/>
              </a:ext>
            </a:extLst>
          </xdr:cNvPr>
          <xdr:cNvSpPr txBox="1">
            <a:spLocks noChangeArrowheads="1"/>
          </xdr:cNvSpPr>
        </xdr:nvSpPr>
        <xdr:spPr bwMode="auto">
          <a:xfrm>
            <a:off x="5324475" y="4257675"/>
            <a:ext cx="973138" cy="899174"/>
          </a:xfrm>
          <a:prstGeom prst="rect">
            <a:avLst/>
          </a:prstGeom>
          <a:solidFill>
            <a:srgbClr val="E2F0D9"/>
          </a:solidFill>
          <a:ln w="9525">
            <a:noFill/>
            <a:miter lim="800000"/>
            <a:headEnd/>
            <a:tailEnd/>
          </a:ln>
        </xdr:spPr>
        <xdr:txBody>
          <a:bodyPr rot="0" vert="horz" wrap="square" lIns="91440" tIns="45720" rIns="91440" bIns="45720" anchor="t" anchorCtr="0">
            <a:noAutofit/>
          </a:bodyPr>
          <a:lstStyle/>
          <a:p>
            <a:pPr marL="0" marR="0" indent="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This is the first range to look in for matches</a:t>
            </a:r>
          </a:p>
        </xdr:txBody>
      </xdr:sp>
      <xdr:sp macro="" textlink="">
        <xdr:nvSpPr>
          <xdr:cNvPr id="89" name="txt_FormulaCalloutLower" descr="This is the second range to look in for matches&#10;">
            <a:extLst>
              <a:ext uri="{FF2B5EF4-FFF2-40B4-BE49-F238E27FC236}">
                <a16:creationId xmlns:a16="http://schemas.microsoft.com/office/drawing/2014/main" id="{00000000-0008-0000-0500-000059000000}"/>
              </a:ext>
            </a:extLst>
          </xdr:cNvPr>
          <xdr:cNvSpPr txBox="1">
            <a:spLocks noChangeArrowheads="1"/>
          </xdr:cNvSpPr>
        </xdr:nvSpPr>
        <xdr:spPr bwMode="auto">
          <a:xfrm>
            <a:off x="7019925" y="4257675"/>
            <a:ext cx="973138" cy="899174"/>
          </a:xfrm>
          <a:prstGeom prst="rect">
            <a:avLst/>
          </a:prstGeom>
          <a:solidFill>
            <a:srgbClr val="E2F0D9"/>
          </a:solidFill>
          <a:ln w="9525">
            <a:noFill/>
            <a:miter lim="800000"/>
            <a:headEnd/>
            <a:tailEnd/>
          </a:ln>
        </xdr:spPr>
        <xdr:txBody>
          <a:bodyPr rot="0" vert="horz" wrap="square" lIns="91440" tIns="45720" rIns="91440" bIns="45720" anchor="t" anchorCtr="0">
            <a:noAutofit/>
          </a:bodyPr>
          <a:lstStyle/>
          <a:p>
            <a:pPr marL="0" marR="0" indent="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This is the second range to look in for matches</a:t>
            </a:r>
          </a:p>
        </xdr:txBody>
      </xdr:sp>
    </xdr:grpSp>
    <xdr:clientData/>
  </xdr:twoCellAnchor>
  <xdr:twoCellAnchor>
    <xdr:from>
      <xdr:col>0</xdr:col>
      <xdr:colOff>581025</xdr:colOff>
      <xdr:row>41</xdr:row>
      <xdr:rowOff>133350</xdr:rowOff>
    </xdr:from>
    <xdr:to>
      <xdr:col>1</xdr:col>
      <xdr:colOff>2456367</xdr:colOff>
      <xdr:row>44</xdr:row>
      <xdr:rowOff>92774</xdr:rowOff>
    </xdr:to>
    <xdr:sp macro="" textlink="">
      <xdr:nvSpPr>
        <xdr:cNvPr id="90" name="More detail button" descr="Dive down for more detail">
          <a:hlinkClick xmlns:r="http://schemas.openxmlformats.org/officeDocument/2006/relationships" r:id="rId20"/>
          <a:extLst>
            <a:ext uri="{FF2B5EF4-FFF2-40B4-BE49-F238E27FC236}">
              <a16:creationId xmlns:a16="http://schemas.microsoft.com/office/drawing/2014/main" id="{00000000-0008-0000-0500-00005A000000}"/>
            </a:ext>
          </a:extLst>
        </xdr:cNvPr>
        <xdr:cNvSpPr/>
      </xdr:nvSpPr>
      <xdr:spPr>
        <a:xfrm>
          <a:off x="581025" y="7943850"/>
          <a:ext cx="598992" cy="53092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lientData/>
  </xdr:twoCellAnchor>
  <xdr:twoCellAnchor>
    <xdr:from>
      <xdr:col>0</xdr:col>
      <xdr:colOff>361950</xdr:colOff>
      <xdr:row>87</xdr:row>
      <xdr:rowOff>76200</xdr:rowOff>
    </xdr:from>
    <xdr:to>
      <xdr:col>1</xdr:col>
      <xdr:colOff>5248275</xdr:colOff>
      <xdr:row>111</xdr:row>
      <xdr:rowOff>45951</xdr:rowOff>
    </xdr:to>
    <xdr:grpSp>
      <xdr:nvGrpSpPr>
        <xdr:cNvPr id="91" name="Group 90">
          <a:extLst>
            <a:ext uri="{FF2B5EF4-FFF2-40B4-BE49-F238E27FC236}">
              <a16:creationId xmlns:a16="http://schemas.microsoft.com/office/drawing/2014/main" id="{00000000-0008-0000-0500-00005B000000}"/>
            </a:ext>
          </a:extLst>
        </xdr:cNvPr>
        <xdr:cNvGrpSpPr/>
      </xdr:nvGrpSpPr>
      <xdr:grpSpPr>
        <a:xfrm>
          <a:off x="361950" y="17259300"/>
          <a:ext cx="5734050" cy="4541751"/>
          <a:chOff x="171450" y="17059274"/>
          <a:chExt cx="5734050" cy="4352925"/>
        </a:xfrm>
      </xdr:grpSpPr>
      <xdr:sp macro="" textlink="">
        <xdr:nvSpPr>
          <xdr:cNvPr id="92" name="txt_TourBackground" descr="Background">
            <a:extLst>
              <a:ext uri="{FF2B5EF4-FFF2-40B4-BE49-F238E27FC236}">
                <a16:creationId xmlns:a16="http://schemas.microsoft.com/office/drawing/2014/main" id="{00000000-0008-0000-0500-00005C000000}"/>
              </a:ext>
            </a:extLst>
          </xdr:cNvPr>
          <xdr:cNvSpPr/>
        </xdr:nvSpPr>
        <xdr:spPr>
          <a:xfrm>
            <a:off x="171450" y="17059274"/>
            <a:ext cx="5734050" cy="43529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2200">
              <a:solidFill>
                <a:sysClr val="windowText" lastClr="000000"/>
              </a:solidFill>
              <a:latin typeface="Segoe UI Light" panose="020B0502040204020203" pitchFamily="34" charset="0"/>
              <a:cs typeface="Segoe UI Light" panose="020B0502040204020203" pitchFamily="34" charset="0"/>
            </a:endParaRPr>
          </a:p>
        </xdr:txBody>
      </xdr:sp>
      <xdr:sp macro="" textlink="">
        <xdr:nvSpPr>
          <xdr:cNvPr id="93" name="txt_TourHeader" descr="More conditional functions">
            <a:extLst>
              <a:ext uri="{FF2B5EF4-FFF2-40B4-BE49-F238E27FC236}">
                <a16:creationId xmlns:a16="http://schemas.microsoft.com/office/drawing/2014/main" id="{00000000-0008-0000-0500-00005D000000}"/>
              </a:ext>
            </a:extLst>
          </xdr:cNvPr>
          <xdr:cNvSpPr txBox="1"/>
        </xdr:nvSpPr>
        <xdr:spPr>
          <a:xfrm>
            <a:off x="374653" y="17155402"/>
            <a:ext cx="5251444" cy="490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conditional functions</a:t>
            </a:r>
          </a:p>
        </xdr:txBody>
      </xdr:sp>
      <xdr:cxnSp macro="">
        <xdr:nvCxnSpPr>
          <xdr:cNvPr id="94" name="txt_TourLine1" descr="Decorative line">
            <a:extLst>
              <a:ext uri="{FF2B5EF4-FFF2-40B4-BE49-F238E27FC236}">
                <a16:creationId xmlns:a16="http://schemas.microsoft.com/office/drawing/2014/main" id="{00000000-0008-0000-0500-00005E000000}"/>
              </a:ext>
            </a:extLst>
          </xdr:cNvPr>
          <xdr:cNvCxnSpPr>
            <a:cxnSpLocks/>
          </xdr:cNvCxnSpPr>
        </xdr:nvCxnSpPr>
        <xdr:spPr>
          <a:xfrm>
            <a:off x="374653" y="17732171"/>
            <a:ext cx="52482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95" name="txt_TourLine2" descr="Decorative line">
            <a:extLst>
              <a:ext uri="{FF2B5EF4-FFF2-40B4-BE49-F238E27FC236}">
                <a16:creationId xmlns:a16="http://schemas.microsoft.com/office/drawing/2014/main" id="{00000000-0008-0000-0500-00005F000000}"/>
              </a:ext>
            </a:extLst>
          </xdr:cNvPr>
          <xdr:cNvCxnSpPr>
            <a:cxnSpLocks/>
          </xdr:cNvCxnSpPr>
        </xdr:nvCxnSpPr>
        <xdr:spPr>
          <a:xfrm>
            <a:off x="374653" y="20779189"/>
            <a:ext cx="52482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6" name="txt_TourIntro" descr="You've already seen SUMIF, SUMIFS, COUNTIF, and COUNTIFS. Now you can try on your own with the other functions, such as AVERAGEIF/S, MAXIFS, MINIFS. They're all structured the same way, so once you get one formula written, you can just replace the function name with the one you want. We've written all the functions you'll need for cell E106, so you can copy/paste these, or try to type them yourself for practice.&#10;&#10;SUMIF =SUMIF(C92:C103,C106,E92:E103) &#10;SUMIFS =SUMIFS(E92:E103,C92:C103,C106,D92:D103,D106) &#10;AVERAGEIF =AVERAGEIF(C92:C103,C106,E92:E103) &#10;AVERAGEIFS=AVERAGEIFS(E92:E103,C92:C103,C106,D92:D92,D106)&#10;COUNTIF =COUNTIF(C92:C103,C106)&#10;COUNTIFS =COUNTIFS(C92:C103,C106,D92:D103,D106) &#10;MAXIFS =MAXIFS(E92:E103,C92:C103,C10,D92:D103,D106)&#10;MINIFS =MINIFS(E92:E103,C92:C103,C106,D92:D103,D106)&#10;&#10;">
            <a:extLst>
              <a:ext uri="{FF2B5EF4-FFF2-40B4-BE49-F238E27FC236}">
                <a16:creationId xmlns:a16="http://schemas.microsoft.com/office/drawing/2014/main" id="{00000000-0008-0000-0500-000060000000}"/>
              </a:ext>
            </a:extLst>
          </xdr:cNvPr>
          <xdr:cNvSpPr txBox="1"/>
        </xdr:nvSpPr>
        <xdr:spPr>
          <a:xfrm>
            <a:off x="381163" y="17765894"/>
            <a:ext cx="5257638" cy="490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rPr>
              <a:t>You've already seen SUMIF, SUMIFS, COUNTIF, and COUNTIFS. Now you can try on your own with the other functions, such as </a:t>
            </a:r>
            <a:r>
              <a:rPr kumimoji="0" lang="en-US" sz="1100" b="1"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rPr>
              <a:t>AVERAGEIF/S</a:t>
            </a:r>
            <a:r>
              <a:rPr kumimoji="0" lang="en-US" sz="1100" b="0"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rPr>
              <a:t>, </a:t>
            </a:r>
            <a:r>
              <a:rPr kumimoji="0" lang="en-US" sz="1100" b="1"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rPr>
              <a:t>MAXIFS</a:t>
            </a:r>
            <a:r>
              <a:rPr kumimoji="0" lang="en-US" sz="1100" b="0"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rPr>
              <a:t>, </a:t>
            </a:r>
            <a:r>
              <a:rPr kumimoji="0" lang="en-US" sz="1100" b="1"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rPr>
              <a:t>MINIFS. </a:t>
            </a:r>
            <a:r>
              <a:rPr kumimoji="0" lang="en-US" sz="1100" b="0"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rPr>
              <a:t>They're all structured the same way, so once you get one formula written, you can just replace the function name with the one you want. We've written all the functions you'll need for cell E106, so you can copy/paste these, or try to type them yourself for practice.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rPr>
              <a:t>SUMIF 	=SUMIF(C92:C103,C106,E92:E103)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rPr>
              <a:t>SUMIFS 	=SUMIFS(E92:E103,C92:C103,C106,D92:D103,D106)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rPr>
              <a:t>AVERAGEIF 	=AVERAGEIF(C92:C103,C106,E92:E103)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rPr>
              <a:t>AVERAGEIFS	=AVERAGEIFS(E92:E103,C92:C103,C106,D92:D92,D106)</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rPr>
              <a:t>COUNTIF 	=COUNTIF(C92:C103,C106)</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rPr>
              <a:t>COUNTIFS 	=COUNTIFS(C92:C103,C106,D92:D103,D106)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rPr>
              <a:t>MAXIFS 	=MAXIFS(E92:E103,C92:C103,C10,D92:D103,D106)</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rPr>
              <a:t>MINIFS 	=MINIFS(E92:E103,C92:C103,C106,D92:D103,D106)</a:t>
            </a:r>
            <a:endParaRPr kumimoji="0" lang="en-US" sz="1100" b="0"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a:ln>
                <a:noFill/>
              </a:ln>
              <a:solidFill>
                <a:schemeClr val="bg2">
                  <a:lumMod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grpSp>
    <xdr:clientData/>
  </xdr:twoCellAnchor>
  <xdr:absoluteAnchor>
    <xdr:pos x="4522836" y="21288375"/>
    <xdr:ext cx="1275170" cy="335449"/>
    <xdr:sp macro="" textlink="">
      <xdr:nvSpPr>
        <xdr:cNvPr id="97" name="NextButton" descr="Advance to the next sheet">
          <a:hlinkClick xmlns:r="http://schemas.openxmlformats.org/officeDocument/2006/relationships" r:id="rId3" tooltip="Click here to advance to the next sheet"/>
          <a:extLst>
            <a:ext uri="{FF2B5EF4-FFF2-40B4-BE49-F238E27FC236}">
              <a16:creationId xmlns:a16="http://schemas.microsoft.com/office/drawing/2014/main" id="{00000000-0008-0000-0500-000061000000}"/>
            </a:ext>
          </a:extLst>
        </xdr:cNvPr>
        <xdr:cNvSpPr/>
      </xdr:nvSpPr>
      <xdr:spPr>
        <a:xfrm>
          <a:off x="4522836" y="21288375"/>
          <a:ext cx="1275170" cy="335449"/>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a:t>
          </a:r>
        </a:p>
      </xdr:txBody>
    </xdr:sp>
    <xdr:clientData fPrintsWithSheet="0"/>
  </xdr:absoluteAnchor>
  <xdr:absoluteAnchor>
    <xdr:pos x="361950" y="9277351"/>
    <xdr:ext cx="5734050" cy="7886700"/>
    <xdr:sp macro="" textlink="">
      <xdr:nvSpPr>
        <xdr:cNvPr id="98" name="Background" descr="Background">
          <a:extLst>
            <a:ext uri="{FF2B5EF4-FFF2-40B4-BE49-F238E27FC236}">
              <a16:creationId xmlns:a16="http://schemas.microsoft.com/office/drawing/2014/main" id="{00000000-0008-0000-0500-000062000000}"/>
            </a:ext>
          </a:extLst>
        </xdr:cNvPr>
        <xdr:cNvSpPr/>
      </xdr:nvSpPr>
      <xdr:spPr>
        <a:xfrm>
          <a:off x="361950" y="9277351"/>
          <a:ext cx="5734050" cy="78867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2200">
            <a:solidFill>
              <a:sysClr val="windowText" lastClr="000000"/>
            </a:solidFill>
            <a:latin typeface="Segoe UI Light" panose="020B0502040204020203" pitchFamily="34" charset="0"/>
            <a:cs typeface="Segoe UI Light" panose="020B0502040204020203" pitchFamily="34" charset="0"/>
          </a:endParaRPr>
        </a:p>
      </xdr:txBody>
    </xdr:sp>
    <xdr:clientData/>
  </xdr:absoluteAnchor>
  <xdr:absoluteAnchor>
    <xdr:pos x="547701" y="9944100"/>
    <xdr:ext cx="5248248" cy="0"/>
    <xdr:cxnSp macro="">
      <xdr:nvCxnSpPr>
        <xdr:cNvPr id="99" name="Bottom line" descr="Decorative line">
          <a:extLst>
            <a:ext uri="{FF2B5EF4-FFF2-40B4-BE49-F238E27FC236}">
              <a16:creationId xmlns:a16="http://schemas.microsoft.com/office/drawing/2014/main" id="{00000000-0008-0000-0500-000063000000}"/>
            </a:ext>
          </a:extLst>
        </xdr:cNvPr>
        <xdr:cNvCxnSpPr>
          <a:cxnSpLocks/>
        </xdr:cNvCxnSpPr>
      </xdr:nvCxnSpPr>
      <xdr:spPr>
        <a:xfrm>
          <a:off x="547701" y="9944100"/>
          <a:ext cx="52482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lientData/>
  </xdr:absoluteAnchor>
  <xdr:absoluteAnchor>
    <xdr:pos x="547701" y="9372600"/>
    <xdr:ext cx="5251444" cy="485842"/>
    <xdr:sp macro="" textlink="">
      <xdr:nvSpPr>
        <xdr:cNvPr id="100" name="Step" descr="Conditional functions - COUNTIF&#10;">
          <a:extLst>
            <a:ext uri="{FF2B5EF4-FFF2-40B4-BE49-F238E27FC236}">
              <a16:creationId xmlns:a16="http://schemas.microsoft.com/office/drawing/2014/main" id="{00000000-0008-0000-0500-000064000000}"/>
            </a:ext>
          </a:extLst>
        </xdr:cNvPr>
        <xdr:cNvSpPr txBox="1"/>
      </xdr:nvSpPr>
      <xdr:spPr>
        <a:xfrm>
          <a:off x="547701" y="9372600"/>
          <a:ext cx="5251444" cy="4858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Conditional functions - COUNTIF</a:t>
          </a:r>
        </a:p>
      </xdr:txBody>
    </xdr:sp>
    <xdr:clientData/>
  </xdr:absoluteAnchor>
  <xdr:absoluteAnchor>
    <xdr:pos x="547701" y="16318442"/>
    <xdr:ext cx="5248248" cy="0"/>
    <xdr:cxnSp macro="">
      <xdr:nvCxnSpPr>
        <xdr:cNvPr id="101" name="Bottom line" descr="Decorative line">
          <a:extLst>
            <a:ext uri="{FF2B5EF4-FFF2-40B4-BE49-F238E27FC236}">
              <a16:creationId xmlns:a16="http://schemas.microsoft.com/office/drawing/2014/main" id="{00000000-0008-0000-0500-000065000000}"/>
            </a:ext>
          </a:extLst>
        </xdr:cNvPr>
        <xdr:cNvCxnSpPr>
          <a:cxnSpLocks/>
        </xdr:cNvCxnSpPr>
      </xdr:nvCxnSpPr>
      <xdr:spPr>
        <a:xfrm>
          <a:off x="547701" y="16318442"/>
          <a:ext cx="52482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lientData/>
  </xdr:absoluteAnchor>
  <xdr:absoluteAnchor>
    <xdr:pos x="561975" y="9944100"/>
    <xdr:ext cx="5300938" cy="240647"/>
    <xdr:sp macro="" textlink="">
      <xdr:nvSpPr>
        <xdr:cNvPr id="102" name="Add numbers introduction" descr="COUNTIF and COUNTIFS let you count values in a range based on a criteria you specify. They're a bit different from the other IF and IFS functions, in that they only have a criteria range, and criteria. They don't evalute one range, then look in another to summarize.&#10;&#10;">
          <a:extLst>
            <a:ext uri="{FF2B5EF4-FFF2-40B4-BE49-F238E27FC236}">
              <a16:creationId xmlns:a16="http://schemas.microsoft.com/office/drawing/2014/main" id="{00000000-0008-0000-0500-000066000000}"/>
            </a:ext>
          </a:extLst>
        </xdr:cNvPr>
        <xdr:cNvSpPr txBox="1"/>
      </xdr:nvSpPr>
      <xdr:spPr>
        <a:xfrm>
          <a:off x="561975" y="9944100"/>
          <a:ext cx="5300938" cy="240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kern="1200">
              <a:solidFill>
                <a:schemeClr val="dk1"/>
              </a:solidFill>
              <a:latin typeface="Segoe UI" panose="020B0502040204020203" pitchFamily="34" charset="0"/>
              <a:ea typeface="+mn-ea"/>
              <a:cs typeface="Segoe UI" panose="020B0502040204020203" pitchFamily="34" charset="0"/>
            </a:rPr>
            <a:t>COUNTIF</a:t>
          </a:r>
          <a:r>
            <a:rPr lang="en-US" sz="1100" kern="1200">
              <a:solidFill>
                <a:schemeClr val="dk1"/>
              </a:solidFill>
              <a:latin typeface="Segoe UI" panose="020B0502040204020203" pitchFamily="34" charset="0"/>
              <a:ea typeface="+mn-ea"/>
              <a:cs typeface="Segoe UI" panose="020B0502040204020203" pitchFamily="34" charset="0"/>
            </a:rPr>
            <a:t> and</a:t>
          </a:r>
          <a:r>
            <a:rPr lang="en-US" sz="1100" kern="1200" baseline="0">
              <a:solidFill>
                <a:schemeClr val="dk1"/>
              </a:solidFill>
              <a:latin typeface="Segoe UI" panose="020B0502040204020203" pitchFamily="34" charset="0"/>
              <a:ea typeface="+mn-ea"/>
              <a:cs typeface="Segoe UI" panose="020B0502040204020203" pitchFamily="34" charset="0"/>
            </a:rPr>
            <a:t> </a:t>
          </a:r>
          <a:r>
            <a:rPr lang="en-US" sz="1100" b="1" kern="1200" baseline="0">
              <a:solidFill>
                <a:schemeClr val="dk1"/>
              </a:solidFill>
              <a:latin typeface="Segoe UI" panose="020B0502040204020203" pitchFamily="34" charset="0"/>
              <a:ea typeface="+mn-ea"/>
              <a:cs typeface="Segoe UI" panose="020B0502040204020203" pitchFamily="34" charset="0"/>
            </a:rPr>
            <a:t>COUNTIFS</a:t>
          </a:r>
          <a:r>
            <a:rPr lang="en-US" sz="1100" kern="1200" baseline="0">
              <a:solidFill>
                <a:schemeClr val="dk1"/>
              </a:solidFill>
              <a:latin typeface="Segoe UI" panose="020B0502040204020203" pitchFamily="34" charset="0"/>
              <a:ea typeface="+mn-ea"/>
              <a:cs typeface="Segoe UI" panose="020B0502040204020203" pitchFamily="34" charset="0"/>
            </a:rPr>
            <a:t> let you count values in a range based on a criteria you specify. They're </a:t>
          </a:r>
          <a:r>
            <a:rPr lang="en-US" sz="1100" kern="1200">
              <a:solidFill>
                <a:schemeClr val="dk1"/>
              </a:solidFill>
              <a:latin typeface="Segoe UI" panose="020B0502040204020203" pitchFamily="34" charset="0"/>
              <a:ea typeface="+mn-ea"/>
              <a:cs typeface="Segoe UI" panose="020B0502040204020203" pitchFamily="34" charset="0"/>
            </a:rPr>
            <a:t>a bit different</a:t>
          </a:r>
          <a:r>
            <a:rPr lang="en-US" sz="1100" kern="1200" baseline="0">
              <a:solidFill>
                <a:schemeClr val="dk1"/>
              </a:solidFill>
              <a:latin typeface="Segoe UI" panose="020B0502040204020203" pitchFamily="34" charset="0"/>
              <a:ea typeface="+mn-ea"/>
              <a:cs typeface="Segoe UI" panose="020B0502040204020203" pitchFamily="34" charset="0"/>
            </a:rPr>
            <a:t> from the other IF and IFS functions, in that they only have a criteria range, and criteria. They don't evalute one range, then look in another to summarize.</a:t>
          </a: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clientData/>
  </xdr:absoluteAnchor>
  <xdr:absoluteAnchor>
    <xdr:pos x="571500" y="10820400"/>
    <xdr:ext cx="5220101" cy="596207"/>
    <xdr:grpSp>
      <xdr:nvGrpSpPr>
        <xdr:cNvPr id="103" name="Group 102">
          <a:extLst>
            <a:ext uri="{FF2B5EF4-FFF2-40B4-BE49-F238E27FC236}">
              <a16:creationId xmlns:a16="http://schemas.microsoft.com/office/drawing/2014/main" id="{00000000-0008-0000-0500-000067000000}"/>
            </a:ext>
          </a:extLst>
        </xdr:cNvPr>
        <xdr:cNvGrpSpPr/>
      </xdr:nvGrpSpPr>
      <xdr:grpSpPr>
        <a:xfrm>
          <a:off x="571500" y="10820400"/>
          <a:ext cx="5220101" cy="596207"/>
          <a:chOff x="609600" y="10820400"/>
          <a:chExt cx="5220101" cy="596207"/>
        </a:xfrm>
      </xdr:grpSpPr>
      <xdr:sp macro="" textlink="">
        <xdr:nvSpPr>
          <xdr:cNvPr id="104" name="txt_Step" descr="Select cell D64 and type =COUNTIF(C50:C61,C64). COUNTIF is structured like this:&#10;&#10;">
            <a:extLst>
              <a:ext uri="{FF2B5EF4-FFF2-40B4-BE49-F238E27FC236}">
                <a16:creationId xmlns:a16="http://schemas.microsoft.com/office/drawing/2014/main" id="{00000000-0008-0000-0500-000068000000}"/>
              </a:ext>
            </a:extLst>
          </xdr:cNvPr>
          <xdr:cNvSpPr txBox="1"/>
        </xdr:nvSpPr>
        <xdr:spPr>
          <a:xfrm>
            <a:off x="981857" y="10862358"/>
            <a:ext cx="4809744" cy="554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Select cell D64 and type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=COUNTIF(C50:C61,C64)</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COUNTIF</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is structured like this:</a:t>
            </a:r>
          </a:p>
        </xdr:txBody>
      </xdr:sp>
      <xdr:sp macro="" textlink="">
        <xdr:nvSpPr>
          <xdr:cNvPr id="105" name="shp_Step" descr="1">
            <a:extLst>
              <a:ext uri="{FF2B5EF4-FFF2-40B4-BE49-F238E27FC236}">
                <a16:creationId xmlns:a16="http://schemas.microsoft.com/office/drawing/2014/main" id="{00000000-0008-0000-0500-000069000000}"/>
              </a:ext>
            </a:extLst>
          </xdr:cNvPr>
          <xdr:cNvSpPr/>
        </xdr:nvSpPr>
        <xdr:spPr>
          <a:xfrm>
            <a:off x="571500" y="10820400"/>
            <a:ext cx="374621" cy="366863"/>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grpSp>
    <xdr:clientData/>
  </xdr:absoluteAnchor>
  <xdr:absoluteAnchor>
    <xdr:pos x="4581526" y="16499416"/>
    <xdr:ext cx="1144203" cy="348074"/>
    <xdr:sp macro="" textlink="">
      <xdr:nvSpPr>
        <xdr:cNvPr id="106" name="NextButton" descr="Advance to the next sheet">
          <a:hlinkClick xmlns:r="http://schemas.openxmlformats.org/officeDocument/2006/relationships" r:id="rId3" tooltip="Click here to advance to the next worksheet"/>
          <a:extLst>
            <a:ext uri="{FF2B5EF4-FFF2-40B4-BE49-F238E27FC236}">
              <a16:creationId xmlns:a16="http://schemas.microsoft.com/office/drawing/2014/main" id="{00000000-0008-0000-0500-00006A000000}"/>
            </a:ext>
          </a:extLst>
        </xdr:cNvPr>
        <xdr:cNvSpPr/>
      </xdr:nvSpPr>
      <xdr:spPr>
        <a:xfrm>
          <a:off x="4581526" y="16499416"/>
          <a:ext cx="1144203" cy="348074"/>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a:t>
          </a:r>
        </a:p>
      </xdr:txBody>
    </xdr:sp>
    <xdr:clientData/>
  </xdr:absoluteAnchor>
  <xdr:absoluteAnchor>
    <xdr:pos x="571500" y="13230225"/>
    <xdr:ext cx="5220101" cy="596207"/>
    <xdr:grpSp>
      <xdr:nvGrpSpPr>
        <xdr:cNvPr id="107" name="Group 106">
          <a:extLst>
            <a:ext uri="{FF2B5EF4-FFF2-40B4-BE49-F238E27FC236}">
              <a16:creationId xmlns:a16="http://schemas.microsoft.com/office/drawing/2014/main" id="{00000000-0008-0000-0500-00006B000000}"/>
            </a:ext>
          </a:extLst>
        </xdr:cNvPr>
        <xdr:cNvGrpSpPr/>
      </xdr:nvGrpSpPr>
      <xdr:grpSpPr>
        <a:xfrm>
          <a:off x="571500" y="13230225"/>
          <a:ext cx="5220101" cy="596207"/>
          <a:chOff x="609600" y="13230225"/>
          <a:chExt cx="5220101" cy="596207"/>
        </a:xfrm>
      </xdr:grpSpPr>
      <xdr:sp macro="" textlink="">
        <xdr:nvSpPr>
          <xdr:cNvPr id="108" name="txt_Step" descr="COUNTIFS is the same as SUMIF, but it lets you use multiple criteria. So in this example, you can look for Fruit and Type, instead of just by Fruit. Select cell H17 and type =COUNTIFS(F50:F61,F64,G50:G61,G64). COUNTIFS is structured like this:&#10;&#10;&#10;">
            <a:extLst>
              <a:ext uri="{FF2B5EF4-FFF2-40B4-BE49-F238E27FC236}">
                <a16:creationId xmlns:a16="http://schemas.microsoft.com/office/drawing/2014/main" id="{00000000-0008-0000-0500-00006C000000}"/>
              </a:ext>
            </a:extLst>
          </xdr:cNvPr>
          <xdr:cNvSpPr txBox="1"/>
        </xdr:nvSpPr>
        <xdr:spPr>
          <a:xfrm>
            <a:off x="981857" y="13272183"/>
            <a:ext cx="4809744" cy="554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COUNTIFS </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is the same as SUMIF, but it lets you use multiple criteria. So in this example, you can look for Fruit and Type, instead of just by Fruit. Select cell H17 and type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=COUNTIFS(F50:F61,F64,G50:G61,G64)</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COUNTIFS</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is structured like this: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109" name="shp_Step" descr="2">
            <a:extLst>
              <a:ext uri="{FF2B5EF4-FFF2-40B4-BE49-F238E27FC236}">
                <a16:creationId xmlns:a16="http://schemas.microsoft.com/office/drawing/2014/main" id="{00000000-0008-0000-0500-00006D000000}"/>
              </a:ext>
            </a:extLst>
          </xdr:cNvPr>
          <xdr:cNvSpPr/>
        </xdr:nvSpPr>
        <xdr:spPr>
          <a:xfrm>
            <a:off x="571500" y="13230225"/>
            <a:ext cx="374621" cy="366863"/>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clientData/>
  </xdr:absoluteAnchor>
  <xdr:twoCellAnchor>
    <xdr:from>
      <xdr:col>1</xdr:col>
      <xdr:colOff>190500</xdr:colOff>
      <xdr:row>55</xdr:row>
      <xdr:rowOff>133350</xdr:rowOff>
    </xdr:from>
    <xdr:to>
      <xdr:col>1</xdr:col>
      <xdr:colOff>4162425</xdr:colOff>
      <xdr:row>65</xdr:row>
      <xdr:rowOff>152400</xdr:rowOff>
    </xdr:to>
    <xdr:grpSp>
      <xdr:nvGrpSpPr>
        <xdr:cNvPr id="110" name="Group 109">
          <a:extLst>
            <a:ext uri="{FF2B5EF4-FFF2-40B4-BE49-F238E27FC236}">
              <a16:creationId xmlns:a16="http://schemas.microsoft.com/office/drawing/2014/main" id="{00000000-0008-0000-0500-00006E000000}"/>
            </a:ext>
          </a:extLst>
        </xdr:cNvPr>
        <xdr:cNvGrpSpPr/>
      </xdr:nvGrpSpPr>
      <xdr:grpSpPr>
        <a:xfrm>
          <a:off x="1038225" y="11182350"/>
          <a:ext cx="3971925" cy="1962150"/>
          <a:chOff x="3048000" y="4524375"/>
          <a:chExt cx="3971925" cy="1924050"/>
        </a:xfrm>
      </xdr:grpSpPr>
      <xdr:sp macro="" textlink="">
        <xdr:nvSpPr>
          <xdr:cNvPr id="111" name="txt_Formula" descr="=COUNTIF(C50:C61,C64)&#10;">
            <a:extLst>
              <a:ext uri="{FF2B5EF4-FFF2-40B4-BE49-F238E27FC236}">
                <a16:creationId xmlns:a16="http://schemas.microsoft.com/office/drawing/2014/main" id="{00000000-0008-0000-0500-00006F000000}"/>
              </a:ext>
            </a:extLst>
          </xdr:cNvPr>
          <xdr:cNvSpPr txBox="1"/>
        </xdr:nvSpPr>
        <xdr:spPr>
          <a:xfrm>
            <a:off x="3048000" y="5334000"/>
            <a:ext cx="3971925" cy="531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a:spcBef>
                <a:spcPts val="0"/>
              </a:spcBef>
              <a:spcAft>
                <a:spcPts val="0"/>
              </a:spcAft>
            </a:pPr>
            <a:r>
              <a:rPr lang="en-US" sz="2000">
                <a:solidFill>
                  <a:srgbClr val="000000"/>
                </a:solidFill>
                <a:effectLst/>
                <a:latin typeface="Courier New" panose="02070309020205020404" pitchFamily="49" charset="0"/>
                <a:ea typeface="Times New Roman" panose="02020603050405020304" pitchFamily="18" charset="0"/>
              </a:rPr>
              <a:t>=COUNTIF(C50:C61,C64)</a:t>
            </a:r>
            <a:endParaRPr lang="en-US" sz="2000">
              <a:effectLst/>
              <a:latin typeface="Times New Roman" panose="02020603050405020304" pitchFamily="18" charset="0"/>
              <a:ea typeface="Times New Roman" panose="02020603050405020304" pitchFamily="18" charset="0"/>
            </a:endParaRPr>
          </a:p>
        </xdr:txBody>
      </xdr:sp>
      <xdr:grpSp>
        <xdr:nvGrpSpPr>
          <xdr:cNvPr id="112" name="Group 111">
            <a:extLst>
              <a:ext uri="{FF2B5EF4-FFF2-40B4-BE49-F238E27FC236}">
                <a16:creationId xmlns:a16="http://schemas.microsoft.com/office/drawing/2014/main" id="{00000000-0008-0000-0500-000070000000}"/>
              </a:ext>
            </a:extLst>
          </xdr:cNvPr>
          <xdr:cNvGrpSpPr/>
        </xdr:nvGrpSpPr>
        <xdr:grpSpPr>
          <a:xfrm>
            <a:off x="4248150" y="4524375"/>
            <a:ext cx="1352550" cy="861227"/>
            <a:chOff x="4248150" y="4524375"/>
            <a:chExt cx="1352550" cy="861227"/>
          </a:xfrm>
        </xdr:grpSpPr>
        <xdr:sp macro="" textlink="">
          <xdr:nvSpPr>
            <xdr:cNvPr id="116" name="FormulaBraceUpper">
              <a:extLst>
                <a:ext uri="{FF2B5EF4-FFF2-40B4-BE49-F238E27FC236}">
                  <a16:creationId xmlns:a16="http://schemas.microsoft.com/office/drawing/2014/main" id="{00000000-0008-0000-0500-000074000000}"/>
                </a:ext>
              </a:extLst>
            </xdr:cNvPr>
            <xdr:cNvSpPr/>
          </xdr:nvSpPr>
          <xdr:spPr>
            <a:xfrm rot="5400000">
              <a:off x="4674786" y="4602564"/>
              <a:ext cx="499277" cy="1066800"/>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17" name="txt_FormulaCalloutUpper" descr="What range do you want to look at?&#10;">
              <a:extLst>
                <a:ext uri="{FF2B5EF4-FFF2-40B4-BE49-F238E27FC236}">
                  <a16:creationId xmlns:a16="http://schemas.microsoft.com/office/drawing/2014/main" id="{00000000-0008-0000-0500-000075000000}"/>
                </a:ext>
              </a:extLst>
            </xdr:cNvPr>
            <xdr:cNvSpPr txBox="1">
              <a:spLocks noChangeArrowheads="1"/>
            </xdr:cNvSpPr>
          </xdr:nvSpPr>
          <xdr:spPr bwMode="auto">
            <a:xfrm>
              <a:off x="4248150" y="4524375"/>
              <a:ext cx="1352550" cy="499123"/>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What range do you want to look at?</a:t>
              </a:r>
            </a:p>
          </xdr:txBody>
        </xdr:sp>
      </xdr:grpSp>
      <xdr:grpSp>
        <xdr:nvGrpSpPr>
          <xdr:cNvPr id="113" name="Group 112">
            <a:extLst>
              <a:ext uri="{FF2B5EF4-FFF2-40B4-BE49-F238E27FC236}">
                <a16:creationId xmlns:a16="http://schemas.microsoft.com/office/drawing/2014/main" id="{00000000-0008-0000-0500-000071000000}"/>
              </a:ext>
            </a:extLst>
          </xdr:cNvPr>
          <xdr:cNvGrpSpPr/>
        </xdr:nvGrpSpPr>
        <xdr:grpSpPr>
          <a:xfrm>
            <a:off x="4972050" y="5610223"/>
            <a:ext cx="1838325" cy="838202"/>
            <a:chOff x="4972050" y="5610223"/>
            <a:chExt cx="1838325" cy="838202"/>
          </a:xfrm>
        </xdr:grpSpPr>
        <xdr:sp macro="" textlink="">
          <xdr:nvSpPr>
            <xdr:cNvPr id="114" name="FormulaBraceLower">
              <a:extLst>
                <a:ext uri="{FF2B5EF4-FFF2-40B4-BE49-F238E27FC236}">
                  <a16:creationId xmlns:a16="http://schemas.microsoft.com/office/drawing/2014/main" id="{00000000-0008-0000-0500-000072000000}"/>
                </a:ext>
              </a:extLst>
            </xdr:cNvPr>
            <xdr:cNvSpPr/>
          </xdr:nvSpPr>
          <xdr:spPr>
            <a:xfrm rot="16200000">
              <a:off x="5636813" y="5612213"/>
              <a:ext cx="499277" cy="495298"/>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indent="0"/>
              <a:endParaRPr lang="en-US" sz="1100">
                <a:solidFill>
                  <a:schemeClr val="tx1"/>
                </a:solidFill>
                <a:latin typeface="+mn-lt"/>
                <a:ea typeface="+mn-ea"/>
                <a:cs typeface="+mn-cs"/>
              </a:endParaRPr>
            </a:p>
          </xdr:txBody>
        </xdr:sp>
        <xdr:sp macro="" textlink="">
          <xdr:nvSpPr>
            <xdr:cNvPr id="115" name="txt_FormulaCalloutLower" descr="What value (text or number) do you want to look for?&#10;">
              <a:extLst>
                <a:ext uri="{FF2B5EF4-FFF2-40B4-BE49-F238E27FC236}">
                  <a16:creationId xmlns:a16="http://schemas.microsoft.com/office/drawing/2014/main" id="{00000000-0008-0000-0500-000073000000}"/>
                </a:ext>
              </a:extLst>
            </xdr:cNvPr>
            <xdr:cNvSpPr txBox="1">
              <a:spLocks noChangeArrowheads="1"/>
            </xdr:cNvSpPr>
          </xdr:nvSpPr>
          <xdr:spPr bwMode="auto">
            <a:xfrm>
              <a:off x="4972050" y="5962650"/>
              <a:ext cx="1838325" cy="485775"/>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indent="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What value (text or number) do you want to look for?</a:t>
              </a:r>
            </a:p>
          </xdr:txBody>
        </xdr:sp>
      </xdr:grpSp>
    </xdr:grpSp>
    <xdr:clientData/>
  </xdr:twoCellAnchor>
  <xdr:twoCellAnchor>
    <xdr:from>
      <xdr:col>0</xdr:col>
      <xdr:colOff>619125</xdr:colOff>
      <xdr:row>71</xdr:row>
      <xdr:rowOff>47607</xdr:rowOff>
    </xdr:from>
    <xdr:to>
      <xdr:col>1</xdr:col>
      <xdr:colOff>5170898</xdr:colOff>
      <xdr:row>81</xdr:row>
      <xdr:rowOff>78269</xdr:rowOff>
    </xdr:to>
    <xdr:grpSp>
      <xdr:nvGrpSpPr>
        <xdr:cNvPr id="118" name="Group 117">
          <a:extLst>
            <a:ext uri="{FF2B5EF4-FFF2-40B4-BE49-F238E27FC236}">
              <a16:creationId xmlns:a16="http://schemas.microsoft.com/office/drawing/2014/main" id="{00000000-0008-0000-0500-000076000000}"/>
            </a:ext>
          </a:extLst>
        </xdr:cNvPr>
        <xdr:cNvGrpSpPr/>
      </xdr:nvGrpSpPr>
      <xdr:grpSpPr>
        <a:xfrm>
          <a:off x="619125" y="14182707"/>
          <a:ext cx="5399498" cy="1935662"/>
          <a:chOff x="638175" y="14144607"/>
          <a:chExt cx="5370923" cy="1964237"/>
        </a:xfrm>
      </xdr:grpSpPr>
      <xdr:sp macro="" textlink="">
        <xdr:nvSpPr>
          <xdr:cNvPr id="119" name="FormulaBraceLower">
            <a:extLst>
              <a:ext uri="{FF2B5EF4-FFF2-40B4-BE49-F238E27FC236}">
                <a16:creationId xmlns:a16="http://schemas.microsoft.com/office/drawing/2014/main" id="{00000000-0008-0000-0500-000077000000}"/>
              </a:ext>
            </a:extLst>
          </xdr:cNvPr>
          <xdr:cNvSpPr/>
        </xdr:nvSpPr>
        <xdr:spPr>
          <a:xfrm rot="16200000">
            <a:off x="5183956" y="15262849"/>
            <a:ext cx="495146" cy="443895"/>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indent="0"/>
            <a:endParaRPr lang="en-US" sz="1100">
              <a:solidFill>
                <a:schemeClr val="tx1"/>
              </a:solidFill>
              <a:latin typeface="+mn-lt"/>
              <a:ea typeface="+mn-ea"/>
              <a:cs typeface="+mn-cs"/>
            </a:endParaRPr>
          </a:p>
        </xdr:txBody>
      </xdr:sp>
      <xdr:sp macro="" textlink="">
        <xdr:nvSpPr>
          <xdr:cNvPr id="120" name="FormulaBraceLower">
            <a:extLst>
              <a:ext uri="{FF2B5EF4-FFF2-40B4-BE49-F238E27FC236}">
                <a16:creationId xmlns:a16="http://schemas.microsoft.com/office/drawing/2014/main" id="{00000000-0008-0000-0500-000078000000}"/>
              </a:ext>
            </a:extLst>
          </xdr:cNvPr>
          <xdr:cNvSpPr/>
        </xdr:nvSpPr>
        <xdr:spPr>
          <a:xfrm rot="16200000">
            <a:off x="3366813" y="15268661"/>
            <a:ext cx="495146" cy="432270"/>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indent="0"/>
            <a:endParaRPr lang="en-US" sz="1100">
              <a:solidFill>
                <a:schemeClr val="tx1"/>
              </a:solidFill>
              <a:latin typeface="+mn-lt"/>
              <a:ea typeface="+mn-ea"/>
              <a:cs typeface="+mn-cs"/>
            </a:endParaRPr>
          </a:p>
        </xdr:txBody>
      </xdr:sp>
      <xdr:sp macro="" textlink="">
        <xdr:nvSpPr>
          <xdr:cNvPr id="121" name="FormulaBraceUpper">
            <a:extLst>
              <a:ext uri="{FF2B5EF4-FFF2-40B4-BE49-F238E27FC236}">
                <a16:creationId xmlns:a16="http://schemas.microsoft.com/office/drawing/2014/main" id="{00000000-0008-0000-0500-000079000000}"/>
              </a:ext>
            </a:extLst>
          </xdr:cNvPr>
          <xdr:cNvSpPr/>
        </xdr:nvSpPr>
        <xdr:spPr>
          <a:xfrm rot="5400000">
            <a:off x="4239257" y="14236019"/>
            <a:ext cx="495146" cy="1061733"/>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22" name="FormulaBraceUpper">
            <a:extLst>
              <a:ext uri="{FF2B5EF4-FFF2-40B4-BE49-F238E27FC236}">
                <a16:creationId xmlns:a16="http://schemas.microsoft.com/office/drawing/2014/main" id="{00000000-0008-0000-0500-00007A000000}"/>
              </a:ext>
            </a:extLst>
          </xdr:cNvPr>
          <xdr:cNvSpPr/>
        </xdr:nvSpPr>
        <xdr:spPr>
          <a:xfrm rot="5400000">
            <a:off x="2413320" y="14268220"/>
            <a:ext cx="495146" cy="99732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23" name="txt_Formula" descr="=COUNTIFS(F50:F61,F64,G50:G61,G64)&#10;">
            <a:extLst>
              <a:ext uri="{FF2B5EF4-FFF2-40B4-BE49-F238E27FC236}">
                <a16:creationId xmlns:a16="http://schemas.microsoft.com/office/drawing/2014/main" id="{00000000-0008-0000-0500-00007B000000}"/>
              </a:ext>
            </a:extLst>
          </xdr:cNvPr>
          <xdr:cNvSpPr txBox="1"/>
        </xdr:nvSpPr>
        <xdr:spPr>
          <a:xfrm>
            <a:off x="638175" y="14982175"/>
            <a:ext cx="5267326" cy="526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a:spcBef>
                <a:spcPts val="0"/>
              </a:spcBef>
              <a:spcAft>
                <a:spcPts val="0"/>
              </a:spcAft>
            </a:pPr>
            <a:r>
              <a:rPr lang="en-US" sz="2000">
                <a:solidFill>
                  <a:srgbClr val="000000"/>
                </a:solidFill>
                <a:effectLst/>
                <a:latin typeface="Courier New" panose="02070309020205020404" pitchFamily="49" charset="0"/>
                <a:ea typeface="Times New Roman" panose="02020603050405020304" pitchFamily="18" charset="0"/>
              </a:rPr>
              <a:t>=COUNTIFS(F50:F61,F64,G50:G61,G64)</a:t>
            </a:r>
            <a:endParaRPr lang="en-US" sz="2000">
              <a:effectLst/>
              <a:latin typeface="Times New Roman" panose="02020603050405020304" pitchFamily="18" charset="0"/>
              <a:ea typeface="Times New Roman" panose="02020603050405020304" pitchFamily="18" charset="0"/>
            </a:endParaRPr>
          </a:p>
        </xdr:txBody>
      </xdr:sp>
      <xdr:sp macro="" textlink="">
        <xdr:nvSpPr>
          <xdr:cNvPr id="124" name="txt_FormulaCalloutUpper" descr="This is the first range to count&#10;&#10;&#10;">
            <a:extLst>
              <a:ext uri="{FF2B5EF4-FFF2-40B4-BE49-F238E27FC236}">
                <a16:creationId xmlns:a16="http://schemas.microsoft.com/office/drawing/2014/main" id="{00000000-0008-0000-0500-00007C000000}"/>
              </a:ext>
            </a:extLst>
          </xdr:cNvPr>
          <xdr:cNvSpPr txBox="1">
            <a:spLocks noChangeArrowheads="1"/>
          </xdr:cNvSpPr>
        </xdr:nvSpPr>
        <xdr:spPr bwMode="auto">
          <a:xfrm>
            <a:off x="2105249" y="14144607"/>
            <a:ext cx="1111288" cy="49377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This is the first range to count</a:t>
            </a:r>
          </a:p>
        </xdr:txBody>
      </xdr:sp>
      <xdr:sp macro="" textlink="">
        <xdr:nvSpPr>
          <xdr:cNvPr id="125" name="txt_FormulaCalloutUpper" descr="This is the second range to count&#10;">
            <a:extLst>
              <a:ext uri="{FF2B5EF4-FFF2-40B4-BE49-F238E27FC236}">
                <a16:creationId xmlns:a16="http://schemas.microsoft.com/office/drawing/2014/main" id="{00000000-0008-0000-0500-00007D000000}"/>
              </a:ext>
            </a:extLst>
          </xdr:cNvPr>
          <xdr:cNvSpPr txBox="1">
            <a:spLocks noChangeArrowheads="1"/>
          </xdr:cNvSpPr>
        </xdr:nvSpPr>
        <xdr:spPr bwMode="auto">
          <a:xfrm>
            <a:off x="3877656" y="14144607"/>
            <a:ext cx="1218346" cy="49377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r>
              <a:rPr lang="en-US" sz="1100">
                <a:effectLst/>
                <a:latin typeface="+mn-lt"/>
                <a:ea typeface="+mn-ea"/>
                <a:cs typeface="+mn-cs"/>
              </a:rPr>
              <a:t>This is the second range to count</a:t>
            </a:r>
            <a:endParaRPr lang="en-US">
              <a:effectLst/>
            </a:endParaRPr>
          </a:p>
        </xdr:txBody>
      </xdr:sp>
      <xdr:sp macro="" textlink="">
        <xdr:nvSpPr>
          <xdr:cNvPr id="126" name="txt_FormulaCalloutLower" descr="This is the criteria for the first match&#10;&#10;">
            <a:extLst>
              <a:ext uri="{FF2B5EF4-FFF2-40B4-BE49-F238E27FC236}">
                <a16:creationId xmlns:a16="http://schemas.microsoft.com/office/drawing/2014/main" id="{00000000-0008-0000-0500-00007E000000}"/>
              </a:ext>
            </a:extLst>
          </xdr:cNvPr>
          <xdr:cNvSpPr txBox="1">
            <a:spLocks noChangeArrowheads="1"/>
          </xdr:cNvSpPr>
        </xdr:nvSpPr>
        <xdr:spPr bwMode="auto">
          <a:xfrm>
            <a:off x="3006913" y="15615070"/>
            <a:ext cx="1214947" cy="49377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r>
              <a:rPr lang="en-US" sz="1100">
                <a:effectLst/>
                <a:latin typeface="+mn-lt"/>
                <a:ea typeface="+mn-ea"/>
                <a:cs typeface="+mn-cs"/>
              </a:rPr>
              <a:t>This is the criteria for the first match</a:t>
            </a:r>
            <a:endParaRPr lang="en-US">
              <a:effectLst/>
            </a:endParaRPr>
          </a:p>
        </xdr:txBody>
      </xdr:sp>
      <xdr:sp macro="" textlink="">
        <xdr:nvSpPr>
          <xdr:cNvPr id="127" name="txt_FormulaCalloutLower" descr="This is criteria for the second match&#10;">
            <a:extLst>
              <a:ext uri="{FF2B5EF4-FFF2-40B4-BE49-F238E27FC236}">
                <a16:creationId xmlns:a16="http://schemas.microsoft.com/office/drawing/2014/main" id="{00000000-0008-0000-0500-00007F000000}"/>
              </a:ext>
            </a:extLst>
          </xdr:cNvPr>
          <xdr:cNvSpPr txBox="1">
            <a:spLocks noChangeArrowheads="1"/>
          </xdr:cNvSpPr>
        </xdr:nvSpPr>
        <xdr:spPr bwMode="auto">
          <a:xfrm>
            <a:off x="4822726" y="15615070"/>
            <a:ext cx="1214947" cy="49377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indent="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This is criteria</a:t>
            </a:r>
            <a:r>
              <a:rPr lang="en-US" sz="1100" baseline="0">
                <a:effectLst/>
                <a:latin typeface="Calibri" panose="020F0502020204030204" pitchFamily="34" charset="0"/>
                <a:ea typeface="Calibri" panose="020F0502020204030204" pitchFamily="34" charset="0"/>
                <a:cs typeface="Times New Roman" panose="02020603050405020304" pitchFamily="18" charset="0"/>
              </a:rPr>
              <a:t> for the second match</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xdr:from>
      <xdr:col>0</xdr:col>
      <xdr:colOff>571500</xdr:colOff>
      <xdr:row>83</xdr:row>
      <xdr:rowOff>38100</xdr:rowOff>
    </xdr:from>
    <xdr:to>
      <xdr:col>1</xdr:col>
      <xdr:colOff>2446842</xdr:colOff>
      <xdr:row>85</xdr:row>
      <xdr:rowOff>188024</xdr:rowOff>
    </xdr:to>
    <xdr:sp macro="" textlink="">
      <xdr:nvSpPr>
        <xdr:cNvPr id="128" name="More detail button" descr="Dive down for more detail">
          <a:hlinkClick xmlns:r="http://schemas.openxmlformats.org/officeDocument/2006/relationships" r:id="rId21"/>
          <a:extLst>
            <a:ext uri="{FF2B5EF4-FFF2-40B4-BE49-F238E27FC236}">
              <a16:creationId xmlns:a16="http://schemas.microsoft.com/office/drawing/2014/main" id="{00000000-0008-0000-0500-000080000000}"/>
            </a:ext>
          </a:extLst>
        </xdr:cNvPr>
        <xdr:cNvSpPr/>
      </xdr:nvSpPr>
      <xdr:spPr>
        <a:xfrm>
          <a:off x="571500" y="15849600"/>
          <a:ext cx="608517" cy="53092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lientData/>
  </xdr:twoCellAnchor>
  <xdr:twoCellAnchor>
    <xdr:from>
      <xdr:col>0</xdr:col>
      <xdr:colOff>619125</xdr:colOff>
      <xdr:row>108</xdr:row>
      <xdr:rowOff>66675</xdr:rowOff>
    </xdr:from>
    <xdr:to>
      <xdr:col>1</xdr:col>
      <xdr:colOff>2494467</xdr:colOff>
      <xdr:row>111</xdr:row>
      <xdr:rowOff>26099</xdr:rowOff>
    </xdr:to>
    <xdr:sp macro="" textlink="">
      <xdr:nvSpPr>
        <xdr:cNvPr id="129" name="More detail button" descr="Dive down for more detail">
          <a:hlinkClick xmlns:r="http://schemas.openxmlformats.org/officeDocument/2006/relationships" r:id="rId22"/>
          <a:extLst>
            <a:ext uri="{FF2B5EF4-FFF2-40B4-BE49-F238E27FC236}">
              <a16:creationId xmlns:a16="http://schemas.microsoft.com/office/drawing/2014/main" id="{00000000-0008-0000-0500-000081000000}"/>
            </a:ext>
          </a:extLst>
        </xdr:cNvPr>
        <xdr:cNvSpPr/>
      </xdr:nvSpPr>
      <xdr:spPr>
        <a:xfrm>
          <a:off x="590550" y="20640675"/>
          <a:ext cx="589467" cy="53092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507180</xdr:colOff>
      <xdr:row>1</xdr:row>
      <xdr:rowOff>110785</xdr:rowOff>
    </xdr:from>
    <xdr:to>
      <xdr:col>1</xdr:col>
      <xdr:colOff>4855395</xdr:colOff>
      <xdr:row>1</xdr:row>
      <xdr:rowOff>110785</xdr:rowOff>
    </xdr:to>
    <xdr:cxnSp macro="">
      <xdr:nvCxnSpPr>
        <xdr:cNvPr id="2" name="Bottom line" descr="Decorative line">
          <a:extLst>
            <a:ext uri="{FF2B5EF4-FFF2-40B4-BE49-F238E27FC236}">
              <a16:creationId xmlns:a16="http://schemas.microsoft.com/office/drawing/2014/main" id="{00000000-0008-0000-0600-000002000000}"/>
            </a:ext>
          </a:extLst>
        </xdr:cNvPr>
        <xdr:cNvCxnSpPr>
          <a:cxnSpLocks/>
        </xdr:cNvCxnSpPr>
      </xdr:nvCxnSpPr>
      <xdr:spPr>
        <a:xfrm>
          <a:off x="507180" y="872785"/>
          <a:ext cx="5195940"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361950</xdr:colOff>
      <xdr:row>0</xdr:row>
      <xdr:rowOff>352425</xdr:rowOff>
    </xdr:from>
    <xdr:to>
      <xdr:col>1</xdr:col>
      <xdr:colOff>5191125</xdr:colOff>
      <xdr:row>16</xdr:row>
      <xdr:rowOff>123825</xdr:rowOff>
    </xdr:to>
    <xdr:sp macro="" textlink="">
      <xdr:nvSpPr>
        <xdr:cNvPr id="3" name="Background" descr="Background">
          <a:extLst>
            <a:ext uri="{FF2B5EF4-FFF2-40B4-BE49-F238E27FC236}">
              <a16:creationId xmlns:a16="http://schemas.microsoft.com/office/drawing/2014/main" id="{00000000-0008-0000-0600-000003000000}"/>
            </a:ext>
          </a:extLst>
        </xdr:cNvPr>
        <xdr:cNvSpPr/>
      </xdr:nvSpPr>
      <xdr:spPr>
        <a:xfrm>
          <a:off x="361950" y="352425"/>
          <a:ext cx="5676900" cy="33909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2200">
            <a:solidFill>
              <a:sysClr val="windowText" lastClr="000000"/>
            </a:solidFill>
            <a:latin typeface="Segoe UI Light" panose="020B0502040204020203" pitchFamily="34" charset="0"/>
            <a:cs typeface="Segoe UI Light" panose="020B0502040204020203" pitchFamily="34" charset="0"/>
          </a:endParaRPr>
        </a:p>
      </xdr:txBody>
    </xdr:sp>
    <xdr:clientData/>
  </xdr:twoCellAnchor>
  <xdr:twoCellAnchor>
    <xdr:from>
      <xdr:col>0</xdr:col>
      <xdr:colOff>554805</xdr:colOff>
      <xdr:row>0</xdr:row>
      <xdr:rowOff>383479</xdr:rowOff>
    </xdr:from>
    <xdr:to>
      <xdr:col>1</xdr:col>
      <xdr:colOff>4906184</xdr:colOff>
      <xdr:row>2</xdr:row>
      <xdr:rowOff>75226</xdr:rowOff>
    </xdr:to>
    <xdr:sp macro="" textlink="">
      <xdr:nvSpPr>
        <xdr:cNvPr id="4" name="Step" descr="MIN and MAX functions &#10;">
          <a:extLst>
            <a:ext uri="{FF2B5EF4-FFF2-40B4-BE49-F238E27FC236}">
              <a16:creationId xmlns:a16="http://schemas.microsoft.com/office/drawing/2014/main" id="{00000000-0008-0000-0600-000004000000}"/>
            </a:ext>
          </a:extLst>
        </xdr:cNvPr>
        <xdr:cNvSpPr txBox="1"/>
      </xdr:nvSpPr>
      <xdr:spPr>
        <a:xfrm>
          <a:off x="554805" y="383479"/>
          <a:ext cx="5199104" cy="644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2200" b="0" i="0" u="none" strike="noStrike" kern="1200">
              <a:solidFill>
                <a:srgbClr val="3B3838"/>
              </a:solidFill>
              <a:effectLst/>
              <a:latin typeface="Segoe UI Light" panose="020B0502040204020203" pitchFamily="34" charset="0"/>
              <a:ea typeface="+mn-ea"/>
              <a:cs typeface="Segoe UI Light" panose="020B0502040204020203" pitchFamily="34" charset="0"/>
            </a:rPr>
            <a:t>MIN and MAX functions </a:t>
          </a:r>
          <a:endParaRPr kumimoji="0" lang="en-US" sz="2200" b="0" i="0" u="none" strike="noStrike" kern="0" cap="none" spc="0" normalizeH="0" baseline="0">
            <a:ln>
              <a:noFill/>
            </a:ln>
            <a:solidFill>
              <a:srgbClr val="3B3838"/>
            </a:solidFill>
            <a:effectLst/>
            <a:uLnTx/>
            <a:uFillTx/>
            <a:latin typeface="Courier New" panose="02070309020205020404" pitchFamily="49" charset="0"/>
            <a:ea typeface="Segoe UI" pitchFamily="34" charset="0"/>
            <a:cs typeface="Courier New" panose="02070309020205020404" pitchFamily="49" charset="0"/>
          </a:endParaRPr>
        </a:p>
      </xdr:txBody>
    </xdr:sp>
    <xdr:clientData/>
  </xdr:twoCellAnchor>
  <xdr:twoCellAnchor>
    <xdr:from>
      <xdr:col>0</xdr:col>
      <xdr:colOff>554805</xdr:colOff>
      <xdr:row>13</xdr:row>
      <xdr:rowOff>70137</xdr:rowOff>
    </xdr:from>
    <xdr:to>
      <xdr:col>1</xdr:col>
      <xdr:colOff>4903020</xdr:colOff>
      <xdr:row>13</xdr:row>
      <xdr:rowOff>70137</xdr:rowOff>
    </xdr:to>
    <xdr:cxnSp macro="">
      <xdr:nvCxnSpPr>
        <xdr:cNvPr id="5" name="Bottom line" descr="Decorative line">
          <a:extLst>
            <a:ext uri="{FF2B5EF4-FFF2-40B4-BE49-F238E27FC236}">
              <a16:creationId xmlns:a16="http://schemas.microsoft.com/office/drawing/2014/main" id="{00000000-0008-0000-0600-000005000000}"/>
            </a:ext>
          </a:extLst>
        </xdr:cNvPr>
        <xdr:cNvCxnSpPr>
          <a:cxnSpLocks/>
        </xdr:cNvCxnSpPr>
      </xdr:nvCxnSpPr>
      <xdr:spPr>
        <a:xfrm>
          <a:off x="554805" y="3118137"/>
          <a:ext cx="5195940"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571505</xdr:colOff>
      <xdr:row>4</xdr:row>
      <xdr:rowOff>109544</xdr:rowOff>
    </xdr:from>
    <xdr:to>
      <xdr:col>1</xdr:col>
      <xdr:colOff>4941642</xdr:colOff>
      <xdr:row>7</xdr:row>
      <xdr:rowOff>131066</xdr:rowOff>
    </xdr:to>
    <xdr:grpSp>
      <xdr:nvGrpSpPr>
        <xdr:cNvPr id="6" name="grp_Step">
          <a:extLst>
            <a:ext uri="{FF2B5EF4-FFF2-40B4-BE49-F238E27FC236}">
              <a16:creationId xmlns:a16="http://schemas.microsoft.com/office/drawing/2014/main" id="{00000000-0008-0000-0600-000006000000}"/>
            </a:ext>
          </a:extLst>
        </xdr:cNvPr>
        <xdr:cNvGrpSpPr/>
      </xdr:nvGrpSpPr>
      <xdr:grpSpPr>
        <a:xfrm>
          <a:off x="571505" y="1443044"/>
          <a:ext cx="5217862" cy="593022"/>
          <a:chOff x="425239" y="1752333"/>
          <a:chExt cx="5226084" cy="603875"/>
        </a:xfrm>
      </xdr:grpSpPr>
      <xdr:sp macro="" textlink="">
        <xdr:nvSpPr>
          <xdr:cNvPr id="7" name="Step" descr="Select cell D7, then use the AutoSum Wizard to add a MIN function.&#10;&#10;">
            <a:extLst>
              <a:ext uri="{FF2B5EF4-FFF2-40B4-BE49-F238E27FC236}">
                <a16:creationId xmlns:a16="http://schemas.microsoft.com/office/drawing/2014/main" id="{00000000-0008-0000-0600-000007000000}"/>
              </a:ext>
            </a:extLst>
          </xdr:cNvPr>
          <xdr:cNvSpPr txBox="1"/>
        </xdr:nvSpPr>
        <xdr:spPr>
          <a:xfrm>
            <a:off x="841807" y="1794826"/>
            <a:ext cx="4809516" cy="561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Select cell D7, then use the AutoSum Wizard to add a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MIN</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function.</a:t>
            </a:r>
          </a:p>
        </xdr:txBody>
      </xdr:sp>
      <xdr:sp macro="" textlink="">
        <xdr:nvSpPr>
          <xdr:cNvPr id="8" name="1" descr="1">
            <a:extLst>
              <a:ext uri="{FF2B5EF4-FFF2-40B4-BE49-F238E27FC236}">
                <a16:creationId xmlns:a16="http://schemas.microsoft.com/office/drawing/2014/main" id="{00000000-0008-0000-0600-000008000000}"/>
              </a:ext>
            </a:extLst>
          </xdr:cNvPr>
          <xdr:cNvSpPr/>
        </xdr:nvSpPr>
        <xdr:spPr>
          <a:xfrm>
            <a:off x="425239" y="1752333"/>
            <a:ext cx="371587" cy="371586"/>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grpSp>
    <xdr:clientData/>
  </xdr:twoCellAnchor>
  <xdr:twoCellAnchor>
    <xdr:from>
      <xdr:col>0</xdr:col>
      <xdr:colOff>561980</xdr:colOff>
      <xdr:row>7</xdr:row>
      <xdr:rowOff>57164</xdr:rowOff>
    </xdr:from>
    <xdr:to>
      <xdr:col>1</xdr:col>
      <xdr:colOff>4932123</xdr:colOff>
      <xdr:row>10</xdr:row>
      <xdr:rowOff>40595</xdr:rowOff>
    </xdr:to>
    <xdr:grpSp>
      <xdr:nvGrpSpPr>
        <xdr:cNvPr id="9" name="grp_Step">
          <a:extLst>
            <a:ext uri="{FF2B5EF4-FFF2-40B4-BE49-F238E27FC236}">
              <a16:creationId xmlns:a16="http://schemas.microsoft.com/office/drawing/2014/main" id="{00000000-0008-0000-0600-000009000000}"/>
            </a:ext>
          </a:extLst>
        </xdr:cNvPr>
        <xdr:cNvGrpSpPr/>
      </xdr:nvGrpSpPr>
      <xdr:grpSpPr>
        <a:xfrm>
          <a:off x="561980" y="1962164"/>
          <a:ext cx="5217868" cy="554931"/>
          <a:chOff x="308069" y="1003336"/>
          <a:chExt cx="5226090" cy="565088"/>
        </a:xfrm>
      </xdr:grpSpPr>
      <xdr:sp macro="" textlink="">
        <xdr:nvSpPr>
          <xdr:cNvPr id="10" name="Step" descr="Now select cell G7, and enter a MAX function by typing =MAX(D3:D6).&#10;">
            <a:extLst>
              <a:ext uri="{FF2B5EF4-FFF2-40B4-BE49-F238E27FC236}">
                <a16:creationId xmlns:a16="http://schemas.microsoft.com/office/drawing/2014/main" id="{00000000-0008-0000-0600-00000A000000}"/>
              </a:ext>
            </a:extLst>
          </xdr:cNvPr>
          <xdr:cNvSpPr txBox="1"/>
        </xdr:nvSpPr>
        <xdr:spPr>
          <a:xfrm>
            <a:off x="724643" y="100703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Now select cell G7, and enter a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MAX</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function by typing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=MAX(D3:D6)</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11" name="1" descr="1">
            <a:extLst>
              <a:ext uri="{FF2B5EF4-FFF2-40B4-BE49-F238E27FC236}">
                <a16:creationId xmlns:a16="http://schemas.microsoft.com/office/drawing/2014/main" id="{00000000-0008-0000-0600-00000B000000}"/>
              </a:ext>
            </a:extLst>
          </xdr:cNvPr>
          <xdr:cNvSpPr/>
        </xdr:nvSpPr>
        <xdr:spPr>
          <a:xfrm>
            <a:off x="308069" y="100333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clientData/>
  </xdr:twoCellAnchor>
  <xdr:twoCellAnchor>
    <xdr:from>
      <xdr:col>0</xdr:col>
      <xdr:colOff>571500</xdr:colOff>
      <xdr:row>1</xdr:row>
      <xdr:rowOff>133349</xdr:rowOff>
    </xdr:from>
    <xdr:to>
      <xdr:col>1</xdr:col>
      <xdr:colOff>5024713</xdr:colOff>
      <xdr:row>3</xdr:row>
      <xdr:rowOff>2521</xdr:rowOff>
    </xdr:to>
    <xdr:sp macro="" textlink="">
      <xdr:nvSpPr>
        <xdr:cNvPr id="12" name="Add numbers introduction" descr="Use the MIN function to get the smallest number in a range of cells.&#10;Use the MAX function to get the largest number in a range of cells.&#10;">
          <a:extLst>
            <a:ext uri="{FF2B5EF4-FFF2-40B4-BE49-F238E27FC236}">
              <a16:creationId xmlns:a16="http://schemas.microsoft.com/office/drawing/2014/main" id="{00000000-0008-0000-0600-00000C000000}"/>
            </a:ext>
          </a:extLst>
        </xdr:cNvPr>
        <xdr:cNvSpPr txBox="1"/>
      </xdr:nvSpPr>
      <xdr:spPr>
        <a:xfrm>
          <a:off x="571500" y="895349"/>
          <a:ext cx="5300938" cy="250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1100" kern="1200">
              <a:solidFill>
                <a:schemeClr val="dk1"/>
              </a:solidFill>
              <a:latin typeface="Segoe UI" panose="020B0502040204020203" pitchFamily="34" charset="0"/>
              <a:ea typeface="+mn-ea"/>
              <a:cs typeface="Segoe UI" panose="020B0502040204020203" pitchFamily="34" charset="0"/>
            </a:rPr>
            <a:t>Use the </a:t>
          </a:r>
          <a:r>
            <a:rPr lang="en-US" sz="1100" b="1" kern="1200">
              <a:solidFill>
                <a:schemeClr val="dk1"/>
              </a:solidFill>
              <a:latin typeface="Segoe UI" panose="020B0502040204020203" pitchFamily="34" charset="0"/>
              <a:ea typeface="+mn-ea"/>
              <a:cs typeface="Segoe UI" panose="020B0502040204020203" pitchFamily="34" charset="0"/>
            </a:rPr>
            <a:t>MIN</a:t>
          </a:r>
          <a:r>
            <a:rPr lang="en-US" sz="1100" kern="1200">
              <a:solidFill>
                <a:schemeClr val="dk1"/>
              </a:solidFill>
              <a:latin typeface="Segoe UI" panose="020B0502040204020203" pitchFamily="34" charset="0"/>
              <a:ea typeface="+mn-ea"/>
              <a:cs typeface="Segoe UI" panose="020B0502040204020203" pitchFamily="34" charset="0"/>
            </a:rPr>
            <a:t> function to get the smallest number in a range of cells.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Use the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MAX </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function to get the largest number in a range of cells.</a:t>
          </a:r>
        </a:p>
      </xdr:txBody>
    </xdr:sp>
    <xdr:clientData/>
  </xdr:twoCellAnchor>
  <xdr:twoCellAnchor>
    <xdr:from>
      <xdr:col>0</xdr:col>
      <xdr:colOff>561975</xdr:colOff>
      <xdr:row>9</xdr:row>
      <xdr:rowOff>190499</xdr:rowOff>
    </xdr:from>
    <xdr:to>
      <xdr:col>1</xdr:col>
      <xdr:colOff>4982917</xdr:colOff>
      <xdr:row>13</xdr:row>
      <xdr:rowOff>24706</xdr:rowOff>
    </xdr:to>
    <xdr:grpSp>
      <xdr:nvGrpSpPr>
        <xdr:cNvPr id="13" name="grp_Step">
          <a:extLst>
            <a:ext uri="{FF2B5EF4-FFF2-40B4-BE49-F238E27FC236}">
              <a16:creationId xmlns:a16="http://schemas.microsoft.com/office/drawing/2014/main" id="{00000000-0008-0000-0600-00000D000000}"/>
            </a:ext>
          </a:extLst>
        </xdr:cNvPr>
        <xdr:cNvGrpSpPr/>
      </xdr:nvGrpSpPr>
      <xdr:grpSpPr>
        <a:xfrm>
          <a:off x="561975" y="2476499"/>
          <a:ext cx="5268667" cy="596207"/>
          <a:chOff x="307333" y="1003336"/>
          <a:chExt cx="5225997" cy="603885"/>
        </a:xfrm>
      </xdr:grpSpPr>
      <xdr:sp macro="" textlink="">
        <xdr:nvSpPr>
          <xdr:cNvPr id="14" name="Step" descr="In cell D15, you can use either the AutoSum Wizard, or type to enter a MIN or MAX function. &#10;&#10;">
            <a:extLst>
              <a:ext uri="{FF2B5EF4-FFF2-40B4-BE49-F238E27FC236}">
                <a16:creationId xmlns:a16="http://schemas.microsoft.com/office/drawing/2014/main" id="{00000000-0008-0000-0600-00000E000000}"/>
              </a:ext>
            </a:extLst>
          </xdr:cNvPr>
          <xdr:cNvSpPr txBox="1"/>
        </xdr:nvSpPr>
        <xdr:spPr>
          <a:xfrm>
            <a:off x="723814" y="1045834"/>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In cell D15, you can use either the AutoSum Wizard, or type to enter a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MIN </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or</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MAX </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function. </a:t>
            </a:r>
          </a:p>
        </xdr:txBody>
      </xdr:sp>
      <xdr:sp macro="" textlink="">
        <xdr:nvSpPr>
          <xdr:cNvPr id="15" name="1" descr="1">
            <a:extLst>
              <a:ext uri="{FF2B5EF4-FFF2-40B4-BE49-F238E27FC236}">
                <a16:creationId xmlns:a16="http://schemas.microsoft.com/office/drawing/2014/main" id="{00000000-0008-0000-0600-00000F000000}"/>
              </a:ext>
            </a:extLst>
          </xdr:cNvPr>
          <xdr:cNvSpPr/>
        </xdr:nvSpPr>
        <xdr:spPr>
          <a:xfrm>
            <a:off x="307333" y="100333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grpSp>
    <xdr:clientData/>
  </xdr:twoCellAnchor>
  <xdr:twoCellAnchor>
    <xdr:from>
      <xdr:col>0</xdr:col>
      <xdr:colOff>361950</xdr:colOff>
      <xdr:row>17</xdr:row>
      <xdr:rowOff>19051</xdr:rowOff>
    </xdr:from>
    <xdr:to>
      <xdr:col>1</xdr:col>
      <xdr:colOff>5210175</xdr:colOff>
      <xdr:row>28</xdr:row>
      <xdr:rowOff>1</xdr:rowOff>
    </xdr:to>
    <xdr:grpSp>
      <xdr:nvGrpSpPr>
        <xdr:cNvPr id="16" name="Group 15">
          <a:extLst>
            <a:ext uri="{FF2B5EF4-FFF2-40B4-BE49-F238E27FC236}">
              <a16:creationId xmlns:a16="http://schemas.microsoft.com/office/drawing/2014/main" id="{00000000-0008-0000-0600-000010000000}"/>
            </a:ext>
          </a:extLst>
        </xdr:cNvPr>
        <xdr:cNvGrpSpPr/>
      </xdr:nvGrpSpPr>
      <xdr:grpSpPr>
        <a:xfrm>
          <a:off x="361950" y="3829051"/>
          <a:ext cx="5695950" cy="2076450"/>
          <a:chOff x="361950" y="4257676"/>
          <a:chExt cx="5695950" cy="2076450"/>
        </a:xfrm>
      </xdr:grpSpPr>
      <xdr:sp macro="" textlink="">
        <xdr:nvSpPr>
          <xdr:cNvPr id="17" name="Rectangle 16">
            <a:extLst>
              <a:ext uri="{FF2B5EF4-FFF2-40B4-BE49-F238E27FC236}">
                <a16:creationId xmlns:a16="http://schemas.microsoft.com/office/drawing/2014/main" id="{00000000-0008-0000-0600-000011000000}"/>
              </a:ext>
            </a:extLst>
          </xdr:cNvPr>
          <xdr:cNvSpPr/>
        </xdr:nvSpPr>
        <xdr:spPr>
          <a:xfrm>
            <a:off x="361950" y="4257676"/>
            <a:ext cx="5695950" cy="207645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8" name="Step" descr="More information on the web&#10;">
            <a:extLst>
              <a:ext uri="{FF2B5EF4-FFF2-40B4-BE49-F238E27FC236}">
                <a16:creationId xmlns:a16="http://schemas.microsoft.com/office/drawing/2014/main" id="{00000000-0008-0000-0600-000012000000}"/>
              </a:ext>
            </a:extLst>
          </xdr:cNvPr>
          <xdr:cNvSpPr txBox="1"/>
        </xdr:nvSpPr>
        <xdr:spPr>
          <a:xfrm>
            <a:off x="553932" y="4356929"/>
            <a:ext cx="5008668" cy="394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9" name="Straight Connector 18" descr="Decorative line">
            <a:extLst>
              <a:ext uri="{FF2B5EF4-FFF2-40B4-BE49-F238E27FC236}">
                <a16:creationId xmlns:a16="http://schemas.microsoft.com/office/drawing/2014/main" id="{00000000-0008-0000-0600-000013000000}"/>
              </a:ext>
            </a:extLst>
          </xdr:cNvPr>
          <xdr:cNvCxnSpPr>
            <a:cxnSpLocks/>
          </xdr:cNvCxnSpPr>
        </xdr:nvCxnSpPr>
        <xdr:spPr>
          <a:xfrm>
            <a:off x="553932" y="4765293"/>
            <a:ext cx="5216849"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20" name="Straight Connector 19" descr="Decorative line">
            <a:extLst>
              <a:ext uri="{FF2B5EF4-FFF2-40B4-BE49-F238E27FC236}">
                <a16:creationId xmlns:a16="http://schemas.microsoft.com/office/drawing/2014/main" id="{00000000-0008-0000-0600-000014000000}"/>
              </a:ext>
            </a:extLst>
          </xdr:cNvPr>
          <xdr:cNvCxnSpPr>
            <a:cxnSpLocks/>
          </xdr:cNvCxnSpPr>
        </xdr:nvCxnSpPr>
        <xdr:spPr>
          <a:xfrm>
            <a:off x="553932" y="6064482"/>
            <a:ext cx="5216849"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571931</xdr:colOff>
      <xdr:row>20</xdr:row>
      <xdr:rowOff>16594</xdr:rowOff>
    </xdr:from>
    <xdr:to>
      <xdr:col>1</xdr:col>
      <xdr:colOff>2590800</xdr:colOff>
      <xdr:row>21</xdr:row>
      <xdr:rowOff>185173</xdr:rowOff>
    </xdr:to>
    <xdr:grpSp>
      <xdr:nvGrpSpPr>
        <xdr:cNvPr id="21" name="Group 20">
          <a:extLst>
            <a:ext uri="{FF2B5EF4-FFF2-40B4-BE49-F238E27FC236}">
              <a16:creationId xmlns:a16="http://schemas.microsoft.com/office/drawing/2014/main" id="{00000000-0008-0000-0600-000015000000}"/>
            </a:ext>
          </a:extLst>
        </xdr:cNvPr>
        <xdr:cNvGrpSpPr/>
      </xdr:nvGrpSpPr>
      <xdr:grpSpPr>
        <a:xfrm>
          <a:off x="571931" y="4398094"/>
          <a:ext cx="2866594" cy="359079"/>
          <a:chOff x="571931" y="4826719"/>
          <a:chExt cx="2866594" cy="359079"/>
        </a:xfrm>
      </xdr:grpSpPr>
      <xdr:sp macro="" textlink="">
        <xdr:nvSpPr>
          <xdr:cNvPr id="22" name="Step" descr="All about the MIN function, Hyperlinked to web&#10;&#10;">
            <a:hlinkClick xmlns:r="http://schemas.openxmlformats.org/officeDocument/2006/relationships" r:id="rId1" tooltip="Select to learn all about the MIN function on the web"/>
            <a:extLst>
              <a:ext uri="{FF2B5EF4-FFF2-40B4-BE49-F238E27FC236}">
                <a16:creationId xmlns:a16="http://schemas.microsoft.com/office/drawing/2014/main" id="{00000000-0008-0000-0600-000016000000}"/>
              </a:ext>
            </a:extLst>
          </xdr:cNvPr>
          <xdr:cNvSpPr txBox="1"/>
        </xdr:nvSpPr>
        <xdr:spPr>
          <a:xfrm>
            <a:off x="1037116" y="4901079"/>
            <a:ext cx="2401409" cy="25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a:t>
            </a:r>
            <a:r>
              <a:rPr lang="en-US" sz="1100" b="1"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MIN</a:t>
            </a: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function</a:t>
            </a:r>
          </a:p>
        </xdr:txBody>
      </xdr:sp>
      <xdr:pic>
        <xdr:nvPicPr>
          <xdr:cNvPr id="23" name="Graphic 22" descr="Arrow">
            <a:hlinkClick xmlns:r="http://schemas.openxmlformats.org/officeDocument/2006/relationships" r:id="rId1" tooltip="Select to learn more from the web"/>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931" y="4826719"/>
            <a:ext cx="492262" cy="359079"/>
          </a:xfrm>
          <a:prstGeom prst="rect">
            <a:avLst/>
          </a:prstGeom>
        </xdr:spPr>
      </xdr:pic>
    </xdr:grpSp>
    <xdr:clientData/>
  </xdr:twoCellAnchor>
  <xdr:twoCellAnchor>
    <xdr:from>
      <xdr:col>0</xdr:col>
      <xdr:colOff>571931</xdr:colOff>
      <xdr:row>22</xdr:row>
      <xdr:rowOff>2521</xdr:rowOff>
    </xdr:from>
    <xdr:to>
      <xdr:col>1</xdr:col>
      <xdr:colOff>2619375</xdr:colOff>
      <xdr:row>23</xdr:row>
      <xdr:rowOff>176410</xdr:rowOff>
    </xdr:to>
    <xdr:grpSp>
      <xdr:nvGrpSpPr>
        <xdr:cNvPr id="24" name="Group 23">
          <a:extLst>
            <a:ext uri="{FF2B5EF4-FFF2-40B4-BE49-F238E27FC236}">
              <a16:creationId xmlns:a16="http://schemas.microsoft.com/office/drawing/2014/main" id="{00000000-0008-0000-0600-000018000000}"/>
            </a:ext>
          </a:extLst>
        </xdr:cNvPr>
        <xdr:cNvGrpSpPr/>
      </xdr:nvGrpSpPr>
      <xdr:grpSpPr>
        <a:xfrm>
          <a:off x="571931" y="4765021"/>
          <a:ext cx="2895169" cy="364389"/>
          <a:chOff x="571931" y="5193646"/>
          <a:chExt cx="2895169" cy="364389"/>
        </a:xfrm>
      </xdr:grpSpPr>
      <xdr:sp macro="" textlink="">
        <xdr:nvSpPr>
          <xdr:cNvPr id="25" name="Step" descr="All about the MAX function, hyperlinked to web&#10;">
            <a:hlinkClick xmlns:r="http://schemas.openxmlformats.org/officeDocument/2006/relationships" r:id="rId4" tooltip="Select to learn all about the MAX function on the web"/>
            <a:extLst>
              <a:ext uri="{FF2B5EF4-FFF2-40B4-BE49-F238E27FC236}">
                <a16:creationId xmlns:a16="http://schemas.microsoft.com/office/drawing/2014/main" id="{00000000-0008-0000-0600-000019000000}"/>
              </a:ext>
            </a:extLst>
          </xdr:cNvPr>
          <xdr:cNvSpPr txBox="1"/>
        </xdr:nvSpPr>
        <xdr:spPr>
          <a:xfrm>
            <a:off x="1037116" y="5278961"/>
            <a:ext cx="2429984" cy="232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a:t>
            </a:r>
            <a:r>
              <a:rPr lang="en-US" sz="1100" b="1"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MAX </a:t>
            </a: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function</a:t>
            </a:r>
          </a:p>
        </xdr:txBody>
      </xdr:sp>
      <xdr:pic>
        <xdr:nvPicPr>
          <xdr:cNvPr id="26" name="Graphic 22" descr="Arrow">
            <a:hlinkClick xmlns:r="http://schemas.openxmlformats.org/officeDocument/2006/relationships" r:id="rId4" tooltip="Select to learn more from the web"/>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931" y="5193646"/>
            <a:ext cx="492262" cy="364389"/>
          </a:xfrm>
          <a:prstGeom prst="rect">
            <a:avLst/>
          </a:prstGeom>
        </xdr:spPr>
      </xdr:pic>
    </xdr:grpSp>
    <xdr:clientData/>
  </xdr:twoCellAnchor>
  <xdr:twoCellAnchor>
    <xdr:from>
      <xdr:col>0</xdr:col>
      <xdr:colOff>584540</xdr:colOff>
      <xdr:row>24</xdr:row>
      <xdr:rowOff>41578</xdr:rowOff>
    </xdr:from>
    <xdr:to>
      <xdr:col>1</xdr:col>
      <xdr:colOff>2240842</xdr:colOff>
      <xdr:row>26</xdr:row>
      <xdr:rowOff>24967</xdr:rowOff>
    </xdr:to>
    <xdr:grpSp>
      <xdr:nvGrpSpPr>
        <xdr:cNvPr id="27" name="Group 26">
          <a:extLst>
            <a:ext uri="{FF2B5EF4-FFF2-40B4-BE49-F238E27FC236}">
              <a16:creationId xmlns:a16="http://schemas.microsoft.com/office/drawing/2014/main" id="{00000000-0008-0000-0600-00001B000000}"/>
            </a:ext>
          </a:extLst>
        </xdr:cNvPr>
        <xdr:cNvGrpSpPr/>
      </xdr:nvGrpSpPr>
      <xdr:grpSpPr>
        <a:xfrm>
          <a:off x="584540" y="5185078"/>
          <a:ext cx="2504027" cy="364389"/>
          <a:chOff x="584540" y="5613703"/>
          <a:chExt cx="2504027" cy="364389"/>
        </a:xfrm>
      </xdr:grpSpPr>
      <xdr:sp macro="" textlink="">
        <xdr:nvSpPr>
          <xdr:cNvPr id="28" name="Step" descr="Free Excel training online, hyperlinked to web&#10;">
            <a:hlinkClick xmlns:r="http://schemas.openxmlformats.org/officeDocument/2006/relationships" r:id="rId5" tooltip="Select to learn about free Excel training on the web"/>
            <a:extLst>
              <a:ext uri="{FF2B5EF4-FFF2-40B4-BE49-F238E27FC236}">
                <a16:creationId xmlns:a16="http://schemas.microsoft.com/office/drawing/2014/main" id="{00000000-0008-0000-0600-00001C000000}"/>
              </a:ext>
            </a:extLst>
          </xdr:cNvPr>
          <xdr:cNvSpPr txBox="1"/>
        </xdr:nvSpPr>
        <xdr:spPr>
          <a:xfrm>
            <a:off x="1049724" y="5636232"/>
            <a:ext cx="2038843" cy="248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Free Excel training online</a:t>
            </a:r>
          </a:p>
        </xdr:txBody>
      </xdr:sp>
      <xdr:pic>
        <xdr:nvPicPr>
          <xdr:cNvPr id="29" name="Graphic 22" descr="Arrow">
            <a:hlinkClick xmlns:r="http://schemas.openxmlformats.org/officeDocument/2006/relationships" r:id="rId5" tooltip="Select to learn more from the web"/>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84540" y="5613703"/>
            <a:ext cx="492262" cy="364389"/>
          </a:xfrm>
          <a:prstGeom prst="rect">
            <a:avLst/>
          </a:prstGeom>
        </xdr:spPr>
      </xdr:pic>
    </xdr:grpSp>
    <xdr:clientData/>
  </xdr:twoCellAnchor>
  <xdr:twoCellAnchor editAs="oneCell">
    <xdr:from>
      <xdr:col>2</xdr:col>
      <xdr:colOff>762000</xdr:colOff>
      <xdr:row>15</xdr:row>
      <xdr:rowOff>152400</xdr:rowOff>
    </xdr:from>
    <xdr:to>
      <xdr:col>7</xdr:col>
      <xdr:colOff>276225</xdr:colOff>
      <xdr:row>25</xdr:row>
      <xdr:rowOff>96710</xdr:rowOff>
    </xdr:to>
    <xdr:grpSp>
      <xdr:nvGrpSpPr>
        <xdr:cNvPr id="30" name="GOOD TO KNOW" descr="GOOD TO KNOW&#10;&#10;">
          <a:extLst>
            <a:ext uri="{FF2B5EF4-FFF2-40B4-BE49-F238E27FC236}">
              <a16:creationId xmlns:a16="http://schemas.microsoft.com/office/drawing/2014/main" id="{00000000-0008-0000-0600-00001E000000}"/>
            </a:ext>
          </a:extLst>
        </xdr:cNvPr>
        <xdr:cNvGrpSpPr/>
      </xdr:nvGrpSpPr>
      <xdr:grpSpPr>
        <a:xfrm>
          <a:off x="7134225" y="3581400"/>
          <a:ext cx="3209925" cy="1849310"/>
          <a:chOff x="6778625" y="15514765"/>
          <a:chExt cx="3312054" cy="1776285"/>
        </a:xfrm>
      </xdr:grpSpPr>
      <xdr:sp macro="" textlink="">
        <xdr:nvSpPr>
          <xdr:cNvPr id="31" name="Step" descr="GOOD TO KNOW&#10;You can use either MIN or MAX with multiple ranges, or values to show the greater or lesser of those values, like =MIN(A1:A10,B1:B10), or =MAX(A1:A10,B1), where B1 contains a threshold value, like 10, in which case the formula would never return a result less than 10.&#10;&#10;">
            <a:extLst>
              <a:ext uri="{FF2B5EF4-FFF2-40B4-BE49-F238E27FC236}">
                <a16:creationId xmlns:a16="http://schemas.microsoft.com/office/drawing/2014/main" id="{00000000-0008-0000-0600-00001F000000}"/>
              </a:ext>
            </a:extLst>
          </xdr:cNvPr>
          <xdr:cNvSpPr txBox="1"/>
        </xdr:nvSpPr>
        <xdr:spPr>
          <a:xfrm>
            <a:off x="7042958" y="15665450"/>
            <a:ext cx="3047721" cy="162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You can use either </a:t>
            </a:r>
            <a:r>
              <a:rPr lang="en-US" sz="1100" b="1" i="0" kern="1200" baseline="0">
                <a:solidFill>
                  <a:schemeClr val="dk1"/>
                </a:solidFill>
                <a:effectLst/>
                <a:latin typeface="+mn-lt"/>
                <a:ea typeface="+mn-ea"/>
                <a:cs typeface="+mn-cs"/>
              </a:rPr>
              <a:t>MIN</a:t>
            </a:r>
            <a:r>
              <a:rPr lang="en-US" sz="1100" b="0" i="0" kern="1200" baseline="0">
                <a:solidFill>
                  <a:schemeClr val="dk1"/>
                </a:solidFill>
                <a:effectLst/>
                <a:latin typeface="+mn-lt"/>
                <a:ea typeface="+mn-ea"/>
                <a:cs typeface="+mn-cs"/>
              </a:rPr>
              <a:t> or </a:t>
            </a:r>
            <a:r>
              <a:rPr lang="en-US" sz="1100" b="1" i="0" kern="1200" baseline="0">
                <a:solidFill>
                  <a:schemeClr val="dk1"/>
                </a:solidFill>
                <a:effectLst/>
                <a:latin typeface="+mn-lt"/>
                <a:ea typeface="+mn-ea"/>
                <a:cs typeface="+mn-cs"/>
              </a:rPr>
              <a:t>MAX</a:t>
            </a:r>
            <a:r>
              <a:rPr lang="en-US" sz="1100" b="0" i="0" kern="1200" baseline="0">
                <a:solidFill>
                  <a:schemeClr val="dk1"/>
                </a:solidFill>
                <a:effectLst/>
                <a:latin typeface="+mn-lt"/>
                <a:ea typeface="+mn-ea"/>
                <a:cs typeface="+mn-cs"/>
              </a:rPr>
              <a:t> with multiple ranges, or values to show the greater or lesser of those values, like =MIN(A1:A10,B1:B10), or =MAX(A1:A10,B1), where B1 contains a threshold value, like 10, in which case the formula would never return a result less than 10.</a:t>
            </a:r>
            <a:endParaRPr lang="en-US" sz="1100">
              <a:effectLst/>
              <a:latin typeface="+mn-lt"/>
            </a:endParaRPr>
          </a:p>
        </xdr:txBody>
      </xdr:sp>
      <xdr:pic>
        <xdr:nvPicPr>
          <xdr:cNvPr id="32" name="Graphic 147" descr="Glasses">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778625" y="15628855"/>
            <a:ext cx="323347" cy="349115"/>
          </a:xfrm>
          <a:prstGeom prst="rect">
            <a:avLst/>
          </a:prstGeom>
        </xdr:spPr>
      </xdr:pic>
      <xdr:sp macro="" textlink="">
        <xdr:nvSpPr>
          <xdr:cNvPr id="33" name="Freeform: Shape 32" descr="Arrrow">
            <a:extLst>
              <a:ext uri="{FF2B5EF4-FFF2-40B4-BE49-F238E27FC236}">
                <a16:creationId xmlns:a16="http://schemas.microsoft.com/office/drawing/2014/main" id="{00000000-0008-0000-0600-000021000000}"/>
              </a:ext>
            </a:extLst>
          </xdr:cNvPr>
          <xdr:cNvSpPr/>
        </xdr:nvSpPr>
        <xdr:spPr>
          <a:xfrm rot="5953034" flipV="1">
            <a:off x="8741246" y="15054464"/>
            <a:ext cx="284005" cy="1204607"/>
          </a:xfrm>
          <a:custGeom>
            <a:avLst/>
            <a:gdLst>
              <a:gd name="connsiteX0" fmla="*/ 279015 w 279015"/>
              <a:gd name="connsiteY0" fmla="*/ 99249 h 1391008"/>
              <a:gd name="connsiteX1" fmla="*/ 134697 w 279015"/>
              <a:gd name="connsiteY1" fmla="*/ 118492 h 1391008"/>
              <a:gd name="connsiteX2" fmla="*/ 211667 w 279015"/>
              <a:gd name="connsiteY2" fmla="*/ 1282658 h 1391008"/>
              <a:gd name="connsiteX3" fmla="*/ 0 w 279015"/>
              <a:gd name="connsiteY3" fmla="*/ 1340386 h 1391008"/>
              <a:gd name="connsiteX4" fmla="*/ 0 w 279015"/>
              <a:gd name="connsiteY4" fmla="*/ 1340386 h 1391008"/>
              <a:gd name="connsiteX0" fmla="*/ 279015 w 279015"/>
              <a:gd name="connsiteY0" fmla="*/ 32141 h 1310271"/>
              <a:gd name="connsiteX1" fmla="*/ 152422 w 279015"/>
              <a:gd name="connsiteY1" fmla="*/ 244286 h 1310271"/>
              <a:gd name="connsiteX2" fmla="*/ 211667 w 279015"/>
              <a:gd name="connsiteY2" fmla="*/ 1215550 h 1310271"/>
              <a:gd name="connsiteX3" fmla="*/ 0 w 279015"/>
              <a:gd name="connsiteY3" fmla="*/ 1273278 h 1310271"/>
              <a:gd name="connsiteX4" fmla="*/ 0 w 279015"/>
              <a:gd name="connsiteY4" fmla="*/ 1273278 h 1310271"/>
              <a:gd name="connsiteX0" fmla="*/ 279015 w 279015"/>
              <a:gd name="connsiteY0" fmla="*/ 2960 h 1281090"/>
              <a:gd name="connsiteX1" fmla="*/ 152422 w 279015"/>
              <a:gd name="connsiteY1" fmla="*/ 215105 h 1281090"/>
              <a:gd name="connsiteX2" fmla="*/ 211667 w 279015"/>
              <a:gd name="connsiteY2" fmla="*/ 1186369 h 1281090"/>
              <a:gd name="connsiteX3" fmla="*/ 0 w 279015"/>
              <a:gd name="connsiteY3" fmla="*/ 1244097 h 1281090"/>
              <a:gd name="connsiteX4" fmla="*/ 0 w 279015"/>
              <a:gd name="connsiteY4" fmla="*/ 1244097 h 128109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9015" h="1281090">
                <a:moveTo>
                  <a:pt x="279015" y="2960"/>
                </a:moveTo>
                <a:cubicBezTo>
                  <a:pt x="162617" y="-10856"/>
                  <a:pt x="163647" y="17870"/>
                  <a:pt x="152422" y="215105"/>
                </a:cubicBezTo>
                <a:cubicBezTo>
                  <a:pt x="141197" y="412340"/>
                  <a:pt x="237071" y="1014870"/>
                  <a:pt x="211667" y="1186369"/>
                </a:cubicBezTo>
                <a:cubicBezTo>
                  <a:pt x="186263" y="1357868"/>
                  <a:pt x="0" y="1244097"/>
                  <a:pt x="0" y="1244097"/>
                </a:cubicBezTo>
                <a:lnTo>
                  <a:pt x="0" y="1244097"/>
                </a:lnTo>
              </a:path>
            </a:pathLst>
          </a:custGeom>
          <a:noFill/>
          <a:ln w="19050">
            <a:solidFill>
              <a:schemeClr val="accent2">
                <a:lumMod val="60000"/>
                <a:lumOff val="40000"/>
              </a:schemeClr>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absoluteAnchor>
    <xdr:pos x="561975" y="3267075"/>
    <xdr:ext cx="1275170" cy="335449"/>
    <xdr:sp macro="" textlink="">
      <xdr:nvSpPr>
        <xdr:cNvPr id="34" name="PreviousButton" descr="Return to the previous sheet">
          <a:hlinkClick xmlns:r="http://schemas.openxmlformats.org/officeDocument/2006/relationships" r:id="rId8" tooltip="Click here to go back to the previous sheet"/>
          <a:extLst>
            <a:ext uri="{FF2B5EF4-FFF2-40B4-BE49-F238E27FC236}">
              <a16:creationId xmlns:a16="http://schemas.microsoft.com/office/drawing/2014/main" id="{00000000-0008-0000-0600-000022000000}"/>
            </a:ext>
          </a:extLst>
        </xdr:cNvPr>
        <xdr:cNvSpPr/>
      </xdr:nvSpPr>
      <xdr:spPr>
        <a:xfrm flipH="1">
          <a:off x="561975" y="3267075"/>
          <a:ext cx="1275170" cy="335449"/>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Previous</a:t>
          </a:r>
        </a:p>
      </xdr:txBody>
    </xdr:sp>
    <xdr:clientData fPrintsWithSheet="0"/>
  </xdr:absoluteAnchor>
  <xdr:absoluteAnchor>
    <xdr:pos x="4484736" y="3267075"/>
    <xdr:ext cx="1275170" cy="335449"/>
    <xdr:sp macro="" textlink="">
      <xdr:nvSpPr>
        <xdr:cNvPr id="35" name="NextButton" descr="Advance to the next sheet">
          <a:hlinkClick xmlns:r="http://schemas.openxmlformats.org/officeDocument/2006/relationships" r:id="rId9" tooltip="Click here to advance to the next sheet"/>
          <a:extLst>
            <a:ext uri="{FF2B5EF4-FFF2-40B4-BE49-F238E27FC236}">
              <a16:creationId xmlns:a16="http://schemas.microsoft.com/office/drawing/2014/main" id="{00000000-0008-0000-0600-000023000000}"/>
            </a:ext>
          </a:extLst>
        </xdr:cNvPr>
        <xdr:cNvSpPr/>
      </xdr:nvSpPr>
      <xdr:spPr>
        <a:xfrm>
          <a:off x="4484736" y="3267075"/>
          <a:ext cx="1275170" cy="335449"/>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a:t>
          </a:r>
        </a:p>
      </xdr:txBody>
    </xdr:sp>
    <xdr:clientData fPrintsWithSheet="0"/>
  </xdr:absoluteAnchor>
  <xdr:twoCellAnchor>
    <xdr:from>
      <xdr:col>0</xdr:col>
      <xdr:colOff>554805</xdr:colOff>
      <xdr:row>1</xdr:row>
      <xdr:rowOff>85725</xdr:rowOff>
    </xdr:from>
    <xdr:to>
      <xdr:col>1</xdr:col>
      <xdr:colOff>4903020</xdr:colOff>
      <xdr:row>1</xdr:row>
      <xdr:rowOff>85725</xdr:rowOff>
    </xdr:to>
    <xdr:cxnSp macro="">
      <xdr:nvCxnSpPr>
        <xdr:cNvPr id="36" name="Bottom line" descr="Decorative line">
          <a:extLst>
            <a:ext uri="{FF2B5EF4-FFF2-40B4-BE49-F238E27FC236}">
              <a16:creationId xmlns:a16="http://schemas.microsoft.com/office/drawing/2014/main" id="{00000000-0008-0000-0600-000024000000}"/>
            </a:ext>
          </a:extLst>
        </xdr:cNvPr>
        <xdr:cNvCxnSpPr>
          <a:cxnSpLocks/>
        </xdr:cNvCxnSpPr>
      </xdr:nvCxnSpPr>
      <xdr:spPr>
        <a:xfrm>
          <a:off x="554805" y="847725"/>
          <a:ext cx="5195940"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1104900</xdr:colOff>
      <xdr:row>4</xdr:row>
      <xdr:rowOff>323850</xdr:rowOff>
    </xdr:from>
    <xdr:to>
      <xdr:col>3</xdr:col>
      <xdr:colOff>361950</xdr:colOff>
      <xdr:row>4</xdr:row>
      <xdr:rowOff>323850</xdr:rowOff>
    </xdr:to>
    <xdr:cxnSp macro="">
      <xdr:nvCxnSpPr>
        <xdr:cNvPr id="3" name="Straight Arrow Connector 2">
          <a:extLst>
            <a:ext uri="{FF2B5EF4-FFF2-40B4-BE49-F238E27FC236}">
              <a16:creationId xmlns:a16="http://schemas.microsoft.com/office/drawing/2014/main" id="{00000000-0008-0000-1000-000003000000}"/>
            </a:ext>
          </a:extLst>
        </xdr:cNvPr>
        <xdr:cNvCxnSpPr/>
      </xdr:nvCxnSpPr>
      <xdr:spPr>
        <a:xfrm flipV="1">
          <a:off x="1104900" y="1085850"/>
          <a:ext cx="1828800" cy="0"/>
        </a:xfrm>
        <a:prstGeom prst="straightConnector1">
          <a:avLst/>
        </a:prstGeom>
        <a:ln>
          <a:solidFill>
            <a:sysClr val="windowText" lastClr="00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1076325</xdr:colOff>
      <xdr:row>19</xdr:row>
      <xdr:rowOff>361950</xdr:rowOff>
    </xdr:from>
    <xdr:to>
      <xdr:col>3</xdr:col>
      <xdr:colOff>516255</xdr:colOff>
      <xdr:row>19</xdr:row>
      <xdr:rowOff>371475</xdr:rowOff>
    </xdr:to>
    <xdr:cxnSp macro="">
      <xdr:nvCxnSpPr>
        <xdr:cNvPr id="8" name="Straight Arrow Connector 7">
          <a:extLst>
            <a:ext uri="{FF2B5EF4-FFF2-40B4-BE49-F238E27FC236}">
              <a16:creationId xmlns:a16="http://schemas.microsoft.com/office/drawing/2014/main" id="{00000000-0008-0000-1000-000008000000}"/>
            </a:ext>
          </a:extLst>
        </xdr:cNvPr>
        <xdr:cNvCxnSpPr/>
      </xdr:nvCxnSpPr>
      <xdr:spPr>
        <a:xfrm>
          <a:off x="1076325" y="4476750"/>
          <a:ext cx="2011680" cy="9525"/>
        </a:xfrm>
        <a:prstGeom prst="straightConnector1">
          <a:avLst/>
        </a:prstGeom>
        <a:ln>
          <a:solidFill>
            <a:sysClr val="windowText" lastClr="00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19</xdr:col>
          <xdr:colOff>514350</xdr:colOff>
          <xdr:row>1</xdr:row>
          <xdr:rowOff>190500</xdr:rowOff>
        </xdr:from>
        <xdr:to>
          <xdr:col>28</xdr:col>
          <xdr:colOff>466725</xdr:colOff>
          <xdr:row>9</xdr:row>
          <xdr:rowOff>133350</xdr:rowOff>
        </xdr:to>
        <xdr:sp macro="" textlink="">
          <xdr:nvSpPr>
            <xdr:cNvPr id="33793" name="Object 1" hidden="1">
              <a:extLst>
                <a:ext uri="{63B3BB69-23CF-44E3-9099-C40C66FF867C}">
                  <a14:compatExt spid="_x0000_s33793"/>
                </a:ext>
                <a:ext uri="{FF2B5EF4-FFF2-40B4-BE49-F238E27FC236}">
                  <a16:creationId xmlns:a16="http://schemas.microsoft.com/office/drawing/2014/main" id="{00000000-0008-0000-1C00-0000018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6</xdr:col>
      <xdr:colOff>171450</xdr:colOff>
      <xdr:row>29</xdr:row>
      <xdr:rowOff>190500</xdr:rowOff>
    </xdr:from>
    <xdr:to>
      <xdr:col>13</xdr:col>
      <xdr:colOff>476250</xdr:colOff>
      <xdr:row>40</xdr:row>
      <xdr:rowOff>104775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485775</xdr:colOff>
      <xdr:row>29</xdr:row>
      <xdr:rowOff>200025</xdr:rowOff>
    </xdr:from>
    <xdr:to>
      <xdr:col>21</xdr:col>
      <xdr:colOff>180975</xdr:colOff>
      <xdr:row>40</xdr:row>
      <xdr:rowOff>114300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209550</xdr:colOff>
      <xdr:row>5</xdr:row>
      <xdr:rowOff>57150</xdr:rowOff>
    </xdr:from>
    <xdr:to>
      <xdr:col>11</xdr:col>
      <xdr:colOff>530733</xdr:colOff>
      <xdr:row>5</xdr:row>
      <xdr:rowOff>240030</xdr:rowOff>
    </xdr:to>
    <xdr:sp macro="" textlink="">
      <xdr:nvSpPr>
        <xdr:cNvPr id="2" name="Arrow: Right 1">
          <a:extLst>
            <a:ext uri="{FF2B5EF4-FFF2-40B4-BE49-F238E27FC236}">
              <a16:creationId xmlns:a16="http://schemas.microsoft.com/office/drawing/2014/main" id="{00000000-0008-0000-1E00-000002000000}"/>
            </a:ext>
          </a:extLst>
        </xdr:cNvPr>
        <xdr:cNvSpPr/>
      </xdr:nvSpPr>
      <xdr:spPr>
        <a:xfrm>
          <a:off x="13992225" y="1343025"/>
          <a:ext cx="978408" cy="1828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152400</xdr:colOff>
      <xdr:row>13</xdr:row>
      <xdr:rowOff>28575</xdr:rowOff>
    </xdr:from>
    <xdr:to>
      <xdr:col>16</xdr:col>
      <xdr:colOff>435483</xdr:colOff>
      <xdr:row>13</xdr:row>
      <xdr:rowOff>211455</xdr:rowOff>
    </xdr:to>
    <xdr:sp macro="" textlink="">
      <xdr:nvSpPr>
        <xdr:cNvPr id="3" name="Arrow: Right 2">
          <a:extLst>
            <a:ext uri="{FF2B5EF4-FFF2-40B4-BE49-F238E27FC236}">
              <a16:creationId xmlns:a16="http://schemas.microsoft.com/office/drawing/2014/main" id="{00000000-0008-0000-1E00-000003000000}"/>
            </a:ext>
          </a:extLst>
        </xdr:cNvPr>
        <xdr:cNvSpPr/>
      </xdr:nvSpPr>
      <xdr:spPr>
        <a:xfrm>
          <a:off x="18278475" y="3371850"/>
          <a:ext cx="978408" cy="1828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16</xdr:col>
      <xdr:colOff>324352</xdr:colOff>
      <xdr:row>5</xdr:row>
      <xdr:rowOff>40105</xdr:rowOff>
    </xdr:from>
    <xdr:to>
      <xdr:col>23</xdr:col>
      <xdr:colOff>330868</xdr:colOff>
      <xdr:row>14</xdr:row>
      <xdr:rowOff>30078</xdr:rowOff>
    </xdr:to>
    <xdr:graphicFrame macro="">
      <xdr:nvGraphicFramePr>
        <xdr:cNvPr id="2" name="Chart 1">
          <a:extLst>
            <a:ext uri="{FF2B5EF4-FFF2-40B4-BE49-F238E27FC236}">
              <a16:creationId xmlns:a16="http://schemas.microsoft.com/office/drawing/2014/main" id="{582CC1D4-A1AF-4402-AFF5-843528177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274220</xdr:colOff>
      <xdr:row>14</xdr:row>
      <xdr:rowOff>40106</xdr:rowOff>
    </xdr:from>
    <xdr:to>
      <xdr:col>23</xdr:col>
      <xdr:colOff>320841</xdr:colOff>
      <xdr:row>23</xdr:row>
      <xdr:rowOff>150395</xdr:rowOff>
    </xdr:to>
    <xdr:graphicFrame macro="">
      <xdr:nvGraphicFramePr>
        <xdr:cNvPr id="3" name="Chart 2">
          <a:extLst>
            <a:ext uri="{FF2B5EF4-FFF2-40B4-BE49-F238E27FC236}">
              <a16:creationId xmlns:a16="http://schemas.microsoft.com/office/drawing/2014/main" id="{93D7B4F6-6805-491F-B0FF-5E1E3FECA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320844</xdr:colOff>
      <xdr:row>24</xdr:row>
      <xdr:rowOff>0</xdr:rowOff>
    </xdr:from>
    <xdr:to>
      <xdr:col>29</xdr:col>
      <xdr:colOff>90237</xdr:colOff>
      <xdr:row>32</xdr:row>
      <xdr:rowOff>186490</xdr:rowOff>
    </xdr:to>
    <xdr:graphicFrame macro="">
      <xdr:nvGraphicFramePr>
        <xdr:cNvPr id="5" name="Chart 4">
          <a:extLst>
            <a:ext uri="{FF2B5EF4-FFF2-40B4-BE49-F238E27FC236}">
              <a16:creationId xmlns:a16="http://schemas.microsoft.com/office/drawing/2014/main" id="{00AF5782-DB68-4042-B556-942E64722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370972</xdr:colOff>
      <xdr:row>5</xdr:row>
      <xdr:rowOff>10026</xdr:rowOff>
    </xdr:from>
    <xdr:to>
      <xdr:col>29</xdr:col>
      <xdr:colOff>250659</xdr:colOff>
      <xdr:row>23</xdr:row>
      <xdr:rowOff>140370</xdr:rowOff>
    </xdr:to>
    <xdr:graphicFrame macro="">
      <xdr:nvGraphicFramePr>
        <xdr:cNvPr id="6" name="Chart 5">
          <a:extLst>
            <a:ext uri="{FF2B5EF4-FFF2-40B4-BE49-F238E27FC236}">
              <a16:creationId xmlns:a16="http://schemas.microsoft.com/office/drawing/2014/main" id="{383B546F-9037-4EFC-BC9A-99610AD62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431133</xdr:colOff>
      <xdr:row>1</xdr:row>
      <xdr:rowOff>20051</xdr:rowOff>
    </xdr:from>
    <xdr:to>
      <xdr:col>26</xdr:col>
      <xdr:colOff>571501</xdr:colOff>
      <xdr:row>4</xdr:row>
      <xdr:rowOff>180472</xdr:rowOff>
    </xdr:to>
    <xdr:grpSp>
      <xdr:nvGrpSpPr>
        <xdr:cNvPr id="13" name="Group 12">
          <a:extLst>
            <a:ext uri="{FF2B5EF4-FFF2-40B4-BE49-F238E27FC236}">
              <a16:creationId xmlns:a16="http://schemas.microsoft.com/office/drawing/2014/main" id="{1C1F5293-DAF6-98BF-D1BF-44645C9FC705}"/>
            </a:ext>
          </a:extLst>
        </xdr:cNvPr>
        <xdr:cNvGrpSpPr/>
      </xdr:nvGrpSpPr>
      <xdr:grpSpPr>
        <a:xfrm>
          <a:off x="15109659" y="210551"/>
          <a:ext cx="1363579" cy="731921"/>
          <a:chOff x="7299158" y="1383631"/>
          <a:chExt cx="1363579" cy="731921"/>
        </a:xfrm>
      </xdr:grpSpPr>
      <xdr:sp macro="" textlink="'Report Analysis'!K4">
        <xdr:nvSpPr>
          <xdr:cNvPr id="7" name="TextBox 6">
            <a:extLst>
              <a:ext uri="{FF2B5EF4-FFF2-40B4-BE49-F238E27FC236}">
                <a16:creationId xmlns:a16="http://schemas.microsoft.com/office/drawing/2014/main" id="{A2B9227B-A515-533D-FF5F-7CF860765D59}"/>
              </a:ext>
            </a:extLst>
          </xdr:cNvPr>
          <xdr:cNvSpPr txBox="1"/>
        </xdr:nvSpPr>
        <xdr:spPr>
          <a:xfrm>
            <a:off x="7299158" y="1764631"/>
            <a:ext cx="1353553" cy="350921"/>
          </a:xfrm>
          <a:prstGeom prst="rect">
            <a:avLst/>
          </a:prstGeom>
          <a:solidFill>
            <a:schemeClr val="accent6">
              <a:lumMod val="60000"/>
              <a:lumOff val="40000"/>
            </a:schemeClr>
          </a:solidFill>
          <a:ln/>
          <a:effectLst>
            <a:innerShdw blurRad="63500" dist="50800" dir="16200000">
              <a:prstClr val="black">
                <a:alpha val="50000"/>
              </a:prstClr>
            </a:innerShdw>
          </a:effectLst>
        </xdr:spPr>
        <xdr:style>
          <a:lnRef idx="2">
            <a:schemeClr val="dk1"/>
          </a:lnRef>
          <a:fillRef idx="1">
            <a:schemeClr val="lt1"/>
          </a:fillRef>
          <a:effectRef idx="0">
            <a:schemeClr val="dk1"/>
          </a:effectRef>
          <a:fontRef idx="minor">
            <a:schemeClr val="dk1"/>
          </a:fontRef>
        </xdr:style>
        <xdr:txBody>
          <a:bodyPr vertOverflow="clip" horzOverflow="clip" wrap="square" rtlCol="0" anchor="b"/>
          <a:lstStyle/>
          <a:p>
            <a:pPr algn="ctr"/>
            <a:fld id="{127A3598-01D9-4AF2-B588-FB57D3CEC40F}" type="TxLink">
              <a:rPr lang="en-US" sz="1400" b="1" i="0" u="none" strike="noStrike">
                <a:solidFill>
                  <a:srgbClr val="000000"/>
                </a:solidFill>
                <a:latin typeface="Calibri"/>
                <a:cs typeface="Calibri"/>
              </a:rPr>
              <a:pPr algn="ctr"/>
              <a:t> £1,351,093.15 </a:t>
            </a:fld>
            <a:endParaRPr lang="en-GB" sz="1400" b="1"/>
          </a:p>
        </xdr:txBody>
      </xdr:sp>
      <xdr:sp macro="" textlink="">
        <xdr:nvSpPr>
          <xdr:cNvPr id="8" name="TextBox 7">
            <a:extLst>
              <a:ext uri="{FF2B5EF4-FFF2-40B4-BE49-F238E27FC236}">
                <a16:creationId xmlns:a16="http://schemas.microsoft.com/office/drawing/2014/main" id="{F5832D58-902F-471E-92B0-2FE8E055F59D}"/>
              </a:ext>
            </a:extLst>
          </xdr:cNvPr>
          <xdr:cNvSpPr txBox="1"/>
        </xdr:nvSpPr>
        <xdr:spPr>
          <a:xfrm>
            <a:off x="7309184" y="1383631"/>
            <a:ext cx="1353553" cy="350921"/>
          </a:xfrm>
          <a:prstGeom prst="rect">
            <a:avLst/>
          </a:prstGeom>
          <a:solidFill>
            <a:schemeClr val="accent6">
              <a:lumMod val="60000"/>
              <a:lumOff val="40000"/>
            </a:schemeClr>
          </a:solidFill>
          <a:ln>
            <a:solidFill>
              <a:schemeClr val="accent6">
                <a:lumMod val="50000"/>
              </a:schemeClr>
            </a:solidFill>
          </a:ln>
          <a:effectLst>
            <a:innerShdw blurRad="63500" dist="50800" dir="16200000">
              <a:prstClr val="black">
                <a:alpha val="50000"/>
              </a:prstClr>
            </a:innerShdw>
          </a:effectLst>
        </xdr:spPr>
        <xdr:style>
          <a:lnRef idx="2">
            <a:schemeClr val="dk1"/>
          </a:lnRef>
          <a:fillRef idx="1">
            <a:schemeClr val="lt1"/>
          </a:fillRef>
          <a:effectRef idx="0">
            <a:schemeClr val="dk1"/>
          </a:effectRef>
          <a:fontRef idx="minor">
            <a:schemeClr val="dk1"/>
          </a:fontRef>
        </xdr:style>
        <xdr:txBody>
          <a:bodyPr vertOverflow="clip" horzOverflow="clip" wrap="square" rtlCol="0" anchor="b"/>
          <a:lstStyle/>
          <a:p>
            <a:pPr algn="ctr"/>
            <a:r>
              <a:rPr lang="en-US" sz="1400" b="1" i="0" u="none" strike="noStrike">
                <a:solidFill>
                  <a:srgbClr val="000000"/>
                </a:solidFill>
                <a:latin typeface="Calibri"/>
                <a:cs typeface="Calibri"/>
              </a:rPr>
              <a:t>Total Revenue</a:t>
            </a:r>
          </a:p>
        </xdr:txBody>
      </xdr:sp>
    </xdr:grpSp>
    <xdr:clientData/>
  </xdr:twoCellAnchor>
  <xdr:twoCellAnchor>
    <xdr:from>
      <xdr:col>27</xdr:col>
      <xdr:colOff>70183</xdr:colOff>
      <xdr:row>1</xdr:row>
      <xdr:rowOff>10025</xdr:rowOff>
    </xdr:from>
    <xdr:to>
      <xdr:col>29</xdr:col>
      <xdr:colOff>200525</xdr:colOff>
      <xdr:row>4</xdr:row>
      <xdr:rowOff>170446</xdr:rowOff>
    </xdr:to>
    <xdr:grpSp>
      <xdr:nvGrpSpPr>
        <xdr:cNvPr id="14" name="Group 13">
          <a:extLst>
            <a:ext uri="{FF2B5EF4-FFF2-40B4-BE49-F238E27FC236}">
              <a16:creationId xmlns:a16="http://schemas.microsoft.com/office/drawing/2014/main" id="{58CF3C33-8726-BD11-2C92-EEC84A0CF8C4}"/>
            </a:ext>
          </a:extLst>
        </xdr:cNvPr>
        <xdr:cNvGrpSpPr/>
      </xdr:nvGrpSpPr>
      <xdr:grpSpPr>
        <a:xfrm>
          <a:off x="16583525" y="200525"/>
          <a:ext cx="1353553" cy="731921"/>
          <a:chOff x="7339263" y="2476500"/>
          <a:chExt cx="1353553" cy="731921"/>
        </a:xfrm>
      </xdr:grpSpPr>
      <xdr:sp macro="" textlink="'Report Analysis'!L4">
        <xdr:nvSpPr>
          <xdr:cNvPr id="9" name="TextBox 8">
            <a:extLst>
              <a:ext uri="{FF2B5EF4-FFF2-40B4-BE49-F238E27FC236}">
                <a16:creationId xmlns:a16="http://schemas.microsoft.com/office/drawing/2014/main" id="{8B30BA44-5E7B-4012-9FB4-989AFCF1F8CA}"/>
              </a:ext>
            </a:extLst>
          </xdr:cNvPr>
          <xdr:cNvSpPr txBox="1"/>
        </xdr:nvSpPr>
        <xdr:spPr>
          <a:xfrm>
            <a:off x="7339263" y="2857500"/>
            <a:ext cx="1353553" cy="350921"/>
          </a:xfrm>
          <a:prstGeom prst="rect">
            <a:avLst/>
          </a:prstGeom>
          <a:solidFill>
            <a:schemeClr val="accent6">
              <a:lumMod val="60000"/>
              <a:lumOff val="40000"/>
            </a:schemeClr>
          </a:solidFill>
          <a:ln w="9525" cmpd="sng">
            <a:solidFill>
              <a:schemeClr val="lt1">
                <a:shade val="50000"/>
              </a:schemeClr>
            </a:solid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B3828F97-699E-4F09-91DA-B6DEC4142642}" type="TxLink">
              <a:rPr lang="en-US" sz="1400" b="1" i="0" u="none" strike="noStrike">
                <a:solidFill>
                  <a:srgbClr val="000000"/>
                </a:solidFill>
                <a:latin typeface="Calibri"/>
                <a:ea typeface="+mn-ea"/>
                <a:cs typeface="Calibri"/>
              </a:rPr>
              <a:pPr marL="0" indent="0" algn="ctr"/>
              <a:t> £909.00 </a:t>
            </a:fld>
            <a:endParaRPr lang="en-GB" sz="1400" b="1" i="0" u="none" strike="noStrike">
              <a:solidFill>
                <a:srgbClr val="000000"/>
              </a:solidFill>
              <a:latin typeface="Calibri"/>
              <a:ea typeface="+mn-ea"/>
              <a:cs typeface="Calibri"/>
            </a:endParaRPr>
          </a:p>
        </xdr:txBody>
      </xdr:sp>
      <xdr:sp macro="" textlink="'Report Analysis'!K4">
        <xdr:nvSpPr>
          <xdr:cNvPr id="11" name="TextBox 10">
            <a:extLst>
              <a:ext uri="{FF2B5EF4-FFF2-40B4-BE49-F238E27FC236}">
                <a16:creationId xmlns:a16="http://schemas.microsoft.com/office/drawing/2014/main" id="{BD930CB7-735A-4EB0-AB90-7C51729CCEDB}"/>
              </a:ext>
            </a:extLst>
          </xdr:cNvPr>
          <xdr:cNvSpPr txBox="1"/>
        </xdr:nvSpPr>
        <xdr:spPr>
          <a:xfrm>
            <a:off x="7339263" y="2476500"/>
            <a:ext cx="1353553" cy="350921"/>
          </a:xfrm>
          <a:prstGeom prst="rect">
            <a:avLst/>
          </a:prstGeom>
          <a:solidFill>
            <a:schemeClr val="accent6">
              <a:lumMod val="60000"/>
              <a:lumOff val="40000"/>
            </a:schemeClr>
          </a:solidFill>
          <a:ln w="9525" cmpd="sng">
            <a:solidFill>
              <a:schemeClr val="accent6">
                <a:lumMod val="75000"/>
              </a:schemeClr>
            </a:solidFill>
          </a:ln>
          <a:effectLst>
            <a:innerShdw blurRad="63500" dist="50800" dir="162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400" b="1" i="0" u="none" strike="noStrike">
                <a:solidFill>
                  <a:srgbClr val="000000"/>
                </a:solidFill>
                <a:latin typeface="Calibri"/>
                <a:cs typeface="Calibri"/>
              </a:rPr>
              <a:t>No</a:t>
            </a:r>
            <a:r>
              <a:rPr lang="en-US" sz="1400" b="1" i="0" u="none" strike="noStrike" baseline="0">
                <a:solidFill>
                  <a:srgbClr val="000000"/>
                </a:solidFill>
                <a:latin typeface="Calibri"/>
                <a:cs typeface="Calibri"/>
              </a:rPr>
              <a:t> of Transac</a:t>
            </a:r>
            <a:endParaRPr lang="en-GB" sz="1400" b="1"/>
          </a:p>
        </xdr:txBody>
      </xdr:sp>
    </xdr:grpSp>
    <xdr:clientData/>
  </xdr:twoCellAnchor>
  <xdr:twoCellAnchor>
    <xdr:from>
      <xdr:col>16</xdr:col>
      <xdr:colOff>461211</xdr:colOff>
      <xdr:row>1</xdr:row>
      <xdr:rowOff>40105</xdr:rowOff>
    </xdr:from>
    <xdr:to>
      <xdr:col>24</xdr:col>
      <xdr:colOff>320842</xdr:colOff>
      <xdr:row>4</xdr:row>
      <xdr:rowOff>120316</xdr:rowOff>
    </xdr:to>
    <xdr:sp macro="" textlink="">
      <xdr:nvSpPr>
        <xdr:cNvPr id="15" name="Rectangle 14">
          <a:extLst>
            <a:ext uri="{FF2B5EF4-FFF2-40B4-BE49-F238E27FC236}">
              <a16:creationId xmlns:a16="http://schemas.microsoft.com/office/drawing/2014/main" id="{DF12630E-75C5-A3DA-0EAB-4861765DD813}"/>
            </a:ext>
          </a:extLst>
        </xdr:cNvPr>
        <xdr:cNvSpPr/>
      </xdr:nvSpPr>
      <xdr:spPr>
        <a:xfrm>
          <a:off x="10246895" y="230605"/>
          <a:ext cx="4752473" cy="651711"/>
        </a:xfrm>
        <a:prstGeom prst="rect">
          <a:avLst/>
        </a:prstGeom>
        <a:solidFill>
          <a:schemeClr val="accent6">
            <a:lumMod val="75000"/>
          </a:schemeClr>
        </a:solidFill>
        <a:ln>
          <a:solidFill>
            <a:schemeClr val="accent6">
              <a:lumMod val="50000"/>
            </a:schemeClr>
          </a:soli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bg1"/>
              </a:solidFill>
            </a:rPr>
            <a:t>SALES</a:t>
          </a:r>
          <a:r>
            <a:rPr lang="en-GB" sz="1800" b="1" baseline="0">
              <a:solidFill>
                <a:schemeClr val="bg1"/>
              </a:solidFill>
            </a:rPr>
            <a:t> PERFOMANCE  REPORT DASHBOARD</a:t>
          </a:r>
          <a:endParaRPr lang="en-GB" sz="1800" b="1">
            <a:solidFill>
              <a:schemeClr val="bg1"/>
            </a:solidFill>
          </a:endParaRPr>
        </a:p>
      </xdr:txBody>
    </xdr:sp>
    <xdr:clientData/>
  </xdr:twoCellAnchor>
  <xdr:twoCellAnchor editAs="oneCell">
    <xdr:from>
      <xdr:col>29</xdr:col>
      <xdr:colOff>479759</xdr:colOff>
      <xdr:row>8</xdr:row>
      <xdr:rowOff>501</xdr:rowOff>
    </xdr:from>
    <xdr:to>
      <xdr:col>32</xdr:col>
      <xdr:colOff>473744</xdr:colOff>
      <xdr:row>15</xdr:row>
      <xdr:rowOff>80210</xdr:rowOff>
    </xdr:to>
    <mc:AlternateContent xmlns:mc="http://schemas.openxmlformats.org/markup-compatibility/2006">
      <mc:Choice xmlns:a14="http://schemas.microsoft.com/office/drawing/2010/main" Requires="a14">
        <xdr:graphicFrame macro="">
          <xdr:nvGraphicFramePr>
            <xdr:cNvPr id="16" name="Salesperson">
              <a:extLst>
                <a:ext uri="{FF2B5EF4-FFF2-40B4-BE49-F238E27FC236}">
                  <a16:creationId xmlns:a16="http://schemas.microsoft.com/office/drawing/2014/main" id="{6D5A91CA-AF78-9CD6-B47D-7F036E58D355}"/>
                </a:ext>
              </a:extLst>
            </xdr:cNvPr>
            <xdr:cNvGraphicFramePr/>
          </xdr:nvGraphicFramePr>
          <xdr:xfrm>
            <a:off x="0" y="0"/>
            <a:ext cx="0" cy="0"/>
          </xdr:xfrm>
          <a:graphic>
            <a:graphicData uri="http://schemas.microsoft.com/office/drawing/2010/slicer">
              <sle:slicer xmlns:sle="http://schemas.microsoft.com/office/drawing/2010/slicer" name="Salesperson"/>
            </a:graphicData>
          </a:graphic>
        </xdr:graphicFrame>
      </mc:Choice>
      <mc:Fallback>
        <xdr:sp macro="" textlink="">
          <xdr:nvSpPr>
            <xdr:cNvPr id="0" name=""/>
            <xdr:cNvSpPr>
              <a:spLocks noTextEdit="1"/>
            </xdr:cNvSpPr>
          </xdr:nvSpPr>
          <xdr:spPr>
            <a:xfrm>
              <a:off x="18216312" y="1524501"/>
              <a:ext cx="1828800" cy="141320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504825</xdr:colOff>
      <xdr:row>16</xdr:row>
      <xdr:rowOff>5515</xdr:rowOff>
    </xdr:from>
    <xdr:to>
      <xdr:col>32</xdr:col>
      <xdr:colOff>498810</xdr:colOff>
      <xdr:row>24</xdr:row>
      <xdr:rowOff>130343</xdr:rowOff>
    </xdr:to>
    <mc:AlternateContent xmlns:mc="http://schemas.openxmlformats.org/markup-compatibility/2006">
      <mc:Choice xmlns:a14="http://schemas.microsoft.com/office/drawing/2010/main" Requires="a14">
        <xdr:graphicFrame macro="">
          <xdr:nvGraphicFramePr>
            <xdr:cNvPr id="17" name="Product">
              <a:extLst>
                <a:ext uri="{FF2B5EF4-FFF2-40B4-BE49-F238E27FC236}">
                  <a16:creationId xmlns:a16="http://schemas.microsoft.com/office/drawing/2014/main" id="{D7956394-CA77-A56C-3D78-DE984A58630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8241378" y="3053515"/>
              <a:ext cx="1828800" cy="164882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499812</xdr:colOff>
      <xdr:row>25</xdr:row>
      <xdr:rowOff>70687</xdr:rowOff>
    </xdr:from>
    <xdr:to>
      <xdr:col>32</xdr:col>
      <xdr:colOff>493797</xdr:colOff>
      <xdr:row>31</xdr:row>
      <xdr:rowOff>120316</xdr:rowOff>
    </xdr:to>
    <mc:AlternateContent xmlns:mc="http://schemas.openxmlformats.org/markup-compatibility/2006">
      <mc:Choice xmlns:a14="http://schemas.microsoft.com/office/drawing/2010/main" Requires="a14">
        <xdr:graphicFrame macro="">
          <xdr:nvGraphicFramePr>
            <xdr:cNvPr id="18" name="Region">
              <a:extLst>
                <a:ext uri="{FF2B5EF4-FFF2-40B4-BE49-F238E27FC236}">
                  <a16:creationId xmlns:a16="http://schemas.microsoft.com/office/drawing/2014/main" id="{74BD1C36-6DCD-187F-65BD-C9329D8C0FA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236365" y="4833187"/>
              <a:ext cx="1828800" cy="119262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481263</xdr:colOff>
      <xdr:row>1</xdr:row>
      <xdr:rowOff>0</xdr:rowOff>
    </xdr:from>
    <xdr:to>
      <xdr:col>32</xdr:col>
      <xdr:colOff>441158</xdr:colOff>
      <xdr:row>6</xdr:row>
      <xdr:rowOff>160921</xdr:rowOff>
    </xdr:to>
    <mc:AlternateContent xmlns:mc="http://schemas.openxmlformats.org/markup-compatibility/2006">
      <mc:Choice xmlns:tsle="http://schemas.microsoft.com/office/drawing/2012/timeslicer" Requires="tsle">
        <xdr:graphicFrame macro="">
          <xdr:nvGraphicFramePr>
            <xdr:cNvPr id="19" name="Date">
              <a:extLst>
                <a:ext uri="{FF2B5EF4-FFF2-40B4-BE49-F238E27FC236}">
                  <a16:creationId xmlns:a16="http://schemas.microsoft.com/office/drawing/2014/main" id="{6BCD5A2F-249B-B2F4-7D5E-E66C305898AB}"/>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18217816" y="190500"/>
              <a:ext cx="1794710" cy="1113421"/>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266700</xdr:colOff>
      <xdr:row>1</xdr:row>
      <xdr:rowOff>0</xdr:rowOff>
    </xdr:from>
    <xdr:to>
      <xdr:col>15</xdr:col>
      <xdr:colOff>286178</xdr:colOff>
      <xdr:row>11</xdr:row>
      <xdr:rowOff>76477</xdr:rowOff>
    </xdr:to>
    <xdr:pic>
      <xdr:nvPicPr>
        <xdr:cNvPr id="3" name="Picture 2">
          <a:extLst>
            <a:ext uri="{FF2B5EF4-FFF2-40B4-BE49-F238E27FC236}">
              <a16:creationId xmlns:a16="http://schemas.microsoft.com/office/drawing/2014/main" id="{00000000-0008-0000-3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62700" y="190500"/>
          <a:ext cx="3067478" cy="198147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0</xdr:colOff>
      <xdr:row>0</xdr:row>
      <xdr:rowOff>76200</xdr:rowOff>
    </xdr:from>
    <xdr:to>
      <xdr:col>9</xdr:col>
      <xdr:colOff>209550</xdr:colOff>
      <xdr:row>0</xdr:row>
      <xdr:rowOff>438152</xdr:rowOff>
    </xdr:to>
    <xdr:sp macro="" textlink="">
      <xdr:nvSpPr>
        <xdr:cNvPr id="4" name="Rounded Rectangle 10">
          <a:hlinkClick xmlns:r="http://schemas.openxmlformats.org/officeDocument/2006/relationships" r:id="rId1"/>
          <a:extLst>
            <a:ext uri="{FF2B5EF4-FFF2-40B4-BE49-F238E27FC236}">
              <a16:creationId xmlns:a16="http://schemas.microsoft.com/office/drawing/2014/main" id="{00000000-0008-0000-3C00-000004000000}"/>
            </a:ext>
          </a:extLst>
        </xdr:cNvPr>
        <xdr:cNvSpPr/>
      </xdr:nvSpPr>
      <xdr:spPr>
        <a:xfrm>
          <a:off x="3000375" y="76200"/>
          <a:ext cx="2781300" cy="361952"/>
        </a:xfrm>
        <a:prstGeom prst="round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sz="14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rPr>
            <a:t>Visit Lead-Leapconsult.com</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ancis Adeboye" refreshedDate="44947.556688078701" createdVersion="8" refreshedVersion="8" minRefreshableVersion="3" recordCount="909" xr:uid="{EC3B312B-3D9E-4B15-8B9C-C41401864003}">
  <cacheSource type="worksheet">
    <worksheetSource ref="A1:H910" sheet="Pivot Tables (2)"/>
  </cacheSource>
  <cacheFields count="10">
    <cacheField name="Salesperson" numFmtId="0">
      <sharedItems count="12">
        <s v="Norman, Rita"/>
        <s v="Byrd, Asa"/>
        <s v="Owen, Robert"/>
        <s v="Vaughn, Harlon"/>
        <s v="Livingston, Lynette"/>
        <s v="Christensen, Jill"/>
        <s v="Leon, Emily"/>
        <s v="Maynard, Susan"/>
        <s v="Arnold, Cole"/>
        <s v="Mccullough, Scott"/>
        <s v="Kelly, Icelita"/>
        <s v="Lucas, John"/>
      </sharedItems>
    </cacheField>
    <cacheField name="Product" numFmtId="0">
      <sharedItems count="5">
        <s v="Nutri-Milk"/>
        <s v="Milk Tea"/>
        <s v="Water Dispenser"/>
        <s v="Fruit Juice"/>
        <s v="Drinking Water"/>
      </sharedItems>
    </cacheField>
    <cacheField name="Region" numFmtId="0">
      <sharedItems count="4">
        <s v="SE"/>
        <s v="SW"/>
        <s v="NE"/>
        <s v="NW"/>
      </sharedItems>
    </cacheField>
    <cacheField name="Customer" numFmtId="0">
      <sharedItems count="5">
        <s v="A &amp; S Stores"/>
        <s v="Shoprite"/>
        <s v="KFC"/>
        <s v="Mr Biggs"/>
        <s v="Spars"/>
      </sharedItems>
    </cacheField>
    <cacheField name="Date" numFmtId="171">
      <sharedItems containsSemiMixedTypes="0" containsNonDate="0" containsDate="1" containsString="0" minDate="2010-01-03T00:00:00" maxDate="2011-12-28T00:00:00" count="449">
        <d v="2010-01-05T00:00:00"/>
        <d v="2010-01-11T00:00:00"/>
        <d v="2010-01-12T00:00:00"/>
        <d v="2010-01-14T00:00:00"/>
        <d v="2010-02-09T00:00:00"/>
        <d v="2010-02-13T00:00:00"/>
        <d v="2010-02-17T00:00:00"/>
        <d v="2010-03-01T00:00:00"/>
        <d v="2010-03-05T00:00:00"/>
        <d v="2010-03-09T00:00:00"/>
        <d v="2010-03-17T00:00:00"/>
        <d v="2010-04-02T00:00:00"/>
        <d v="2010-04-06T00:00:00"/>
        <d v="2010-04-08T00:00:00"/>
        <d v="2010-04-10T00:00:00"/>
        <d v="2010-04-13T00:00:00"/>
        <d v="2010-04-21T00:00:00"/>
        <d v="2010-04-28T00:00:00"/>
        <d v="2010-05-13T00:00:00"/>
        <d v="2010-05-17T00:00:00"/>
        <d v="2010-05-21T00:00:00"/>
        <d v="2010-05-22T00:00:00"/>
        <d v="2010-05-25T00:00:00"/>
        <d v="2010-05-31T00:00:00"/>
        <d v="2010-06-07T00:00:00"/>
        <d v="2010-06-15T00:00:00"/>
        <d v="2010-06-22T00:00:00"/>
        <d v="2010-06-24T00:00:00"/>
        <d v="2010-07-02T00:00:00"/>
        <d v="2010-07-08T00:00:00"/>
        <d v="2010-07-21T00:00:00"/>
        <d v="2010-07-27T00:00:00"/>
        <d v="2010-08-02T00:00:00"/>
        <d v="2010-08-03T00:00:00"/>
        <d v="2010-08-09T00:00:00"/>
        <d v="2010-08-16T00:00:00"/>
        <d v="2010-08-17T00:00:00"/>
        <d v="2010-08-18T00:00:00"/>
        <d v="2010-08-24T00:00:00"/>
        <d v="2010-08-31T00:00:00"/>
        <d v="2010-09-03T00:00:00"/>
        <d v="2010-09-09T00:00:00"/>
        <d v="2010-09-25T00:00:00"/>
        <d v="2010-09-29T00:00:00"/>
        <d v="2010-10-01T00:00:00"/>
        <d v="2010-10-04T00:00:00"/>
        <d v="2010-10-05T00:00:00"/>
        <d v="2010-10-18T00:00:00"/>
        <d v="2010-10-19T00:00:00"/>
        <d v="2010-10-26T00:00:00"/>
        <d v="2010-11-01T00:00:00"/>
        <d v="2010-11-05T00:00:00"/>
        <d v="2010-11-09T00:00:00"/>
        <d v="2010-11-13T00:00:00"/>
        <d v="2010-11-16T00:00:00"/>
        <d v="2010-11-17T00:00:00"/>
        <d v="2010-11-19T00:00:00"/>
        <d v="2010-11-23T00:00:00"/>
        <d v="2010-11-26T00:00:00"/>
        <d v="2010-11-27T00:00:00"/>
        <d v="2010-11-30T00:00:00"/>
        <d v="2010-12-07T00:00:00"/>
        <d v="2010-12-08T00:00:00"/>
        <d v="2010-12-10T00:00:00"/>
        <d v="2010-12-17T00:00:00"/>
        <d v="2010-12-21T00:00:00"/>
        <d v="2010-12-22T00:00:00"/>
        <d v="2010-12-25T00:00:00"/>
        <d v="2010-12-27T00:00:00"/>
        <d v="2010-12-29T00:00:00"/>
        <d v="2011-01-04T00:00:00"/>
        <d v="2011-01-05T00:00:00"/>
        <d v="2011-01-07T00:00:00"/>
        <d v="2011-01-08T00:00:00"/>
        <d v="2011-01-10T00:00:00"/>
        <d v="2011-01-11T00:00:00"/>
        <d v="2011-01-14T00:00:00"/>
        <d v="2011-01-24T00:00:00"/>
        <d v="2011-01-27T00:00:00"/>
        <d v="2011-01-29T00:00:00"/>
        <d v="2011-01-31T00:00:00"/>
        <d v="2011-02-02T00:00:00"/>
        <d v="2011-02-08T00:00:00"/>
        <d v="2011-02-14T00:00:00"/>
        <d v="2011-02-24T00:00:00"/>
        <d v="2011-03-04T00:00:00"/>
        <d v="2011-03-24T00:00:00"/>
        <d v="2011-03-28T00:00:00"/>
        <d v="2011-04-01T00:00:00"/>
        <d v="2011-04-04T00:00:00"/>
        <d v="2011-04-09T00:00:00"/>
        <d v="2011-04-19T00:00:00"/>
        <d v="2011-04-20T00:00:00"/>
        <d v="2011-04-30T00:00:00"/>
        <d v="2011-05-03T00:00:00"/>
        <d v="2011-05-04T00:00:00"/>
        <d v="2011-05-09T00:00:00"/>
        <d v="2011-05-12T00:00:00"/>
        <d v="2011-05-17T00:00:00"/>
        <d v="2011-05-18T00:00:00"/>
        <d v="2011-05-23T00:00:00"/>
        <d v="2011-05-26T00:00:00"/>
        <d v="2011-05-31T00:00:00"/>
        <d v="2011-06-03T00:00:00"/>
        <d v="2011-06-24T00:00:00"/>
        <d v="2011-07-02T00:00:00"/>
        <d v="2011-07-04T00:00:00"/>
        <d v="2011-07-05T00:00:00"/>
        <d v="2011-07-08T00:00:00"/>
        <d v="2011-07-09T00:00:00"/>
        <d v="2011-07-13T00:00:00"/>
        <d v="2011-07-20T00:00:00"/>
        <d v="2011-07-23T00:00:00"/>
        <d v="2011-08-02T00:00:00"/>
        <d v="2011-08-10T00:00:00"/>
        <d v="2011-08-12T00:00:00"/>
        <d v="2011-08-17T00:00:00"/>
        <d v="2011-08-25T00:00:00"/>
        <d v="2011-09-03T00:00:00"/>
        <d v="2011-09-06T00:00:00"/>
        <d v="2011-09-15T00:00:00"/>
        <d v="2011-09-20T00:00:00"/>
        <d v="2011-09-22T00:00:00"/>
        <d v="2011-09-26T00:00:00"/>
        <d v="2011-09-27T00:00:00"/>
        <d v="2011-10-04T00:00:00"/>
        <d v="2011-10-05T00:00:00"/>
        <d v="2011-10-06T00:00:00"/>
        <d v="2011-10-07T00:00:00"/>
        <d v="2011-10-08T00:00:00"/>
        <d v="2011-10-22T00:00:00"/>
        <d v="2011-10-25T00:00:00"/>
        <d v="2011-10-28T00:00:00"/>
        <d v="2011-10-29T00:00:00"/>
        <d v="2011-11-03T00:00:00"/>
        <d v="2011-11-05T00:00:00"/>
        <d v="2011-11-08T00:00:00"/>
        <d v="2011-11-11T00:00:00"/>
        <d v="2011-11-15T00:00:00"/>
        <d v="2011-11-17T00:00:00"/>
        <d v="2011-11-18T00:00:00"/>
        <d v="2011-11-23T00:00:00"/>
        <d v="2011-12-03T00:00:00"/>
        <d v="2011-12-09T00:00:00"/>
        <d v="2011-12-10T00:00:00"/>
        <d v="2011-12-12T00:00:00"/>
        <d v="2011-12-13T00:00:00"/>
        <d v="2011-12-21T00:00:00"/>
        <d v="2011-12-27T00:00:00"/>
        <d v="2010-01-04T00:00:00"/>
        <d v="2010-01-08T00:00:00"/>
        <d v="2010-01-13T00:00:00"/>
        <d v="2010-01-20T00:00:00"/>
        <d v="2010-01-23T00:00:00"/>
        <d v="2010-01-30T00:00:00"/>
        <d v="2010-02-02T00:00:00"/>
        <d v="2010-02-05T00:00:00"/>
        <d v="2010-02-12T00:00:00"/>
        <d v="2010-02-16T00:00:00"/>
        <d v="2010-03-02T00:00:00"/>
        <d v="2010-03-04T00:00:00"/>
        <d v="2010-03-15T00:00:00"/>
        <d v="2010-03-16T00:00:00"/>
        <d v="2010-03-24T00:00:00"/>
        <d v="2010-04-01T00:00:00"/>
        <d v="2010-04-07T00:00:00"/>
        <d v="2010-04-15T00:00:00"/>
        <d v="2010-04-16T00:00:00"/>
        <d v="2010-04-20T00:00:00"/>
        <d v="2010-04-22T00:00:00"/>
        <d v="2010-04-29T00:00:00"/>
        <d v="2010-05-07T00:00:00"/>
        <d v="2010-05-12T00:00:00"/>
        <d v="2010-05-15T00:00:00"/>
        <d v="2010-06-01T00:00:00"/>
        <d v="2010-06-04T00:00:00"/>
        <d v="2010-06-09T00:00:00"/>
        <d v="2010-06-10T00:00:00"/>
        <d v="2010-06-19T00:00:00"/>
        <d v="2010-06-23T00:00:00"/>
        <d v="2010-06-25T00:00:00"/>
        <d v="2010-07-06T00:00:00"/>
        <d v="2010-07-13T00:00:00"/>
        <d v="2010-07-15T00:00:00"/>
        <d v="2010-07-20T00:00:00"/>
        <d v="2010-07-23T00:00:00"/>
        <d v="2010-07-28T00:00:00"/>
        <d v="2010-08-10T00:00:00"/>
        <d v="2010-08-20T00:00:00"/>
        <d v="2010-08-23T00:00:00"/>
        <d v="2010-08-26T00:00:00"/>
        <d v="2010-08-27T00:00:00"/>
        <d v="2010-09-02T00:00:00"/>
        <d v="2010-09-06T00:00:00"/>
        <d v="2010-09-11T00:00:00"/>
        <d v="2010-09-17T00:00:00"/>
        <d v="2010-09-21T00:00:00"/>
        <d v="2010-09-23T00:00:00"/>
        <d v="2010-09-30T00:00:00"/>
        <d v="2010-10-11T00:00:00"/>
        <d v="2010-10-12T00:00:00"/>
        <d v="2010-10-13T00:00:00"/>
        <d v="2010-10-20T00:00:00"/>
        <d v="2010-10-22T00:00:00"/>
        <d v="2010-11-20T00:00:00"/>
        <d v="2010-11-25T00:00:00"/>
        <d v="2010-12-03T00:00:00"/>
        <d v="2010-12-06T00:00:00"/>
        <d v="2010-12-15T00:00:00"/>
        <d v="2010-12-18T00:00:00"/>
        <d v="2011-01-15T00:00:00"/>
        <d v="2011-01-18T00:00:00"/>
        <d v="2011-01-22T00:00:00"/>
        <d v="2011-02-03T00:00:00"/>
        <d v="2011-02-04T00:00:00"/>
        <d v="2011-02-19T00:00:00"/>
        <d v="2011-03-08T00:00:00"/>
        <d v="2011-03-16T00:00:00"/>
        <d v="2011-03-19T00:00:00"/>
        <d v="2011-03-29T00:00:00"/>
        <d v="2011-04-15T00:00:00"/>
        <d v="2011-04-23T00:00:00"/>
        <d v="2011-04-27T00:00:00"/>
        <d v="2011-05-07T00:00:00"/>
        <d v="2011-05-10T00:00:00"/>
        <d v="2011-05-16T00:00:00"/>
        <d v="2011-05-20T00:00:00"/>
        <d v="2011-05-24T00:00:00"/>
        <d v="2011-05-30T00:00:00"/>
        <d v="2011-06-14T00:00:00"/>
        <d v="2011-06-22T00:00:00"/>
        <d v="2011-06-23T00:00:00"/>
        <d v="2011-06-25T00:00:00"/>
        <d v="2011-06-28T00:00:00"/>
        <d v="2011-06-30T00:00:00"/>
        <d v="2011-07-12T00:00:00"/>
        <d v="2011-07-14T00:00:00"/>
        <d v="2011-07-16T00:00:00"/>
        <d v="2011-07-21T00:00:00"/>
        <d v="2011-07-26T00:00:00"/>
        <d v="2011-07-28T00:00:00"/>
        <d v="2011-07-29T00:00:00"/>
        <d v="2011-08-04T00:00:00"/>
        <d v="2011-08-06T00:00:00"/>
        <d v="2011-08-09T00:00:00"/>
        <d v="2011-08-16T00:00:00"/>
        <d v="2011-08-22T00:00:00"/>
        <d v="2011-08-24T00:00:00"/>
        <d v="2011-09-01T00:00:00"/>
        <d v="2011-09-12T00:00:00"/>
        <d v="2011-09-14T00:00:00"/>
        <d v="2011-09-23T00:00:00"/>
        <d v="2011-09-28T00:00:00"/>
        <d v="2011-09-30T00:00:00"/>
        <d v="2011-11-02T00:00:00"/>
        <d v="2011-11-16T00:00:00"/>
        <d v="2011-12-01T00:00:00"/>
        <d v="2011-12-08T00:00:00"/>
        <d v="2011-12-20T00:00:00"/>
        <d v="2011-12-22T00:00:00"/>
        <d v="2010-01-03T00:00:00"/>
        <d v="2010-01-25T00:00:00"/>
        <d v="2010-01-28T00:00:00"/>
        <d v="2010-01-29T00:00:00"/>
        <d v="2010-02-03T00:00:00"/>
        <d v="2010-02-06T00:00:00"/>
        <d v="2010-02-19T00:00:00"/>
        <d v="2010-02-20T00:00:00"/>
        <d v="2010-03-10T00:00:00"/>
        <d v="2010-03-30T00:00:00"/>
        <d v="2010-04-03T00:00:00"/>
        <d v="2010-04-05T00:00:00"/>
        <d v="2010-05-11T00:00:00"/>
        <d v="2010-05-14T00:00:00"/>
        <d v="2010-05-18T00:00:00"/>
        <d v="2010-06-03T00:00:00"/>
        <d v="2010-06-08T00:00:00"/>
        <d v="2010-06-12T00:00:00"/>
        <d v="2010-07-01T00:00:00"/>
        <d v="2010-07-09T00:00:00"/>
        <d v="2010-07-14T00:00:00"/>
        <d v="2010-07-16T00:00:00"/>
        <d v="2010-07-17T00:00:00"/>
        <d v="2010-07-30T00:00:00"/>
        <d v="2010-08-14T00:00:00"/>
        <d v="2010-09-01T00:00:00"/>
        <d v="2010-09-14T00:00:00"/>
        <d v="2010-09-18T00:00:00"/>
        <d v="2010-09-28T00:00:00"/>
        <d v="2010-10-08T00:00:00"/>
        <d v="2010-10-25T00:00:00"/>
        <d v="2010-10-27T00:00:00"/>
        <d v="2010-11-02T00:00:00"/>
        <d v="2010-12-14T00:00:00"/>
        <d v="2010-12-24T00:00:00"/>
        <d v="2010-12-30T00:00:00"/>
        <d v="2011-01-06T00:00:00"/>
        <d v="2011-01-13T00:00:00"/>
        <d v="2011-01-25T00:00:00"/>
        <d v="2011-02-01T00:00:00"/>
        <d v="2011-02-21T00:00:00"/>
        <d v="2011-02-22T00:00:00"/>
        <d v="2011-03-11T00:00:00"/>
        <d v="2011-03-12T00:00:00"/>
        <d v="2011-03-25T00:00:00"/>
        <d v="2011-03-26T00:00:00"/>
        <d v="2011-03-30T00:00:00"/>
        <d v="2011-04-05T00:00:00"/>
        <d v="2011-04-06T00:00:00"/>
        <d v="2011-05-02T00:00:00"/>
        <d v="2011-05-14T00:00:00"/>
        <d v="2011-05-28T00:00:00"/>
        <d v="2011-06-09T00:00:00"/>
        <d v="2011-06-16T00:00:00"/>
        <d v="2011-06-18T00:00:00"/>
        <d v="2011-06-27T00:00:00"/>
        <d v="2011-07-06T00:00:00"/>
        <d v="2011-07-07T00:00:00"/>
        <d v="2011-07-22T00:00:00"/>
        <d v="2011-08-01T00:00:00"/>
        <d v="2011-08-05T00:00:00"/>
        <d v="2011-08-13T00:00:00"/>
        <d v="2011-08-19T00:00:00"/>
        <d v="2011-08-27T00:00:00"/>
        <d v="2011-10-10T00:00:00"/>
        <d v="2011-10-15T00:00:00"/>
        <d v="2011-10-21T00:00:00"/>
        <d v="2011-11-01T00:00:00"/>
        <d v="2011-11-04T00:00:00"/>
        <d v="2011-11-12T00:00:00"/>
        <d v="2011-11-19T00:00:00"/>
        <d v="2011-11-22T00:00:00"/>
        <d v="2011-12-14T00:00:00"/>
        <d v="2011-12-19T00:00:00"/>
        <d v="2010-01-07T00:00:00"/>
        <d v="2010-01-27T00:00:00"/>
        <d v="2010-02-08T00:00:00"/>
        <d v="2010-02-18T00:00:00"/>
        <d v="2010-02-25T00:00:00"/>
        <d v="2010-03-13T00:00:00"/>
        <d v="2010-03-18T00:00:00"/>
        <d v="2010-03-23T00:00:00"/>
        <d v="2010-04-12T00:00:00"/>
        <d v="2010-04-19T00:00:00"/>
        <d v="2010-04-23T00:00:00"/>
        <d v="2010-04-26T00:00:00"/>
        <d v="2010-04-27T00:00:00"/>
        <d v="2010-05-05T00:00:00"/>
        <d v="2010-05-08T00:00:00"/>
        <d v="2010-05-10T00:00:00"/>
        <d v="2010-05-24T00:00:00"/>
        <d v="2010-05-28T00:00:00"/>
        <d v="2010-06-11T00:00:00"/>
        <d v="2010-06-16T00:00:00"/>
        <d v="2010-06-18T00:00:00"/>
        <d v="2010-07-10T00:00:00"/>
        <d v="2010-07-24T00:00:00"/>
        <d v="2010-07-26T00:00:00"/>
        <d v="2010-08-04T00:00:00"/>
        <d v="2010-08-13T00:00:00"/>
        <d v="2010-08-19T00:00:00"/>
        <d v="2010-08-21T00:00:00"/>
        <d v="2010-09-07T00:00:00"/>
        <d v="2010-09-16T00:00:00"/>
        <d v="2010-09-27T00:00:00"/>
        <d v="2010-10-28T00:00:00"/>
        <d v="2010-10-29T00:00:00"/>
        <d v="2010-11-12T00:00:00"/>
        <d v="2010-11-22T00:00:00"/>
        <d v="2010-12-01T00:00:00"/>
        <d v="2010-12-11T00:00:00"/>
        <d v="2010-12-13T00:00:00"/>
        <d v="2010-12-16T00:00:00"/>
        <d v="2010-12-20T00:00:00"/>
        <d v="2011-01-19T00:00:00"/>
        <d v="2011-01-21T00:00:00"/>
        <d v="2011-01-28T00:00:00"/>
        <d v="2011-02-17T00:00:00"/>
        <d v="2011-03-01T00:00:00"/>
        <d v="2011-03-22T00:00:00"/>
        <d v="2011-04-13T00:00:00"/>
        <d v="2011-04-22T00:00:00"/>
        <d v="2011-04-25T00:00:00"/>
        <d v="2011-04-26T00:00:00"/>
        <d v="2011-04-28T00:00:00"/>
        <d v="2011-05-21T00:00:00"/>
        <d v="2011-06-07T00:00:00"/>
        <d v="2011-06-10T00:00:00"/>
        <d v="2011-06-21T00:00:00"/>
        <d v="2011-06-29T00:00:00"/>
        <d v="2011-07-25T00:00:00"/>
        <d v="2011-07-30T00:00:00"/>
        <d v="2011-08-23T00:00:00"/>
        <d v="2011-09-02T00:00:00"/>
        <d v="2011-09-21T00:00:00"/>
        <d v="2011-10-03T00:00:00"/>
        <d v="2011-10-11T00:00:00"/>
        <d v="2011-10-17T00:00:00"/>
        <d v="2011-10-31T00:00:00"/>
        <d v="2011-11-09T00:00:00"/>
        <d v="2011-11-10T00:00:00"/>
        <d v="2011-11-21T00:00:00"/>
        <d v="2011-11-24T00:00:00"/>
        <d v="2011-11-29T00:00:00"/>
        <d v="2011-12-07T00:00:00"/>
        <d v="2010-01-19T00:00:00"/>
        <d v="2010-01-21T00:00:00"/>
        <d v="2010-01-26T00:00:00"/>
        <d v="2010-02-24T00:00:00"/>
        <d v="2010-03-06T00:00:00"/>
        <d v="2010-03-11T00:00:00"/>
        <d v="2010-03-20T00:00:00"/>
        <d v="2010-03-26T00:00:00"/>
        <d v="2010-03-27T00:00:00"/>
        <d v="2010-04-17T00:00:00"/>
        <d v="2010-05-04T00:00:00"/>
        <d v="2010-05-20T00:00:00"/>
        <d v="2010-07-22T00:00:00"/>
        <d v="2010-07-29T00:00:00"/>
        <d v="2010-08-06T00:00:00"/>
        <d v="2010-08-11T00:00:00"/>
        <d v="2010-09-24T00:00:00"/>
        <d v="2010-10-23T00:00:00"/>
        <d v="2010-10-30T00:00:00"/>
        <d v="2010-11-29T00:00:00"/>
        <d v="2010-12-02T00:00:00"/>
        <d v="2011-01-26T00:00:00"/>
        <d v="2011-02-15T00:00:00"/>
        <d v="2011-02-16T00:00:00"/>
        <d v="2011-02-26T00:00:00"/>
        <d v="2011-02-28T00:00:00"/>
        <d v="2011-03-15T00:00:00"/>
        <d v="2011-03-31T00:00:00"/>
        <d v="2011-04-07T00:00:00"/>
        <d v="2011-04-12T00:00:00"/>
        <d v="2011-04-21T00:00:00"/>
        <d v="2011-04-29T00:00:00"/>
        <d v="2011-05-27T00:00:00"/>
        <d v="2011-06-06T00:00:00"/>
        <d v="2011-07-15T00:00:00"/>
        <d v="2011-08-20T00:00:00"/>
        <d v="2011-08-26T00:00:00"/>
        <d v="2011-08-30T00:00:00"/>
        <d v="2011-08-31T00:00:00"/>
        <d v="2011-09-29T00:00:00"/>
        <d v="2011-10-24T00:00:00"/>
        <d v="2011-11-28T00:00:00"/>
        <d v="2011-12-02T00:00:00"/>
        <d v="2011-12-06T00:00:00"/>
      </sharedItems>
      <fieldGroup par="9" base="4">
        <rangePr groupBy="months" startDate="2010-01-03T00:00:00" endDate="2011-12-28T00:00:00"/>
        <groupItems count="14">
          <s v="&lt;03/01/2010"/>
          <s v="Jan"/>
          <s v="Feb"/>
          <s v="Mar"/>
          <s v="Apr"/>
          <s v="May"/>
          <s v="Jun"/>
          <s v="Jul"/>
          <s v="Aug"/>
          <s v="Sep"/>
          <s v="Oct"/>
          <s v="Nov"/>
          <s v="Dec"/>
          <s v="&gt;28/12/2011"/>
        </groupItems>
      </fieldGroup>
    </cacheField>
    <cacheField name="Item Price" numFmtId="174">
      <sharedItems containsSemiMixedTypes="0" containsString="0" containsNumber="1" minValue="168.95" maxValue="168.95"/>
    </cacheField>
    <cacheField name="No.Items" numFmtId="169">
      <sharedItems containsSemiMixedTypes="0" containsString="0" containsNumber="1" containsInteger="1" minValue="1" maxValue="20"/>
    </cacheField>
    <cacheField name="Revenue" numFmtId="174">
      <sharedItems containsSemiMixedTypes="0" containsString="0" containsNumber="1" minValue="168.95" maxValue="3379"/>
    </cacheField>
    <cacheField name="Quarters" numFmtId="0" databaseField="0">
      <fieldGroup base="4">
        <rangePr groupBy="quarters" startDate="2010-01-03T00:00:00" endDate="2011-12-28T00:00:00"/>
        <groupItems count="6">
          <s v="&lt;03/01/2010"/>
          <s v="Qtr1"/>
          <s v="Qtr2"/>
          <s v="Qtr3"/>
          <s v="Qtr4"/>
          <s v="&gt;28/12/2011"/>
        </groupItems>
      </fieldGroup>
    </cacheField>
    <cacheField name="Years" numFmtId="0" databaseField="0">
      <fieldGroup base="4">
        <rangePr groupBy="years" startDate="2010-01-03T00:00:00" endDate="2011-12-28T00:00:00"/>
        <groupItems count="4">
          <s v="&lt;03/01/2010"/>
          <s v="2010"/>
          <s v="2011"/>
          <s v="&gt;28/12/2011"/>
        </groupItems>
      </fieldGroup>
    </cacheField>
  </cacheFields>
  <extLst>
    <ext xmlns:x14="http://schemas.microsoft.com/office/spreadsheetml/2009/9/main" uri="{725AE2AE-9491-48be-B2B4-4EB974FC3084}">
      <x14:pivotCacheDefinition pivotCacheId="8162829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9">
  <r>
    <x v="0"/>
    <x v="0"/>
    <x v="0"/>
    <x v="0"/>
    <x v="0"/>
    <n v="168.95"/>
    <n v="3"/>
    <n v="506.84999999999997"/>
  </r>
  <r>
    <x v="1"/>
    <x v="0"/>
    <x v="0"/>
    <x v="1"/>
    <x v="1"/>
    <n v="168.95"/>
    <n v="10"/>
    <n v="1689.5"/>
  </r>
  <r>
    <x v="1"/>
    <x v="0"/>
    <x v="0"/>
    <x v="2"/>
    <x v="2"/>
    <n v="168.95"/>
    <n v="11"/>
    <n v="1858.4499999999998"/>
  </r>
  <r>
    <x v="2"/>
    <x v="0"/>
    <x v="1"/>
    <x v="1"/>
    <x v="3"/>
    <n v="168.95"/>
    <n v="10"/>
    <n v="1689.5"/>
  </r>
  <r>
    <x v="3"/>
    <x v="0"/>
    <x v="2"/>
    <x v="2"/>
    <x v="4"/>
    <n v="168.95"/>
    <n v="8"/>
    <n v="1351.6"/>
  </r>
  <r>
    <x v="3"/>
    <x v="0"/>
    <x v="2"/>
    <x v="2"/>
    <x v="4"/>
    <n v="168.95"/>
    <n v="13"/>
    <n v="2196.35"/>
  </r>
  <r>
    <x v="4"/>
    <x v="0"/>
    <x v="2"/>
    <x v="1"/>
    <x v="5"/>
    <n v="168.95"/>
    <n v="11"/>
    <n v="1858.4499999999998"/>
  </r>
  <r>
    <x v="5"/>
    <x v="0"/>
    <x v="3"/>
    <x v="3"/>
    <x v="6"/>
    <n v="168.95"/>
    <n v="8"/>
    <n v="1351.6"/>
  </r>
  <r>
    <x v="0"/>
    <x v="0"/>
    <x v="0"/>
    <x v="0"/>
    <x v="7"/>
    <n v="168.95"/>
    <n v="4"/>
    <n v="675.8"/>
  </r>
  <r>
    <x v="1"/>
    <x v="0"/>
    <x v="0"/>
    <x v="0"/>
    <x v="8"/>
    <n v="168.95"/>
    <n v="11"/>
    <n v="1858.4499999999998"/>
  </r>
  <r>
    <x v="6"/>
    <x v="0"/>
    <x v="1"/>
    <x v="1"/>
    <x v="9"/>
    <n v="168.95"/>
    <n v="15"/>
    <n v="2534.25"/>
  </r>
  <r>
    <x v="4"/>
    <x v="0"/>
    <x v="2"/>
    <x v="1"/>
    <x v="10"/>
    <n v="168.95"/>
    <n v="12"/>
    <n v="2027.3999999999999"/>
  </r>
  <r>
    <x v="1"/>
    <x v="0"/>
    <x v="0"/>
    <x v="0"/>
    <x v="11"/>
    <n v="168.95"/>
    <n v="14"/>
    <n v="2365.2999999999997"/>
  </r>
  <r>
    <x v="7"/>
    <x v="0"/>
    <x v="2"/>
    <x v="3"/>
    <x v="12"/>
    <n v="168.95"/>
    <n v="13"/>
    <n v="2196.35"/>
  </r>
  <r>
    <x v="1"/>
    <x v="0"/>
    <x v="0"/>
    <x v="1"/>
    <x v="13"/>
    <n v="168.95"/>
    <n v="3"/>
    <n v="506.84999999999997"/>
  </r>
  <r>
    <x v="4"/>
    <x v="0"/>
    <x v="2"/>
    <x v="3"/>
    <x v="14"/>
    <n v="168.95"/>
    <n v="10"/>
    <n v="1689.5"/>
  </r>
  <r>
    <x v="6"/>
    <x v="0"/>
    <x v="1"/>
    <x v="4"/>
    <x v="15"/>
    <n v="168.95"/>
    <n v="12"/>
    <n v="2027.3999999999999"/>
  </r>
  <r>
    <x v="5"/>
    <x v="0"/>
    <x v="3"/>
    <x v="4"/>
    <x v="16"/>
    <n v="168.95"/>
    <n v="12"/>
    <n v="2027.3999999999999"/>
  </r>
  <r>
    <x v="2"/>
    <x v="0"/>
    <x v="1"/>
    <x v="4"/>
    <x v="17"/>
    <n v="168.95"/>
    <n v="12"/>
    <n v="2027.3999999999999"/>
  </r>
  <r>
    <x v="2"/>
    <x v="0"/>
    <x v="1"/>
    <x v="3"/>
    <x v="18"/>
    <n v="168.95"/>
    <n v="15"/>
    <n v="2534.25"/>
  </r>
  <r>
    <x v="6"/>
    <x v="0"/>
    <x v="1"/>
    <x v="4"/>
    <x v="18"/>
    <n v="168.95"/>
    <n v="14"/>
    <n v="2365.2999999999997"/>
  </r>
  <r>
    <x v="5"/>
    <x v="0"/>
    <x v="3"/>
    <x v="1"/>
    <x v="19"/>
    <n v="168.95"/>
    <n v="11"/>
    <n v="1858.4499999999998"/>
  </r>
  <r>
    <x v="8"/>
    <x v="0"/>
    <x v="2"/>
    <x v="0"/>
    <x v="20"/>
    <n v="168.95"/>
    <n v="4"/>
    <n v="675.8"/>
  </r>
  <r>
    <x v="6"/>
    <x v="0"/>
    <x v="1"/>
    <x v="2"/>
    <x v="21"/>
    <n v="168.95"/>
    <n v="9"/>
    <n v="1520.55"/>
  </r>
  <r>
    <x v="6"/>
    <x v="0"/>
    <x v="1"/>
    <x v="2"/>
    <x v="22"/>
    <n v="168.95"/>
    <n v="6"/>
    <n v="1013.6999999999999"/>
  </r>
  <r>
    <x v="4"/>
    <x v="0"/>
    <x v="2"/>
    <x v="1"/>
    <x v="22"/>
    <n v="168.95"/>
    <n v="9"/>
    <n v="1520.55"/>
  </r>
  <r>
    <x v="7"/>
    <x v="0"/>
    <x v="2"/>
    <x v="2"/>
    <x v="23"/>
    <n v="168.95"/>
    <n v="14"/>
    <n v="2365.2999999999997"/>
  </r>
  <r>
    <x v="6"/>
    <x v="0"/>
    <x v="1"/>
    <x v="2"/>
    <x v="24"/>
    <n v="168.95"/>
    <n v="18"/>
    <n v="3041.1"/>
  </r>
  <r>
    <x v="6"/>
    <x v="0"/>
    <x v="1"/>
    <x v="0"/>
    <x v="25"/>
    <n v="168.95"/>
    <n v="6"/>
    <n v="1013.6999999999999"/>
  </r>
  <r>
    <x v="4"/>
    <x v="0"/>
    <x v="2"/>
    <x v="0"/>
    <x v="25"/>
    <n v="168.95"/>
    <n v="9"/>
    <n v="1520.55"/>
  </r>
  <r>
    <x v="5"/>
    <x v="0"/>
    <x v="3"/>
    <x v="0"/>
    <x v="26"/>
    <n v="168.95"/>
    <n v="5"/>
    <n v="844.75"/>
  </r>
  <r>
    <x v="4"/>
    <x v="0"/>
    <x v="2"/>
    <x v="0"/>
    <x v="27"/>
    <n v="168.95"/>
    <n v="7"/>
    <n v="1182.6499999999999"/>
  </r>
  <r>
    <x v="1"/>
    <x v="0"/>
    <x v="0"/>
    <x v="3"/>
    <x v="28"/>
    <n v="168.95"/>
    <n v="7"/>
    <n v="1182.6499999999999"/>
  </r>
  <r>
    <x v="3"/>
    <x v="0"/>
    <x v="2"/>
    <x v="4"/>
    <x v="29"/>
    <n v="168.95"/>
    <n v="14"/>
    <n v="2365.2999999999997"/>
  </r>
  <r>
    <x v="5"/>
    <x v="0"/>
    <x v="3"/>
    <x v="2"/>
    <x v="30"/>
    <n v="168.95"/>
    <n v="7"/>
    <n v="1182.6499999999999"/>
  </r>
  <r>
    <x v="2"/>
    <x v="0"/>
    <x v="1"/>
    <x v="2"/>
    <x v="31"/>
    <n v="168.95"/>
    <n v="12"/>
    <n v="2027.3999999999999"/>
  </r>
  <r>
    <x v="0"/>
    <x v="0"/>
    <x v="0"/>
    <x v="3"/>
    <x v="31"/>
    <n v="168.95"/>
    <n v="8"/>
    <n v="1351.6"/>
  </r>
  <r>
    <x v="5"/>
    <x v="0"/>
    <x v="3"/>
    <x v="2"/>
    <x v="32"/>
    <n v="168.95"/>
    <n v="20"/>
    <n v="3379"/>
  </r>
  <r>
    <x v="7"/>
    <x v="0"/>
    <x v="2"/>
    <x v="4"/>
    <x v="33"/>
    <n v="168.95"/>
    <n v="15"/>
    <n v="2534.25"/>
  </r>
  <r>
    <x v="4"/>
    <x v="0"/>
    <x v="2"/>
    <x v="1"/>
    <x v="34"/>
    <n v="168.95"/>
    <n v="13"/>
    <n v="2196.35"/>
  </r>
  <r>
    <x v="2"/>
    <x v="0"/>
    <x v="1"/>
    <x v="3"/>
    <x v="35"/>
    <n v="168.95"/>
    <n v="2"/>
    <n v="337.9"/>
  </r>
  <r>
    <x v="9"/>
    <x v="0"/>
    <x v="3"/>
    <x v="4"/>
    <x v="36"/>
    <n v="168.95"/>
    <n v="8"/>
    <n v="1351.6"/>
  </r>
  <r>
    <x v="2"/>
    <x v="0"/>
    <x v="1"/>
    <x v="3"/>
    <x v="37"/>
    <n v="168.95"/>
    <n v="1"/>
    <n v="168.95"/>
  </r>
  <r>
    <x v="10"/>
    <x v="0"/>
    <x v="1"/>
    <x v="4"/>
    <x v="38"/>
    <n v="168.95"/>
    <n v="3"/>
    <n v="506.84999999999997"/>
  </r>
  <r>
    <x v="2"/>
    <x v="0"/>
    <x v="1"/>
    <x v="4"/>
    <x v="39"/>
    <n v="168.95"/>
    <n v="12"/>
    <n v="2027.3999999999999"/>
  </r>
  <r>
    <x v="5"/>
    <x v="0"/>
    <x v="3"/>
    <x v="2"/>
    <x v="40"/>
    <n v="168.95"/>
    <n v="9"/>
    <n v="1520.55"/>
  </r>
  <r>
    <x v="0"/>
    <x v="0"/>
    <x v="0"/>
    <x v="4"/>
    <x v="41"/>
    <n v="168.95"/>
    <n v="4"/>
    <n v="675.8"/>
  </r>
  <r>
    <x v="0"/>
    <x v="0"/>
    <x v="0"/>
    <x v="4"/>
    <x v="42"/>
    <n v="168.95"/>
    <n v="4"/>
    <n v="675.8"/>
  </r>
  <r>
    <x v="2"/>
    <x v="0"/>
    <x v="1"/>
    <x v="1"/>
    <x v="43"/>
    <n v="168.95"/>
    <n v="1"/>
    <n v="168.95"/>
  </r>
  <r>
    <x v="0"/>
    <x v="0"/>
    <x v="0"/>
    <x v="1"/>
    <x v="44"/>
    <n v="168.95"/>
    <n v="6"/>
    <n v="1013.6999999999999"/>
  </r>
  <r>
    <x v="11"/>
    <x v="0"/>
    <x v="1"/>
    <x v="2"/>
    <x v="45"/>
    <n v="168.95"/>
    <n v="18"/>
    <n v="3041.1"/>
  </r>
  <r>
    <x v="3"/>
    <x v="0"/>
    <x v="2"/>
    <x v="1"/>
    <x v="46"/>
    <n v="168.95"/>
    <n v="4"/>
    <n v="675.8"/>
  </r>
  <r>
    <x v="5"/>
    <x v="0"/>
    <x v="3"/>
    <x v="0"/>
    <x v="47"/>
    <n v="168.95"/>
    <n v="7"/>
    <n v="1182.6499999999999"/>
  </r>
  <r>
    <x v="7"/>
    <x v="0"/>
    <x v="2"/>
    <x v="1"/>
    <x v="48"/>
    <n v="168.95"/>
    <n v="2"/>
    <n v="337.9"/>
  </r>
  <r>
    <x v="5"/>
    <x v="0"/>
    <x v="3"/>
    <x v="3"/>
    <x v="49"/>
    <n v="168.95"/>
    <n v="12"/>
    <n v="2027.3999999999999"/>
  </r>
  <r>
    <x v="3"/>
    <x v="0"/>
    <x v="2"/>
    <x v="3"/>
    <x v="49"/>
    <n v="168.95"/>
    <n v="15"/>
    <n v="2534.25"/>
  </r>
  <r>
    <x v="8"/>
    <x v="0"/>
    <x v="2"/>
    <x v="2"/>
    <x v="50"/>
    <n v="168.95"/>
    <n v="11"/>
    <n v="1858.4499999999998"/>
  </r>
  <r>
    <x v="8"/>
    <x v="0"/>
    <x v="2"/>
    <x v="1"/>
    <x v="50"/>
    <n v="168.95"/>
    <n v="2"/>
    <n v="337.9"/>
  </r>
  <r>
    <x v="5"/>
    <x v="0"/>
    <x v="3"/>
    <x v="1"/>
    <x v="51"/>
    <n v="168.95"/>
    <n v="11"/>
    <n v="1858.4499999999998"/>
  </r>
  <r>
    <x v="6"/>
    <x v="0"/>
    <x v="1"/>
    <x v="2"/>
    <x v="52"/>
    <n v="168.95"/>
    <n v="11"/>
    <n v="1858.4499999999998"/>
  </r>
  <r>
    <x v="6"/>
    <x v="0"/>
    <x v="1"/>
    <x v="3"/>
    <x v="52"/>
    <n v="168.95"/>
    <n v="1"/>
    <n v="168.95"/>
  </r>
  <r>
    <x v="7"/>
    <x v="0"/>
    <x v="2"/>
    <x v="2"/>
    <x v="53"/>
    <n v="168.95"/>
    <n v="15"/>
    <n v="2534.25"/>
  </r>
  <r>
    <x v="7"/>
    <x v="0"/>
    <x v="2"/>
    <x v="1"/>
    <x v="54"/>
    <n v="168.95"/>
    <n v="5"/>
    <n v="844.75"/>
  </r>
  <r>
    <x v="3"/>
    <x v="0"/>
    <x v="2"/>
    <x v="0"/>
    <x v="55"/>
    <n v="168.95"/>
    <n v="4"/>
    <n v="675.8"/>
  </r>
  <r>
    <x v="4"/>
    <x v="0"/>
    <x v="2"/>
    <x v="4"/>
    <x v="56"/>
    <n v="168.95"/>
    <n v="3"/>
    <n v="506.84999999999997"/>
  </r>
  <r>
    <x v="5"/>
    <x v="0"/>
    <x v="3"/>
    <x v="0"/>
    <x v="57"/>
    <n v="168.95"/>
    <n v="2"/>
    <n v="337.9"/>
  </r>
  <r>
    <x v="3"/>
    <x v="0"/>
    <x v="2"/>
    <x v="0"/>
    <x v="58"/>
    <n v="168.95"/>
    <n v="3"/>
    <n v="506.84999999999997"/>
  </r>
  <r>
    <x v="9"/>
    <x v="0"/>
    <x v="3"/>
    <x v="3"/>
    <x v="59"/>
    <n v="168.95"/>
    <n v="14"/>
    <n v="2365.2999999999997"/>
  </r>
  <r>
    <x v="9"/>
    <x v="0"/>
    <x v="3"/>
    <x v="0"/>
    <x v="60"/>
    <n v="168.95"/>
    <n v="9"/>
    <n v="1520.55"/>
  </r>
  <r>
    <x v="7"/>
    <x v="0"/>
    <x v="2"/>
    <x v="1"/>
    <x v="61"/>
    <n v="168.95"/>
    <n v="15"/>
    <n v="2534.25"/>
  </r>
  <r>
    <x v="5"/>
    <x v="0"/>
    <x v="3"/>
    <x v="4"/>
    <x v="62"/>
    <n v="168.95"/>
    <n v="5"/>
    <n v="844.75"/>
  </r>
  <r>
    <x v="9"/>
    <x v="0"/>
    <x v="3"/>
    <x v="3"/>
    <x v="63"/>
    <n v="168.95"/>
    <n v="1"/>
    <n v="168.95"/>
  </r>
  <r>
    <x v="3"/>
    <x v="0"/>
    <x v="2"/>
    <x v="3"/>
    <x v="64"/>
    <n v="168.95"/>
    <n v="11"/>
    <n v="1858.4499999999998"/>
  </r>
  <r>
    <x v="8"/>
    <x v="0"/>
    <x v="2"/>
    <x v="0"/>
    <x v="65"/>
    <n v="168.95"/>
    <n v="9"/>
    <n v="1520.55"/>
  </r>
  <r>
    <x v="2"/>
    <x v="0"/>
    <x v="1"/>
    <x v="2"/>
    <x v="65"/>
    <n v="168.95"/>
    <n v="19"/>
    <n v="3210.0499999999997"/>
  </r>
  <r>
    <x v="8"/>
    <x v="0"/>
    <x v="2"/>
    <x v="3"/>
    <x v="66"/>
    <n v="168.95"/>
    <n v="12"/>
    <n v="2027.3999999999999"/>
  </r>
  <r>
    <x v="3"/>
    <x v="0"/>
    <x v="2"/>
    <x v="2"/>
    <x v="67"/>
    <n v="168.95"/>
    <n v="20"/>
    <n v="3379"/>
  </r>
  <r>
    <x v="8"/>
    <x v="0"/>
    <x v="2"/>
    <x v="2"/>
    <x v="68"/>
    <n v="168.95"/>
    <n v="9"/>
    <n v="1520.55"/>
  </r>
  <r>
    <x v="11"/>
    <x v="0"/>
    <x v="1"/>
    <x v="4"/>
    <x v="68"/>
    <n v="168.95"/>
    <n v="3"/>
    <n v="506.84999999999997"/>
  </r>
  <r>
    <x v="4"/>
    <x v="0"/>
    <x v="2"/>
    <x v="1"/>
    <x v="69"/>
    <n v="168.95"/>
    <n v="4"/>
    <n v="675.8"/>
  </r>
  <r>
    <x v="2"/>
    <x v="0"/>
    <x v="1"/>
    <x v="1"/>
    <x v="69"/>
    <n v="168.95"/>
    <n v="15"/>
    <n v="2534.25"/>
  </r>
  <r>
    <x v="0"/>
    <x v="0"/>
    <x v="0"/>
    <x v="3"/>
    <x v="70"/>
    <n v="168.95"/>
    <n v="15"/>
    <n v="2534.25"/>
  </r>
  <r>
    <x v="3"/>
    <x v="0"/>
    <x v="2"/>
    <x v="2"/>
    <x v="71"/>
    <n v="168.95"/>
    <n v="20"/>
    <n v="3379"/>
  </r>
  <r>
    <x v="7"/>
    <x v="0"/>
    <x v="2"/>
    <x v="1"/>
    <x v="71"/>
    <n v="168.95"/>
    <n v="4"/>
    <n v="675.8"/>
  </r>
  <r>
    <x v="7"/>
    <x v="0"/>
    <x v="2"/>
    <x v="2"/>
    <x v="72"/>
    <n v="168.95"/>
    <n v="16"/>
    <n v="2703.2"/>
  </r>
  <r>
    <x v="1"/>
    <x v="0"/>
    <x v="0"/>
    <x v="3"/>
    <x v="72"/>
    <n v="168.95"/>
    <n v="6"/>
    <n v="1013.6999999999999"/>
  </r>
  <r>
    <x v="0"/>
    <x v="0"/>
    <x v="0"/>
    <x v="2"/>
    <x v="73"/>
    <n v="168.95"/>
    <n v="6"/>
    <n v="1013.6999999999999"/>
  </r>
  <r>
    <x v="5"/>
    <x v="0"/>
    <x v="3"/>
    <x v="4"/>
    <x v="73"/>
    <n v="168.95"/>
    <n v="11"/>
    <n v="1858.4499999999998"/>
  </r>
  <r>
    <x v="4"/>
    <x v="0"/>
    <x v="2"/>
    <x v="4"/>
    <x v="74"/>
    <n v="168.95"/>
    <n v="1"/>
    <n v="168.95"/>
  </r>
  <r>
    <x v="1"/>
    <x v="0"/>
    <x v="0"/>
    <x v="0"/>
    <x v="75"/>
    <n v="168.95"/>
    <n v="15"/>
    <n v="2534.25"/>
  </r>
  <r>
    <x v="1"/>
    <x v="0"/>
    <x v="0"/>
    <x v="2"/>
    <x v="75"/>
    <n v="168.95"/>
    <n v="13"/>
    <n v="2196.35"/>
  </r>
  <r>
    <x v="8"/>
    <x v="0"/>
    <x v="2"/>
    <x v="0"/>
    <x v="76"/>
    <n v="168.95"/>
    <n v="15"/>
    <n v="2534.25"/>
  </r>
  <r>
    <x v="5"/>
    <x v="0"/>
    <x v="3"/>
    <x v="3"/>
    <x v="77"/>
    <n v="168.95"/>
    <n v="11"/>
    <n v="1858.4499999999998"/>
  </r>
  <r>
    <x v="0"/>
    <x v="0"/>
    <x v="0"/>
    <x v="0"/>
    <x v="78"/>
    <n v="168.95"/>
    <n v="9"/>
    <n v="1520.55"/>
  </r>
  <r>
    <x v="7"/>
    <x v="0"/>
    <x v="2"/>
    <x v="0"/>
    <x v="79"/>
    <n v="168.95"/>
    <n v="4"/>
    <n v="675.8"/>
  </r>
  <r>
    <x v="3"/>
    <x v="0"/>
    <x v="2"/>
    <x v="2"/>
    <x v="80"/>
    <n v="168.95"/>
    <n v="13"/>
    <n v="2196.35"/>
  </r>
  <r>
    <x v="2"/>
    <x v="0"/>
    <x v="1"/>
    <x v="3"/>
    <x v="80"/>
    <n v="168.95"/>
    <n v="13"/>
    <n v="2196.35"/>
  </r>
  <r>
    <x v="3"/>
    <x v="0"/>
    <x v="2"/>
    <x v="4"/>
    <x v="81"/>
    <n v="168.95"/>
    <n v="6"/>
    <n v="1013.6999999999999"/>
  </r>
  <r>
    <x v="11"/>
    <x v="0"/>
    <x v="1"/>
    <x v="0"/>
    <x v="82"/>
    <n v="168.95"/>
    <n v="14"/>
    <n v="2365.2999999999997"/>
  </r>
  <r>
    <x v="6"/>
    <x v="0"/>
    <x v="1"/>
    <x v="4"/>
    <x v="82"/>
    <n v="168.95"/>
    <n v="7"/>
    <n v="1182.6499999999999"/>
  </r>
  <r>
    <x v="7"/>
    <x v="0"/>
    <x v="2"/>
    <x v="2"/>
    <x v="83"/>
    <n v="168.95"/>
    <n v="14"/>
    <n v="2365.2999999999997"/>
  </r>
  <r>
    <x v="8"/>
    <x v="0"/>
    <x v="2"/>
    <x v="4"/>
    <x v="84"/>
    <n v="168.95"/>
    <n v="8"/>
    <n v="1351.6"/>
  </r>
  <r>
    <x v="10"/>
    <x v="0"/>
    <x v="1"/>
    <x v="2"/>
    <x v="85"/>
    <n v="168.95"/>
    <n v="8"/>
    <n v="1351.6"/>
  </r>
  <r>
    <x v="7"/>
    <x v="0"/>
    <x v="2"/>
    <x v="1"/>
    <x v="86"/>
    <n v="168.95"/>
    <n v="9"/>
    <n v="1520.55"/>
  </r>
  <r>
    <x v="5"/>
    <x v="0"/>
    <x v="3"/>
    <x v="3"/>
    <x v="87"/>
    <n v="168.95"/>
    <n v="14"/>
    <n v="2365.2999999999997"/>
  </r>
  <r>
    <x v="9"/>
    <x v="0"/>
    <x v="3"/>
    <x v="1"/>
    <x v="88"/>
    <n v="168.95"/>
    <n v="15"/>
    <n v="2534.25"/>
  </r>
  <r>
    <x v="11"/>
    <x v="0"/>
    <x v="1"/>
    <x v="4"/>
    <x v="89"/>
    <n v="168.95"/>
    <n v="9"/>
    <n v="1520.55"/>
  </r>
  <r>
    <x v="11"/>
    <x v="0"/>
    <x v="1"/>
    <x v="2"/>
    <x v="90"/>
    <n v="168.95"/>
    <n v="8"/>
    <n v="1351.6"/>
  </r>
  <r>
    <x v="11"/>
    <x v="0"/>
    <x v="1"/>
    <x v="0"/>
    <x v="91"/>
    <n v="168.95"/>
    <n v="1"/>
    <n v="168.95"/>
  </r>
  <r>
    <x v="2"/>
    <x v="0"/>
    <x v="1"/>
    <x v="3"/>
    <x v="92"/>
    <n v="168.95"/>
    <n v="12"/>
    <n v="2027.3999999999999"/>
  </r>
  <r>
    <x v="11"/>
    <x v="0"/>
    <x v="1"/>
    <x v="4"/>
    <x v="93"/>
    <n v="168.95"/>
    <n v="1"/>
    <n v="168.95"/>
  </r>
  <r>
    <x v="6"/>
    <x v="0"/>
    <x v="1"/>
    <x v="0"/>
    <x v="94"/>
    <n v="168.95"/>
    <n v="7"/>
    <n v="1182.6499999999999"/>
  </r>
  <r>
    <x v="10"/>
    <x v="0"/>
    <x v="1"/>
    <x v="3"/>
    <x v="95"/>
    <n v="168.95"/>
    <n v="3"/>
    <n v="506.84999999999997"/>
  </r>
  <r>
    <x v="9"/>
    <x v="0"/>
    <x v="3"/>
    <x v="3"/>
    <x v="96"/>
    <n v="168.95"/>
    <n v="14"/>
    <n v="2365.2999999999997"/>
  </r>
  <r>
    <x v="2"/>
    <x v="0"/>
    <x v="1"/>
    <x v="4"/>
    <x v="97"/>
    <n v="168.95"/>
    <n v="2"/>
    <n v="337.9"/>
  </r>
  <r>
    <x v="3"/>
    <x v="0"/>
    <x v="2"/>
    <x v="4"/>
    <x v="98"/>
    <n v="168.95"/>
    <n v="13"/>
    <n v="2196.35"/>
  </r>
  <r>
    <x v="11"/>
    <x v="0"/>
    <x v="1"/>
    <x v="3"/>
    <x v="99"/>
    <n v="168.95"/>
    <n v="6"/>
    <n v="1013.6999999999999"/>
  </r>
  <r>
    <x v="8"/>
    <x v="0"/>
    <x v="2"/>
    <x v="0"/>
    <x v="100"/>
    <n v="168.95"/>
    <n v="14"/>
    <n v="2365.2999999999997"/>
  </r>
  <r>
    <x v="7"/>
    <x v="0"/>
    <x v="2"/>
    <x v="0"/>
    <x v="100"/>
    <n v="168.95"/>
    <n v="12"/>
    <n v="2027.3999999999999"/>
  </r>
  <r>
    <x v="8"/>
    <x v="0"/>
    <x v="2"/>
    <x v="1"/>
    <x v="100"/>
    <n v="168.95"/>
    <n v="13"/>
    <n v="2196.35"/>
  </r>
  <r>
    <x v="0"/>
    <x v="0"/>
    <x v="0"/>
    <x v="2"/>
    <x v="101"/>
    <n v="168.95"/>
    <n v="17"/>
    <n v="2872.1499999999996"/>
  </r>
  <r>
    <x v="8"/>
    <x v="0"/>
    <x v="2"/>
    <x v="3"/>
    <x v="101"/>
    <n v="168.95"/>
    <n v="13"/>
    <n v="2196.35"/>
  </r>
  <r>
    <x v="8"/>
    <x v="0"/>
    <x v="2"/>
    <x v="2"/>
    <x v="102"/>
    <n v="168.95"/>
    <n v="14"/>
    <n v="2365.2999999999997"/>
  </r>
  <r>
    <x v="7"/>
    <x v="0"/>
    <x v="2"/>
    <x v="3"/>
    <x v="102"/>
    <n v="168.95"/>
    <n v="4"/>
    <n v="675.8"/>
  </r>
  <r>
    <x v="3"/>
    <x v="0"/>
    <x v="2"/>
    <x v="2"/>
    <x v="103"/>
    <n v="168.95"/>
    <n v="6"/>
    <n v="1013.6999999999999"/>
  </r>
  <r>
    <x v="2"/>
    <x v="0"/>
    <x v="1"/>
    <x v="0"/>
    <x v="104"/>
    <n v="168.95"/>
    <n v="13"/>
    <n v="2196.35"/>
  </r>
  <r>
    <x v="2"/>
    <x v="0"/>
    <x v="1"/>
    <x v="3"/>
    <x v="104"/>
    <n v="168.95"/>
    <n v="3"/>
    <n v="506.84999999999997"/>
  </r>
  <r>
    <x v="3"/>
    <x v="0"/>
    <x v="2"/>
    <x v="2"/>
    <x v="105"/>
    <n v="168.95"/>
    <n v="8"/>
    <n v="1351.6"/>
  </r>
  <r>
    <x v="9"/>
    <x v="0"/>
    <x v="3"/>
    <x v="4"/>
    <x v="106"/>
    <n v="168.95"/>
    <n v="3"/>
    <n v="506.84999999999997"/>
  </r>
  <r>
    <x v="6"/>
    <x v="0"/>
    <x v="1"/>
    <x v="2"/>
    <x v="107"/>
    <n v="168.95"/>
    <n v="17"/>
    <n v="2872.1499999999996"/>
  </r>
  <r>
    <x v="2"/>
    <x v="0"/>
    <x v="1"/>
    <x v="1"/>
    <x v="108"/>
    <n v="168.95"/>
    <n v="4"/>
    <n v="675.8"/>
  </r>
  <r>
    <x v="5"/>
    <x v="0"/>
    <x v="3"/>
    <x v="2"/>
    <x v="109"/>
    <n v="168.95"/>
    <n v="13"/>
    <n v="2196.35"/>
  </r>
  <r>
    <x v="5"/>
    <x v="0"/>
    <x v="3"/>
    <x v="3"/>
    <x v="110"/>
    <n v="168.95"/>
    <n v="4"/>
    <n v="675.8"/>
  </r>
  <r>
    <x v="10"/>
    <x v="0"/>
    <x v="1"/>
    <x v="0"/>
    <x v="111"/>
    <n v="168.95"/>
    <n v="2"/>
    <n v="337.9"/>
  </r>
  <r>
    <x v="9"/>
    <x v="0"/>
    <x v="3"/>
    <x v="0"/>
    <x v="111"/>
    <n v="168.95"/>
    <n v="2"/>
    <n v="337.9"/>
  </r>
  <r>
    <x v="3"/>
    <x v="0"/>
    <x v="2"/>
    <x v="2"/>
    <x v="112"/>
    <n v="168.95"/>
    <n v="17"/>
    <n v="2872.1499999999996"/>
  </r>
  <r>
    <x v="5"/>
    <x v="0"/>
    <x v="3"/>
    <x v="4"/>
    <x v="113"/>
    <n v="168.95"/>
    <n v="5"/>
    <n v="844.75"/>
  </r>
  <r>
    <x v="2"/>
    <x v="0"/>
    <x v="1"/>
    <x v="2"/>
    <x v="114"/>
    <n v="168.95"/>
    <n v="8"/>
    <n v="1351.6"/>
  </r>
  <r>
    <x v="7"/>
    <x v="0"/>
    <x v="2"/>
    <x v="4"/>
    <x v="115"/>
    <n v="168.95"/>
    <n v="5"/>
    <n v="844.75"/>
  </r>
  <r>
    <x v="10"/>
    <x v="0"/>
    <x v="1"/>
    <x v="1"/>
    <x v="116"/>
    <n v="168.95"/>
    <n v="2"/>
    <n v="337.9"/>
  </r>
  <r>
    <x v="5"/>
    <x v="0"/>
    <x v="3"/>
    <x v="3"/>
    <x v="117"/>
    <n v="168.95"/>
    <n v="13"/>
    <n v="2196.35"/>
  </r>
  <r>
    <x v="6"/>
    <x v="0"/>
    <x v="1"/>
    <x v="4"/>
    <x v="117"/>
    <n v="168.95"/>
    <n v="12"/>
    <n v="2027.3999999999999"/>
  </r>
  <r>
    <x v="1"/>
    <x v="0"/>
    <x v="0"/>
    <x v="3"/>
    <x v="118"/>
    <n v="168.95"/>
    <n v="3"/>
    <n v="506.84999999999997"/>
  </r>
  <r>
    <x v="9"/>
    <x v="0"/>
    <x v="3"/>
    <x v="0"/>
    <x v="119"/>
    <n v="168.95"/>
    <n v="1"/>
    <n v="168.95"/>
  </r>
  <r>
    <x v="5"/>
    <x v="0"/>
    <x v="3"/>
    <x v="3"/>
    <x v="119"/>
    <n v="168.95"/>
    <n v="6"/>
    <n v="1013.6999999999999"/>
  </r>
  <r>
    <x v="0"/>
    <x v="0"/>
    <x v="0"/>
    <x v="3"/>
    <x v="119"/>
    <n v="168.95"/>
    <n v="15"/>
    <n v="2534.25"/>
  </r>
  <r>
    <x v="3"/>
    <x v="0"/>
    <x v="2"/>
    <x v="2"/>
    <x v="120"/>
    <n v="168.95"/>
    <n v="20"/>
    <n v="3379"/>
  </r>
  <r>
    <x v="9"/>
    <x v="0"/>
    <x v="3"/>
    <x v="2"/>
    <x v="121"/>
    <n v="168.95"/>
    <n v="20"/>
    <n v="3379"/>
  </r>
  <r>
    <x v="6"/>
    <x v="0"/>
    <x v="1"/>
    <x v="4"/>
    <x v="121"/>
    <n v="168.95"/>
    <n v="6"/>
    <n v="1013.6999999999999"/>
  </r>
  <r>
    <x v="3"/>
    <x v="0"/>
    <x v="2"/>
    <x v="0"/>
    <x v="122"/>
    <n v="168.95"/>
    <n v="6"/>
    <n v="1013.6999999999999"/>
  </r>
  <r>
    <x v="1"/>
    <x v="0"/>
    <x v="0"/>
    <x v="3"/>
    <x v="123"/>
    <n v="168.95"/>
    <n v="10"/>
    <n v="1689.5"/>
  </r>
  <r>
    <x v="6"/>
    <x v="0"/>
    <x v="1"/>
    <x v="4"/>
    <x v="124"/>
    <n v="168.95"/>
    <n v="10"/>
    <n v="1689.5"/>
  </r>
  <r>
    <x v="10"/>
    <x v="0"/>
    <x v="1"/>
    <x v="0"/>
    <x v="125"/>
    <n v="168.95"/>
    <n v="1"/>
    <n v="168.95"/>
  </r>
  <r>
    <x v="2"/>
    <x v="0"/>
    <x v="1"/>
    <x v="0"/>
    <x v="125"/>
    <n v="168.95"/>
    <n v="1"/>
    <n v="168.95"/>
  </r>
  <r>
    <x v="9"/>
    <x v="0"/>
    <x v="3"/>
    <x v="2"/>
    <x v="126"/>
    <n v="168.95"/>
    <n v="6"/>
    <n v="1013.6999999999999"/>
  </r>
  <r>
    <x v="1"/>
    <x v="0"/>
    <x v="0"/>
    <x v="4"/>
    <x v="126"/>
    <n v="168.95"/>
    <n v="14"/>
    <n v="2365.2999999999997"/>
  </r>
  <r>
    <x v="5"/>
    <x v="0"/>
    <x v="3"/>
    <x v="4"/>
    <x v="127"/>
    <n v="168.95"/>
    <n v="12"/>
    <n v="2027.3999999999999"/>
  </r>
  <r>
    <x v="3"/>
    <x v="0"/>
    <x v="2"/>
    <x v="2"/>
    <x v="128"/>
    <n v="168.95"/>
    <n v="8"/>
    <n v="1351.6"/>
  </r>
  <r>
    <x v="5"/>
    <x v="0"/>
    <x v="3"/>
    <x v="0"/>
    <x v="129"/>
    <n v="168.95"/>
    <n v="10"/>
    <n v="1689.5"/>
  </r>
  <r>
    <x v="5"/>
    <x v="0"/>
    <x v="3"/>
    <x v="1"/>
    <x v="130"/>
    <n v="168.95"/>
    <n v="1"/>
    <n v="168.95"/>
  </r>
  <r>
    <x v="1"/>
    <x v="0"/>
    <x v="0"/>
    <x v="2"/>
    <x v="131"/>
    <n v="168.95"/>
    <n v="18"/>
    <n v="3041.1"/>
  </r>
  <r>
    <x v="2"/>
    <x v="0"/>
    <x v="1"/>
    <x v="0"/>
    <x v="132"/>
    <n v="168.95"/>
    <n v="2"/>
    <n v="337.9"/>
  </r>
  <r>
    <x v="8"/>
    <x v="0"/>
    <x v="2"/>
    <x v="1"/>
    <x v="133"/>
    <n v="168.95"/>
    <n v="13"/>
    <n v="2196.35"/>
  </r>
  <r>
    <x v="3"/>
    <x v="0"/>
    <x v="2"/>
    <x v="3"/>
    <x v="134"/>
    <n v="168.95"/>
    <n v="7"/>
    <n v="1182.6499999999999"/>
  </r>
  <r>
    <x v="3"/>
    <x v="0"/>
    <x v="2"/>
    <x v="2"/>
    <x v="135"/>
    <n v="168.95"/>
    <n v="9"/>
    <n v="1520.55"/>
  </r>
  <r>
    <x v="11"/>
    <x v="0"/>
    <x v="1"/>
    <x v="4"/>
    <x v="135"/>
    <n v="168.95"/>
    <n v="9"/>
    <n v="1520.55"/>
  </r>
  <r>
    <x v="8"/>
    <x v="0"/>
    <x v="2"/>
    <x v="1"/>
    <x v="136"/>
    <n v="168.95"/>
    <n v="13"/>
    <n v="2196.35"/>
  </r>
  <r>
    <x v="3"/>
    <x v="0"/>
    <x v="2"/>
    <x v="3"/>
    <x v="137"/>
    <n v="168.95"/>
    <n v="6"/>
    <n v="1013.6999999999999"/>
  </r>
  <r>
    <x v="0"/>
    <x v="0"/>
    <x v="0"/>
    <x v="4"/>
    <x v="138"/>
    <n v="168.95"/>
    <n v="8"/>
    <n v="1351.6"/>
  </r>
  <r>
    <x v="11"/>
    <x v="0"/>
    <x v="1"/>
    <x v="1"/>
    <x v="139"/>
    <n v="168.95"/>
    <n v="3"/>
    <n v="506.84999999999997"/>
  </r>
  <r>
    <x v="1"/>
    <x v="0"/>
    <x v="0"/>
    <x v="4"/>
    <x v="140"/>
    <n v="168.95"/>
    <n v="3"/>
    <n v="506.84999999999997"/>
  </r>
  <r>
    <x v="3"/>
    <x v="0"/>
    <x v="2"/>
    <x v="3"/>
    <x v="141"/>
    <n v="168.95"/>
    <n v="1"/>
    <n v="168.95"/>
  </r>
  <r>
    <x v="0"/>
    <x v="0"/>
    <x v="0"/>
    <x v="1"/>
    <x v="142"/>
    <n v="168.95"/>
    <n v="15"/>
    <n v="2534.25"/>
  </r>
  <r>
    <x v="1"/>
    <x v="0"/>
    <x v="0"/>
    <x v="0"/>
    <x v="143"/>
    <n v="168.95"/>
    <n v="12"/>
    <n v="2027.3999999999999"/>
  </r>
  <r>
    <x v="0"/>
    <x v="0"/>
    <x v="0"/>
    <x v="2"/>
    <x v="144"/>
    <n v="168.95"/>
    <n v="6"/>
    <n v="1013.6999999999999"/>
  </r>
  <r>
    <x v="0"/>
    <x v="0"/>
    <x v="0"/>
    <x v="3"/>
    <x v="145"/>
    <n v="168.95"/>
    <n v="6"/>
    <n v="1013.6999999999999"/>
  </r>
  <r>
    <x v="8"/>
    <x v="0"/>
    <x v="2"/>
    <x v="0"/>
    <x v="146"/>
    <n v="168.95"/>
    <n v="4"/>
    <n v="675.8"/>
  </r>
  <r>
    <x v="3"/>
    <x v="0"/>
    <x v="2"/>
    <x v="3"/>
    <x v="146"/>
    <n v="168.95"/>
    <n v="7"/>
    <n v="1182.6499999999999"/>
  </r>
  <r>
    <x v="11"/>
    <x v="0"/>
    <x v="1"/>
    <x v="4"/>
    <x v="146"/>
    <n v="168.95"/>
    <n v="5"/>
    <n v="844.75"/>
  </r>
  <r>
    <x v="6"/>
    <x v="0"/>
    <x v="1"/>
    <x v="0"/>
    <x v="147"/>
    <n v="168.95"/>
    <n v="3"/>
    <n v="506.84999999999997"/>
  </r>
  <r>
    <x v="0"/>
    <x v="0"/>
    <x v="0"/>
    <x v="1"/>
    <x v="148"/>
    <n v="168.95"/>
    <n v="8"/>
    <n v="1351.6"/>
  </r>
  <r>
    <x v="5"/>
    <x v="1"/>
    <x v="3"/>
    <x v="0"/>
    <x v="149"/>
    <n v="168.95"/>
    <n v="7"/>
    <n v="1182.6499999999999"/>
  </r>
  <r>
    <x v="1"/>
    <x v="1"/>
    <x v="0"/>
    <x v="2"/>
    <x v="0"/>
    <n v="168.95"/>
    <n v="12"/>
    <n v="2027.3999999999999"/>
  </r>
  <r>
    <x v="7"/>
    <x v="1"/>
    <x v="2"/>
    <x v="1"/>
    <x v="150"/>
    <n v="168.95"/>
    <n v="10"/>
    <n v="1689.5"/>
  </r>
  <r>
    <x v="1"/>
    <x v="1"/>
    <x v="0"/>
    <x v="0"/>
    <x v="151"/>
    <n v="168.95"/>
    <n v="11"/>
    <n v="1858.4499999999998"/>
  </r>
  <r>
    <x v="11"/>
    <x v="1"/>
    <x v="1"/>
    <x v="2"/>
    <x v="152"/>
    <n v="168.95"/>
    <n v="20"/>
    <n v="3379"/>
  </r>
  <r>
    <x v="4"/>
    <x v="1"/>
    <x v="2"/>
    <x v="1"/>
    <x v="153"/>
    <n v="168.95"/>
    <n v="11"/>
    <n v="1858.4499999999998"/>
  </r>
  <r>
    <x v="5"/>
    <x v="1"/>
    <x v="3"/>
    <x v="1"/>
    <x v="154"/>
    <n v="168.95"/>
    <n v="5"/>
    <n v="844.75"/>
  </r>
  <r>
    <x v="0"/>
    <x v="1"/>
    <x v="0"/>
    <x v="1"/>
    <x v="155"/>
    <n v="168.95"/>
    <n v="10"/>
    <n v="1689.5"/>
  </r>
  <r>
    <x v="0"/>
    <x v="1"/>
    <x v="0"/>
    <x v="3"/>
    <x v="156"/>
    <n v="168.95"/>
    <n v="9"/>
    <n v="1520.55"/>
  </r>
  <r>
    <x v="0"/>
    <x v="1"/>
    <x v="0"/>
    <x v="3"/>
    <x v="156"/>
    <n v="168.95"/>
    <n v="14"/>
    <n v="2365.2999999999997"/>
  </r>
  <r>
    <x v="3"/>
    <x v="1"/>
    <x v="2"/>
    <x v="2"/>
    <x v="4"/>
    <n v="168.95"/>
    <n v="8"/>
    <n v="1351.6"/>
  </r>
  <r>
    <x v="3"/>
    <x v="1"/>
    <x v="2"/>
    <x v="2"/>
    <x v="4"/>
    <n v="168.95"/>
    <n v="14"/>
    <n v="2365.2999999999997"/>
  </r>
  <r>
    <x v="10"/>
    <x v="1"/>
    <x v="1"/>
    <x v="2"/>
    <x v="157"/>
    <n v="168.95"/>
    <n v="17"/>
    <n v="2872.1499999999996"/>
  </r>
  <r>
    <x v="7"/>
    <x v="1"/>
    <x v="2"/>
    <x v="2"/>
    <x v="158"/>
    <n v="168.95"/>
    <n v="15"/>
    <n v="2534.25"/>
  </r>
  <r>
    <x v="3"/>
    <x v="1"/>
    <x v="2"/>
    <x v="2"/>
    <x v="158"/>
    <n v="168.95"/>
    <n v="20"/>
    <n v="3379"/>
  </r>
  <r>
    <x v="0"/>
    <x v="1"/>
    <x v="0"/>
    <x v="1"/>
    <x v="159"/>
    <n v="168.95"/>
    <n v="10"/>
    <n v="1689.5"/>
  </r>
  <r>
    <x v="2"/>
    <x v="1"/>
    <x v="1"/>
    <x v="0"/>
    <x v="160"/>
    <n v="168.95"/>
    <n v="12"/>
    <n v="2027.3999999999999"/>
  </r>
  <r>
    <x v="3"/>
    <x v="1"/>
    <x v="2"/>
    <x v="0"/>
    <x v="161"/>
    <n v="168.95"/>
    <n v="9"/>
    <n v="1520.55"/>
  </r>
  <r>
    <x v="5"/>
    <x v="1"/>
    <x v="3"/>
    <x v="4"/>
    <x v="161"/>
    <n v="168.95"/>
    <n v="1"/>
    <n v="168.95"/>
  </r>
  <r>
    <x v="1"/>
    <x v="1"/>
    <x v="0"/>
    <x v="0"/>
    <x v="162"/>
    <n v="168.95"/>
    <n v="5"/>
    <n v="844.75"/>
  </r>
  <r>
    <x v="3"/>
    <x v="1"/>
    <x v="2"/>
    <x v="2"/>
    <x v="163"/>
    <n v="168.95"/>
    <n v="20"/>
    <n v="3379"/>
  </r>
  <r>
    <x v="10"/>
    <x v="1"/>
    <x v="1"/>
    <x v="1"/>
    <x v="164"/>
    <n v="168.95"/>
    <n v="6"/>
    <n v="1013.6999999999999"/>
  </r>
  <r>
    <x v="6"/>
    <x v="1"/>
    <x v="1"/>
    <x v="1"/>
    <x v="12"/>
    <n v="168.95"/>
    <n v="13"/>
    <n v="2196.35"/>
  </r>
  <r>
    <x v="4"/>
    <x v="1"/>
    <x v="2"/>
    <x v="0"/>
    <x v="165"/>
    <n v="168.95"/>
    <n v="13"/>
    <n v="2196.35"/>
  </r>
  <r>
    <x v="8"/>
    <x v="1"/>
    <x v="2"/>
    <x v="2"/>
    <x v="166"/>
    <n v="168.95"/>
    <n v="12"/>
    <n v="2027.3999999999999"/>
  </r>
  <r>
    <x v="8"/>
    <x v="1"/>
    <x v="2"/>
    <x v="4"/>
    <x v="166"/>
    <n v="168.95"/>
    <n v="12"/>
    <n v="2027.3999999999999"/>
  </r>
  <r>
    <x v="4"/>
    <x v="1"/>
    <x v="2"/>
    <x v="3"/>
    <x v="167"/>
    <n v="168.95"/>
    <n v="8"/>
    <n v="1351.6"/>
  </r>
  <r>
    <x v="10"/>
    <x v="1"/>
    <x v="1"/>
    <x v="2"/>
    <x v="168"/>
    <n v="168.95"/>
    <n v="11"/>
    <n v="1858.4499999999998"/>
  </r>
  <r>
    <x v="8"/>
    <x v="1"/>
    <x v="2"/>
    <x v="2"/>
    <x v="169"/>
    <n v="168.95"/>
    <n v="10"/>
    <n v="1689.5"/>
  </r>
  <r>
    <x v="10"/>
    <x v="1"/>
    <x v="1"/>
    <x v="1"/>
    <x v="169"/>
    <n v="168.95"/>
    <n v="7"/>
    <n v="1182.6499999999999"/>
  </r>
  <r>
    <x v="0"/>
    <x v="1"/>
    <x v="0"/>
    <x v="3"/>
    <x v="170"/>
    <n v="168.95"/>
    <n v="1"/>
    <n v="168.95"/>
  </r>
  <r>
    <x v="5"/>
    <x v="1"/>
    <x v="3"/>
    <x v="0"/>
    <x v="171"/>
    <n v="168.95"/>
    <n v="5"/>
    <n v="844.75"/>
  </r>
  <r>
    <x v="5"/>
    <x v="1"/>
    <x v="3"/>
    <x v="1"/>
    <x v="172"/>
    <n v="168.95"/>
    <n v="3"/>
    <n v="506.84999999999997"/>
  </r>
  <r>
    <x v="4"/>
    <x v="1"/>
    <x v="2"/>
    <x v="2"/>
    <x v="173"/>
    <n v="168.95"/>
    <n v="7"/>
    <n v="1182.6499999999999"/>
  </r>
  <r>
    <x v="10"/>
    <x v="1"/>
    <x v="1"/>
    <x v="0"/>
    <x v="22"/>
    <n v="168.95"/>
    <n v="1"/>
    <n v="168.95"/>
  </r>
  <r>
    <x v="4"/>
    <x v="1"/>
    <x v="2"/>
    <x v="1"/>
    <x v="174"/>
    <n v="168.95"/>
    <n v="12"/>
    <n v="2027.3999999999999"/>
  </r>
  <r>
    <x v="2"/>
    <x v="1"/>
    <x v="1"/>
    <x v="3"/>
    <x v="175"/>
    <n v="168.95"/>
    <n v="6"/>
    <n v="1013.6999999999999"/>
  </r>
  <r>
    <x v="1"/>
    <x v="1"/>
    <x v="0"/>
    <x v="3"/>
    <x v="176"/>
    <n v="168.95"/>
    <n v="14"/>
    <n v="2365.2999999999997"/>
  </r>
  <r>
    <x v="5"/>
    <x v="1"/>
    <x v="3"/>
    <x v="4"/>
    <x v="177"/>
    <n v="168.95"/>
    <n v="9"/>
    <n v="1520.55"/>
  </r>
  <r>
    <x v="3"/>
    <x v="1"/>
    <x v="2"/>
    <x v="1"/>
    <x v="178"/>
    <n v="168.95"/>
    <n v="3"/>
    <n v="506.84999999999997"/>
  </r>
  <r>
    <x v="7"/>
    <x v="1"/>
    <x v="2"/>
    <x v="3"/>
    <x v="26"/>
    <n v="168.95"/>
    <n v="10"/>
    <n v="1689.5"/>
  </r>
  <r>
    <x v="2"/>
    <x v="1"/>
    <x v="1"/>
    <x v="1"/>
    <x v="179"/>
    <n v="168.95"/>
    <n v="11"/>
    <n v="1858.4499999999998"/>
  </r>
  <r>
    <x v="8"/>
    <x v="1"/>
    <x v="2"/>
    <x v="2"/>
    <x v="180"/>
    <n v="168.95"/>
    <n v="12"/>
    <n v="2027.3999999999999"/>
  </r>
  <r>
    <x v="5"/>
    <x v="1"/>
    <x v="3"/>
    <x v="0"/>
    <x v="28"/>
    <n v="168.95"/>
    <n v="6"/>
    <n v="1013.6999999999999"/>
  </r>
  <r>
    <x v="4"/>
    <x v="1"/>
    <x v="2"/>
    <x v="1"/>
    <x v="181"/>
    <n v="168.95"/>
    <n v="12"/>
    <n v="2027.3999999999999"/>
  </r>
  <r>
    <x v="7"/>
    <x v="1"/>
    <x v="2"/>
    <x v="0"/>
    <x v="182"/>
    <n v="168.95"/>
    <n v="2"/>
    <n v="337.9"/>
  </r>
  <r>
    <x v="10"/>
    <x v="1"/>
    <x v="1"/>
    <x v="2"/>
    <x v="183"/>
    <n v="168.95"/>
    <n v="8"/>
    <n v="1351.6"/>
  </r>
  <r>
    <x v="0"/>
    <x v="1"/>
    <x v="0"/>
    <x v="1"/>
    <x v="184"/>
    <n v="168.95"/>
    <n v="13"/>
    <n v="2196.35"/>
  </r>
  <r>
    <x v="3"/>
    <x v="1"/>
    <x v="2"/>
    <x v="0"/>
    <x v="185"/>
    <n v="168.95"/>
    <n v="9"/>
    <n v="1520.55"/>
  </r>
  <r>
    <x v="3"/>
    <x v="1"/>
    <x v="2"/>
    <x v="1"/>
    <x v="186"/>
    <n v="168.95"/>
    <n v="10"/>
    <n v="1689.5"/>
  </r>
  <r>
    <x v="2"/>
    <x v="1"/>
    <x v="1"/>
    <x v="3"/>
    <x v="187"/>
    <n v="168.95"/>
    <n v="3"/>
    <n v="506.84999999999997"/>
  </r>
  <r>
    <x v="8"/>
    <x v="1"/>
    <x v="2"/>
    <x v="3"/>
    <x v="188"/>
    <n v="168.95"/>
    <n v="9"/>
    <n v="1520.55"/>
  </r>
  <r>
    <x v="3"/>
    <x v="1"/>
    <x v="2"/>
    <x v="2"/>
    <x v="189"/>
    <n v="168.95"/>
    <n v="12"/>
    <n v="2027.3999999999999"/>
  </r>
  <r>
    <x v="5"/>
    <x v="1"/>
    <x v="3"/>
    <x v="1"/>
    <x v="190"/>
    <n v="168.95"/>
    <n v="5"/>
    <n v="844.75"/>
  </r>
  <r>
    <x v="8"/>
    <x v="1"/>
    <x v="2"/>
    <x v="3"/>
    <x v="191"/>
    <n v="168.95"/>
    <n v="12"/>
    <n v="2027.3999999999999"/>
  </r>
  <r>
    <x v="5"/>
    <x v="1"/>
    <x v="3"/>
    <x v="1"/>
    <x v="39"/>
    <n v="168.95"/>
    <n v="2"/>
    <n v="337.9"/>
  </r>
  <r>
    <x v="5"/>
    <x v="1"/>
    <x v="3"/>
    <x v="4"/>
    <x v="39"/>
    <n v="168.95"/>
    <n v="3"/>
    <n v="506.84999999999997"/>
  </r>
  <r>
    <x v="0"/>
    <x v="1"/>
    <x v="0"/>
    <x v="2"/>
    <x v="192"/>
    <n v="168.95"/>
    <n v="11"/>
    <n v="1858.4499999999998"/>
  </r>
  <r>
    <x v="4"/>
    <x v="1"/>
    <x v="2"/>
    <x v="0"/>
    <x v="193"/>
    <n v="168.95"/>
    <n v="13"/>
    <n v="2196.35"/>
  </r>
  <r>
    <x v="7"/>
    <x v="1"/>
    <x v="2"/>
    <x v="4"/>
    <x v="193"/>
    <n v="168.95"/>
    <n v="1"/>
    <n v="168.95"/>
  </r>
  <r>
    <x v="2"/>
    <x v="1"/>
    <x v="1"/>
    <x v="2"/>
    <x v="194"/>
    <n v="168.95"/>
    <n v="13"/>
    <n v="2196.35"/>
  </r>
  <r>
    <x v="2"/>
    <x v="1"/>
    <x v="1"/>
    <x v="1"/>
    <x v="195"/>
    <n v="168.95"/>
    <n v="14"/>
    <n v="2365.2999999999997"/>
  </r>
  <r>
    <x v="0"/>
    <x v="1"/>
    <x v="0"/>
    <x v="1"/>
    <x v="196"/>
    <n v="168.95"/>
    <n v="12"/>
    <n v="2027.3999999999999"/>
  </r>
  <r>
    <x v="5"/>
    <x v="1"/>
    <x v="3"/>
    <x v="3"/>
    <x v="197"/>
    <n v="168.95"/>
    <n v="3"/>
    <n v="506.84999999999997"/>
  </r>
  <r>
    <x v="3"/>
    <x v="1"/>
    <x v="2"/>
    <x v="2"/>
    <x v="198"/>
    <n v="168.95"/>
    <n v="20"/>
    <n v="3379"/>
  </r>
  <r>
    <x v="7"/>
    <x v="1"/>
    <x v="2"/>
    <x v="0"/>
    <x v="46"/>
    <n v="168.95"/>
    <n v="4"/>
    <n v="675.8"/>
  </r>
  <r>
    <x v="2"/>
    <x v="1"/>
    <x v="1"/>
    <x v="0"/>
    <x v="199"/>
    <n v="168.95"/>
    <n v="1"/>
    <n v="168.95"/>
  </r>
  <r>
    <x v="7"/>
    <x v="1"/>
    <x v="2"/>
    <x v="3"/>
    <x v="200"/>
    <n v="168.95"/>
    <n v="2"/>
    <n v="337.9"/>
  </r>
  <r>
    <x v="0"/>
    <x v="1"/>
    <x v="0"/>
    <x v="0"/>
    <x v="201"/>
    <n v="168.95"/>
    <n v="4"/>
    <n v="675.8"/>
  </r>
  <r>
    <x v="8"/>
    <x v="1"/>
    <x v="2"/>
    <x v="1"/>
    <x v="201"/>
    <n v="168.95"/>
    <n v="1"/>
    <n v="168.95"/>
  </r>
  <r>
    <x v="10"/>
    <x v="1"/>
    <x v="1"/>
    <x v="4"/>
    <x v="202"/>
    <n v="168.95"/>
    <n v="12"/>
    <n v="2027.3999999999999"/>
  </r>
  <r>
    <x v="6"/>
    <x v="1"/>
    <x v="1"/>
    <x v="0"/>
    <x v="203"/>
    <n v="168.95"/>
    <n v="12"/>
    <n v="2027.3999999999999"/>
  </r>
  <r>
    <x v="5"/>
    <x v="1"/>
    <x v="3"/>
    <x v="2"/>
    <x v="51"/>
    <n v="168.95"/>
    <n v="9"/>
    <n v="1520.55"/>
  </r>
  <r>
    <x v="10"/>
    <x v="1"/>
    <x v="1"/>
    <x v="0"/>
    <x v="52"/>
    <n v="168.95"/>
    <n v="13"/>
    <n v="2196.35"/>
  </r>
  <r>
    <x v="4"/>
    <x v="1"/>
    <x v="2"/>
    <x v="2"/>
    <x v="52"/>
    <n v="168.95"/>
    <n v="10"/>
    <n v="1689.5"/>
  </r>
  <r>
    <x v="8"/>
    <x v="1"/>
    <x v="2"/>
    <x v="0"/>
    <x v="54"/>
    <n v="168.95"/>
    <n v="8"/>
    <n v="1351.6"/>
  </r>
  <r>
    <x v="11"/>
    <x v="1"/>
    <x v="1"/>
    <x v="2"/>
    <x v="54"/>
    <n v="168.95"/>
    <n v="13"/>
    <n v="2196.35"/>
  </r>
  <r>
    <x v="6"/>
    <x v="1"/>
    <x v="1"/>
    <x v="4"/>
    <x v="54"/>
    <n v="168.95"/>
    <n v="10"/>
    <n v="1689.5"/>
  </r>
  <r>
    <x v="4"/>
    <x v="1"/>
    <x v="2"/>
    <x v="1"/>
    <x v="56"/>
    <n v="168.95"/>
    <n v="11"/>
    <n v="1858.4499999999998"/>
  </r>
  <r>
    <x v="4"/>
    <x v="1"/>
    <x v="2"/>
    <x v="3"/>
    <x v="204"/>
    <n v="168.95"/>
    <n v="4"/>
    <n v="675.8"/>
  </r>
  <r>
    <x v="9"/>
    <x v="1"/>
    <x v="3"/>
    <x v="4"/>
    <x v="205"/>
    <n v="168.95"/>
    <n v="5"/>
    <n v="844.75"/>
  </r>
  <r>
    <x v="10"/>
    <x v="1"/>
    <x v="1"/>
    <x v="0"/>
    <x v="206"/>
    <n v="168.95"/>
    <n v="3"/>
    <n v="506.84999999999997"/>
  </r>
  <r>
    <x v="7"/>
    <x v="1"/>
    <x v="2"/>
    <x v="2"/>
    <x v="207"/>
    <n v="168.95"/>
    <n v="13"/>
    <n v="2196.35"/>
  </r>
  <r>
    <x v="10"/>
    <x v="1"/>
    <x v="1"/>
    <x v="4"/>
    <x v="61"/>
    <n v="168.95"/>
    <n v="10"/>
    <n v="1689.5"/>
  </r>
  <r>
    <x v="2"/>
    <x v="1"/>
    <x v="1"/>
    <x v="4"/>
    <x v="62"/>
    <n v="168.95"/>
    <n v="7"/>
    <n v="1182.6499999999999"/>
  </r>
  <r>
    <x v="2"/>
    <x v="1"/>
    <x v="1"/>
    <x v="0"/>
    <x v="63"/>
    <n v="168.95"/>
    <n v="6"/>
    <n v="1013.6999999999999"/>
  </r>
  <r>
    <x v="9"/>
    <x v="1"/>
    <x v="3"/>
    <x v="3"/>
    <x v="208"/>
    <n v="168.95"/>
    <n v="4"/>
    <n v="675.8"/>
  </r>
  <r>
    <x v="4"/>
    <x v="1"/>
    <x v="2"/>
    <x v="2"/>
    <x v="209"/>
    <n v="168.95"/>
    <n v="19"/>
    <n v="3210.0499999999997"/>
  </r>
  <r>
    <x v="8"/>
    <x v="1"/>
    <x v="2"/>
    <x v="3"/>
    <x v="65"/>
    <n v="168.95"/>
    <n v="3"/>
    <n v="506.84999999999997"/>
  </r>
  <r>
    <x v="0"/>
    <x v="1"/>
    <x v="0"/>
    <x v="3"/>
    <x v="66"/>
    <n v="168.95"/>
    <n v="1"/>
    <n v="168.95"/>
  </r>
  <r>
    <x v="3"/>
    <x v="1"/>
    <x v="2"/>
    <x v="2"/>
    <x v="68"/>
    <n v="168.95"/>
    <n v="20"/>
    <n v="3379"/>
  </r>
  <r>
    <x v="10"/>
    <x v="1"/>
    <x v="1"/>
    <x v="1"/>
    <x v="68"/>
    <n v="168.95"/>
    <n v="1"/>
    <n v="168.95"/>
  </r>
  <r>
    <x v="6"/>
    <x v="1"/>
    <x v="1"/>
    <x v="4"/>
    <x v="68"/>
    <n v="168.95"/>
    <n v="5"/>
    <n v="844.75"/>
  </r>
  <r>
    <x v="3"/>
    <x v="1"/>
    <x v="2"/>
    <x v="2"/>
    <x v="69"/>
    <n v="168.95"/>
    <n v="9"/>
    <n v="1520.55"/>
  </r>
  <r>
    <x v="0"/>
    <x v="1"/>
    <x v="0"/>
    <x v="1"/>
    <x v="69"/>
    <n v="168.95"/>
    <n v="11"/>
    <n v="1858.4499999999998"/>
  </r>
  <r>
    <x v="0"/>
    <x v="1"/>
    <x v="0"/>
    <x v="4"/>
    <x v="70"/>
    <n v="168.95"/>
    <n v="1"/>
    <n v="168.95"/>
  </r>
  <r>
    <x v="6"/>
    <x v="1"/>
    <x v="1"/>
    <x v="2"/>
    <x v="72"/>
    <n v="168.95"/>
    <n v="16"/>
    <n v="2703.2"/>
  </r>
  <r>
    <x v="5"/>
    <x v="1"/>
    <x v="3"/>
    <x v="0"/>
    <x v="75"/>
    <n v="168.95"/>
    <n v="12"/>
    <n v="2027.3999999999999"/>
  </r>
  <r>
    <x v="4"/>
    <x v="1"/>
    <x v="2"/>
    <x v="0"/>
    <x v="210"/>
    <n v="168.95"/>
    <n v="2"/>
    <n v="337.9"/>
  </r>
  <r>
    <x v="11"/>
    <x v="1"/>
    <x v="1"/>
    <x v="2"/>
    <x v="210"/>
    <n v="168.95"/>
    <n v="8"/>
    <n v="1351.6"/>
  </r>
  <r>
    <x v="7"/>
    <x v="1"/>
    <x v="2"/>
    <x v="1"/>
    <x v="211"/>
    <n v="168.95"/>
    <n v="14"/>
    <n v="2365.2999999999997"/>
  </r>
  <r>
    <x v="9"/>
    <x v="1"/>
    <x v="3"/>
    <x v="4"/>
    <x v="212"/>
    <n v="168.95"/>
    <n v="10"/>
    <n v="1689.5"/>
  </r>
  <r>
    <x v="9"/>
    <x v="1"/>
    <x v="3"/>
    <x v="1"/>
    <x v="78"/>
    <n v="168.95"/>
    <n v="2"/>
    <n v="337.9"/>
  </r>
  <r>
    <x v="10"/>
    <x v="1"/>
    <x v="1"/>
    <x v="3"/>
    <x v="80"/>
    <n v="168.95"/>
    <n v="8"/>
    <n v="1351.6"/>
  </r>
  <r>
    <x v="9"/>
    <x v="1"/>
    <x v="3"/>
    <x v="3"/>
    <x v="80"/>
    <n v="168.95"/>
    <n v="1"/>
    <n v="168.95"/>
  </r>
  <r>
    <x v="9"/>
    <x v="1"/>
    <x v="3"/>
    <x v="1"/>
    <x v="213"/>
    <n v="168.95"/>
    <n v="3"/>
    <n v="506.84999999999997"/>
  </r>
  <r>
    <x v="7"/>
    <x v="1"/>
    <x v="2"/>
    <x v="3"/>
    <x v="214"/>
    <n v="168.95"/>
    <n v="1"/>
    <n v="168.95"/>
  </r>
  <r>
    <x v="9"/>
    <x v="1"/>
    <x v="3"/>
    <x v="0"/>
    <x v="215"/>
    <n v="168.95"/>
    <n v="3"/>
    <n v="506.84999999999997"/>
  </r>
  <r>
    <x v="7"/>
    <x v="1"/>
    <x v="2"/>
    <x v="3"/>
    <x v="84"/>
    <n v="168.95"/>
    <n v="6"/>
    <n v="1013.6999999999999"/>
  </r>
  <r>
    <x v="9"/>
    <x v="1"/>
    <x v="3"/>
    <x v="3"/>
    <x v="216"/>
    <n v="168.95"/>
    <n v="2"/>
    <n v="337.9"/>
  </r>
  <r>
    <x v="11"/>
    <x v="1"/>
    <x v="1"/>
    <x v="2"/>
    <x v="217"/>
    <n v="168.95"/>
    <n v="18"/>
    <n v="3041.1"/>
  </r>
  <r>
    <x v="2"/>
    <x v="1"/>
    <x v="1"/>
    <x v="1"/>
    <x v="217"/>
    <n v="168.95"/>
    <n v="9"/>
    <n v="1520.55"/>
  </r>
  <r>
    <x v="10"/>
    <x v="1"/>
    <x v="1"/>
    <x v="0"/>
    <x v="218"/>
    <n v="168.95"/>
    <n v="1"/>
    <n v="168.95"/>
  </r>
  <r>
    <x v="10"/>
    <x v="1"/>
    <x v="1"/>
    <x v="2"/>
    <x v="219"/>
    <n v="168.95"/>
    <n v="9"/>
    <n v="1520.55"/>
  </r>
  <r>
    <x v="5"/>
    <x v="1"/>
    <x v="3"/>
    <x v="3"/>
    <x v="88"/>
    <n v="168.95"/>
    <n v="2"/>
    <n v="337.9"/>
  </r>
  <r>
    <x v="6"/>
    <x v="1"/>
    <x v="1"/>
    <x v="1"/>
    <x v="220"/>
    <n v="168.95"/>
    <n v="7"/>
    <n v="1182.6499999999999"/>
  </r>
  <r>
    <x v="7"/>
    <x v="1"/>
    <x v="2"/>
    <x v="2"/>
    <x v="91"/>
    <n v="168.95"/>
    <n v="7"/>
    <n v="1182.6499999999999"/>
  </r>
  <r>
    <x v="0"/>
    <x v="1"/>
    <x v="0"/>
    <x v="1"/>
    <x v="221"/>
    <n v="168.95"/>
    <n v="9"/>
    <n v="1520.55"/>
  </r>
  <r>
    <x v="10"/>
    <x v="1"/>
    <x v="1"/>
    <x v="1"/>
    <x v="222"/>
    <n v="168.95"/>
    <n v="6"/>
    <n v="1013.6999999999999"/>
  </r>
  <r>
    <x v="10"/>
    <x v="1"/>
    <x v="1"/>
    <x v="3"/>
    <x v="94"/>
    <n v="168.95"/>
    <n v="11"/>
    <n v="1858.4499999999998"/>
  </r>
  <r>
    <x v="0"/>
    <x v="1"/>
    <x v="0"/>
    <x v="4"/>
    <x v="94"/>
    <n v="168.95"/>
    <n v="7"/>
    <n v="1182.6499999999999"/>
  </r>
  <r>
    <x v="9"/>
    <x v="1"/>
    <x v="3"/>
    <x v="2"/>
    <x v="223"/>
    <n v="168.95"/>
    <n v="8"/>
    <n v="1351.6"/>
  </r>
  <r>
    <x v="3"/>
    <x v="1"/>
    <x v="2"/>
    <x v="3"/>
    <x v="96"/>
    <n v="168.95"/>
    <n v="10"/>
    <n v="1689.5"/>
  </r>
  <r>
    <x v="7"/>
    <x v="1"/>
    <x v="2"/>
    <x v="3"/>
    <x v="224"/>
    <n v="168.95"/>
    <n v="15"/>
    <n v="2534.25"/>
  </r>
  <r>
    <x v="3"/>
    <x v="1"/>
    <x v="2"/>
    <x v="2"/>
    <x v="225"/>
    <n v="168.95"/>
    <n v="17"/>
    <n v="2872.1499999999996"/>
  </r>
  <r>
    <x v="8"/>
    <x v="1"/>
    <x v="2"/>
    <x v="3"/>
    <x v="226"/>
    <n v="168.95"/>
    <n v="2"/>
    <n v="337.9"/>
  </r>
  <r>
    <x v="2"/>
    <x v="1"/>
    <x v="1"/>
    <x v="4"/>
    <x v="227"/>
    <n v="168.95"/>
    <n v="2"/>
    <n v="337.9"/>
  </r>
  <r>
    <x v="10"/>
    <x v="1"/>
    <x v="1"/>
    <x v="4"/>
    <x v="228"/>
    <n v="168.95"/>
    <n v="3"/>
    <n v="506.84999999999997"/>
  </r>
  <r>
    <x v="1"/>
    <x v="1"/>
    <x v="0"/>
    <x v="4"/>
    <x v="229"/>
    <n v="168.95"/>
    <n v="11"/>
    <n v="1858.4499999999998"/>
  </r>
  <r>
    <x v="5"/>
    <x v="1"/>
    <x v="3"/>
    <x v="4"/>
    <x v="229"/>
    <n v="168.95"/>
    <n v="11"/>
    <n v="1858.4499999999998"/>
  </r>
  <r>
    <x v="3"/>
    <x v="1"/>
    <x v="2"/>
    <x v="4"/>
    <x v="230"/>
    <n v="168.95"/>
    <n v="3"/>
    <n v="506.84999999999997"/>
  </r>
  <r>
    <x v="11"/>
    <x v="1"/>
    <x v="1"/>
    <x v="3"/>
    <x v="231"/>
    <n v="168.95"/>
    <n v="15"/>
    <n v="2534.25"/>
  </r>
  <r>
    <x v="7"/>
    <x v="1"/>
    <x v="2"/>
    <x v="0"/>
    <x v="232"/>
    <n v="168.95"/>
    <n v="6"/>
    <n v="1013.6999999999999"/>
  </r>
  <r>
    <x v="10"/>
    <x v="1"/>
    <x v="1"/>
    <x v="0"/>
    <x v="233"/>
    <n v="168.95"/>
    <n v="4"/>
    <n v="675.8"/>
  </r>
  <r>
    <x v="2"/>
    <x v="1"/>
    <x v="1"/>
    <x v="1"/>
    <x v="233"/>
    <n v="168.95"/>
    <n v="8"/>
    <n v="1351.6"/>
  </r>
  <r>
    <x v="3"/>
    <x v="1"/>
    <x v="2"/>
    <x v="0"/>
    <x v="234"/>
    <n v="168.95"/>
    <n v="4"/>
    <n v="675.8"/>
  </r>
  <r>
    <x v="8"/>
    <x v="1"/>
    <x v="2"/>
    <x v="1"/>
    <x v="106"/>
    <n v="168.95"/>
    <n v="10"/>
    <n v="1689.5"/>
  </r>
  <r>
    <x v="7"/>
    <x v="1"/>
    <x v="2"/>
    <x v="4"/>
    <x v="106"/>
    <n v="168.95"/>
    <n v="15"/>
    <n v="2534.25"/>
  </r>
  <r>
    <x v="2"/>
    <x v="1"/>
    <x v="1"/>
    <x v="0"/>
    <x v="107"/>
    <n v="168.95"/>
    <n v="3"/>
    <n v="506.84999999999997"/>
  </r>
  <r>
    <x v="10"/>
    <x v="1"/>
    <x v="1"/>
    <x v="3"/>
    <x v="107"/>
    <n v="168.95"/>
    <n v="14"/>
    <n v="2365.2999999999997"/>
  </r>
  <r>
    <x v="11"/>
    <x v="1"/>
    <x v="1"/>
    <x v="1"/>
    <x v="235"/>
    <n v="168.95"/>
    <n v="8"/>
    <n v="1351.6"/>
  </r>
  <r>
    <x v="11"/>
    <x v="1"/>
    <x v="1"/>
    <x v="1"/>
    <x v="235"/>
    <n v="168.95"/>
    <n v="12"/>
    <n v="2027.3999999999999"/>
  </r>
  <r>
    <x v="5"/>
    <x v="1"/>
    <x v="3"/>
    <x v="4"/>
    <x v="235"/>
    <n v="168.95"/>
    <n v="3"/>
    <n v="506.84999999999997"/>
  </r>
  <r>
    <x v="6"/>
    <x v="1"/>
    <x v="1"/>
    <x v="0"/>
    <x v="110"/>
    <n v="168.95"/>
    <n v="15"/>
    <n v="2534.25"/>
  </r>
  <r>
    <x v="7"/>
    <x v="1"/>
    <x v="2"/>
    <x v="3"/>
    <x v="236"/>
    <n v="168.95"/>
    <n v="12"/>
    <n v="2027.3999999999999"/>
  </r>
  <r>
    <x v="3"/>
    <x v="1"/>
    <x v="2"/>
    <x v="3"/>
    <x v="237"/>
    <n v="168.95"/>
    <n v="3"/>
    <n v="506.84999999999997"/>
  </r>
  <r>
    <x v="10"/>
    <x v="1"/>
    <x v="1"/>
    <x v="4"/>
    <x v="238"/>
    <n v="168.95"/>
    <n v="2"/>
    <n v="337.9"/>
  </r>
  <r>
    <x v="7"/>
    <x v="1"/>
    <x v="2"/>
    <x v="3"/>
    <x v="239"/>
    <n v="168.95"/>
    <n v="10"/>
    <n v="1689.5"/>
  </r>
  <r>
    <x v="11"/>
    <x v="1"/>
    <x v="1"/>
    <x v="2"/>
    <x v="240"/>
    <n v="168.95"/>
    <n v="8"/>
    <n v="1351.6"/>
  </r>
  <r>
    <x v="9"/>
    <x v="1"/>
    <x v="3"/>
    <x v="4"/>
    <x v="241"/>
    <n v="168.95"/>
    <n v="9"/>
    <n v="1520.55"/>
  </r>
  <r>
    <x v="10"/>
    <x v="1"/>
    <x v="1"/>
    <x v="1"/>
    <x v="242"/>
    <n v="168.95"/>
    <n v="3"/>
    <n v="506.84999999999997"/>
  </r>
  <r>
    <x v="1"/>
    <x v="1"/>
    <x v="0"/>
    <x v="0"/>
    <x v="243"/>
    <n v="168.95"/>
    <n v="8"/>
    <n v="1351.6"/>
  </r>
  <r>
    <x v="11"/>
    <x v="1"/>
    <x v="1"/>
    <x v="0"/>
    <x v="244"/>
    <n v="168.95"/>
    <n v="13"/>
    <n v="2196.35"/>
  </r>
  <r>
    <x v="6"/>
    <x v="1"/>
    <x v="1"/>
    <x v="4"/>
    <x v="244"/>
    <n v="168.95"/>
    <n v="1"/>
    <n v="168.95"/>
  </r>
  <r>
    <x v="3"/>
    <x v="1"/>
    <x v="2"/>
    <x v="4"/>
    <x v="115"/>
    <n v="168.95"/>
    <n v="8"/>
    <n v="1351.6"/>
  </r>
  <r>
    <x v="9"/>
    <x v="1"/>
    <x v="3"/>
    <x v="1"/>
    <x v="245"/>
    <n v="168.95"/>
    <n v="7"/>
    <n v="1182.6499999999999"/>
  </r>
  <r>
    <x v="8"/>
    <x v="1"/>
    <x v="2"/>
    <x v="0"/>
    <x v="116"/>
    <n v="168.95"/>
    <n v="13"/>
    <n v="2196.35"/>
  </r>
  <r>
    <x v="1"/>
    <x v="1"/>
    <x v="0"/>
    <x v="4"/>
    <x v="246"/>
    <n v="168.95"/>
    <n v="8"/>
    <n v="1351.6"/>
  </r>
  <r>
    <x v="0"/>
    <x v="1"/>
    <x v="0"/>
    <x v="4"/>
    <x v="247"/>
    <n v="168.95"/>
    <n v="15"/>
    <n v="2534.25"/>
  </r>
  <r>
    <x v="5"/>
    <x v="1"/>
    <x v="3"/>
    <x v="1"/>
    <x v="248"/>
    <n v="168.95"/>
    <n v="7"/>
    <n v="1182.6499999999999"/>
  </r>
  <r>
    <x v="7"/>
    <x v="1"/>
    <x v="2"/>
    <x v="0"/>
    <x v="119"/>
    <n v="168.95"/>
    <n v="2"/>
    <n v="337.9"/>
  </r>
  <r>
    <x v="5"/>
    <x v="1"/>
    <x v="3"/>
    <x v="0"/>
    <x v="249"/>
    <n v="168.95"/>
    <n v="7"/>
    <n v="1182.6499999999999"/>
  </r>
  <r>
    <x v="11"/>
    <x v="1"/>
    <x v="1"/>
    <x v="4"/>
    <x v="249"/>
    <n v="168.95"/>
    <n v="15"/>
    <n v="2534.25"/>
  </r>
  <r>
    <x v="0"/>
    <x v="1"/>
    <x v="0"/>
    <x v="1"/>
    <x v="250"/>
    <n v="168.95"/>
    <n v="1"/>
    <n v="168.95"/>
  </r>
  <r>
    <x v="5"/>
    <x v="1"/>
    <x v="3"/>
    <x v="4"/>
    <x v="251"/>
    <n v="168.95"/>
    <n v="7"/>
    <n v="1182.6499999999999"/>
  </r>
  <r>
    <x v="6"/>
    <x v="1"/>
    <x v="1"/>
    <x v="4"/>
    <x v="252"/>
    <n v="168.95"/>
    <n v="11"/>
    <n v="1858.4499999999998"/>
  </r>
  <r>
    <x v="6"/>
    <x v="1"/>
    <x v="1"/>
    <x v="2"/>
    <x v="253"/>
    <n v="168.95"/>
    <n v="19"/>
    <n v="3210.0499999999997"/>
  </r>
  <r>
    <x v="6"/>
    <x v="1"/>
    <x v="1"/>
    <x v="3"/>
    <x v="125"/>
    <n v="168.95"/>
    <n v="15"/>
    <n v="2534.25"/>
  </r>
  <r>
    <x v="9"/>
    <x v="1"/>
    <x v="3"/>
    <x v="3"/>
    <x v="131"/>
    <n v="168.95"/>
    <n v="8"/>
    <n v="1351.6"/>
  </r>
  <r>
    <x v="2"/>
    <x v="1"/>
    <x v="1"/>
    <x v="0"/>
    <x v="254"/>
    <n v="168.95"/>
    <n v="1"/>
    <n v="168.95"/>
  </r>
  <r>
    <x v="0"/>
    <x v="1"/>
    <x v="0"/>
    <x v="3"/>
    <x v="136"/>
    <n v="168.95"/>
    <n v="1"/>
    <n v="168.95"/>
  </r>
  <r>
    <x v="2"/>
    <x v="1"/>
    <x v="1"/>
    <x v="3"/>
    <x v="255"/>
    <n v="168.95"/>
    <n v="12"/>
    <n v="2027.3999999999999"/>
  </r>
  <r>
    <x v="2"/>
    <x v="1"/>
    <x v="1"/>
    <x v="4"/>
    <x v="256"/>
    <n v="168.95"/>
    <n v="5"/>
    <n v="844.75"/>
  </r>
  <r>
    <x v="0"/>
    <x v="1"/>
    <x v="0"/>
    <x v="0"/>
    <x v="257"/>
    <n v="168.95"/>
    <n v="15"/>
    <n v="2534.25"/>
  </r>
  <r>
    <x v="2"/>
    <x v="1"/>
    <x v="1"/>
    <x v="0"/>
    <x v="258"/>
    <n v="168.95"/>
    <n v="7"/>
    <n v="1182.6499999999999"/>
  </r>
  <r>
    <x v="5"/>
    <x v="1"/>
    <x v="3"/>
    <x v="0"/>
    <x v="259"/>
    <n v="168.95"/>
    <n v="11"/>
    <n v="1858.4499999999998"/>
  </r>
  <r>
    <x v="3"/>
    <x v="2"/>
    <x v="2"/>
    <x v="2"/>
    <x v="260"/>
    <n v="168.95"/>
    <n v="9"/>
    <n v="1520.55"/>
  </r>
  <r>
    <x v="5"/>
    <x v="2"/>
    <x v="3"/>
    <x v="2"/>
    <x v="2"/>
    <n v="168.95"/>
    <n v="7"/>
    <n v="1182.6499999999999"/>
  </r>
  <r>
    <x v="11"/>
    <x v="2"/>
    <x v="1"/>
    <x v="2"/>
    <x v="3"/>
    <n v="168.95"/>
    <n v="14"/>
    <n v="2365.2999999999997"/>
  </r>
  <r>
    <x v="5"/>
    <x v="2"/>
    <x v="3"/>
    <x v="0"/>
    <x v="261"/>
    <n v="168.95"/>
    <n v="13"/>
    <n v="2196.35"/>
  </r>
  <r>
    <x v="5"/>
    <x v="2"/>
    <x v="3"/>
    <x v="1"/>
    <x v="262"/>
    <n v="168.95"/>
    <n v="8"/>
    <n v="1351.6"/>
  </r>
  <r>
    <x v="3"/>
    <x v="2"/>
    <x v="2"/>
    <x v="1"/>
    <x v="263"/>
    <n v="168.95"/>
    <n v="6"/>
    <n v="1013.6999999999999"/>
  </r>
  <r>
    <x v="10"/>
    <x v="2"/>
    <x v="1"/>
    <x v="2"/>
    <x v="264"/>
    <n v="168.95"/>
    <n v="7"/>
    <n v="1182.6499999999999"/>
  </r>
  <r>
    <x v="10"/>
    <x v="2"/>
    <x v="1"/>
    <x v="2"/>
    <x v="264"/>
    <n v="168.95"/>
    <n v="11"/>
    <n v="1858.4499999999998"/>
  </r>
  <r>
    <x v="7"/>
    <x v="2"/>
    <x v="2"/>
    <x v="2"/>
    <x v="264"/>
    <n v="168.95"/>
    <n v="9"/>
    <n v="1520.55"/>
  </r>
  <r>
    <x v="7"/>
    <x v="2"/>
    <x v="2"/>
    <x v="2"/>
    <x v="264"/>
    <n v="168.95"/>
    <n v="12"/>
    <n v="2027.3999999999999"/>
  </r>
  <r>
    <x v="3"/>
    <x v="2"/>
    <x v="2"/>
    <x v="2"/>
    <x v="264"/>
    <n v="168.95"/>
    <n v="15"/>
    <n v="2534.25"/>
  </r>
  <r>
    <x v="3"/>
    <x v="2"/>
    <x v="2"/>
    <x v="2"/>
    <x v="264"/>
    <n v="168.95"/>
    <n v="17"/>
    <n v="2872.1499999999996"/>
  </r>
  <r>
    <x v="2"/>
    <x v="2"/>
    <x v="1"/>
    <x v="1"/>
    <x v="265"/>
    <n v="168.95"/>
    <n v="1"/>
    <n v="168.95"/>
  </r>
  <r>
    <x v="2"/>
    <x v="2"/>
    <x v="1"/>
    <x v="1"/>
    <x v="265"/>
    <n v="168.95"/>
    <n v="3"/>
    <n v="506.84999999999997"/>
  </r>
  <r>
    <x v="2"/>
    <x v="2"/>
    <x v="1"/>
    <x v="2"/>
    <x v="266"/>
    <n v="168.95"/>
    <n v="18"/>
    <n v="3041.1"/>
  </r>
  <r>
    <x v="1"/>
    <x v="2"/>
    <x v="0"/>
    <x v="1"/>
    <x v="266"/>
    <n v="168.95"/>
    <n v="2"/>
    <n v="337.9"/>
  </r>
  <r>
    <x v="10"/>
    <x v="2"/>
    <x v="1"/>
    <x v="3"/>
    <x v="267"/>
    <n v="168.95"/>
    <n v="12"/>
    <n v="2027.3999999999999"/>
  </r>
  <r>
    <x v="3"/>
    <x v="2"/>
    <x v="2"/>
    <x v="4"/>
    <x v="9"/>
    <n v="168.95"/>
    <n v="6"/>
    <n v="1013.6999999999999"/>
  </r>
  <r>
    <x v="6"/>
    <x v="2"/>
    <x v="1"/>
    <x v="2"/>
    <x v="268"/>
    <n v="168.95"/>
    <n v="17"/>
    <n v="2872.1499999999996"/>
  </r>
  <r>
    <x v="5"/>
    <x v="2"/>
    <x v="3"/>
    <x v="3"/>
    <x v="268"/>
    <n v="168.95"/>
    <n v="2"/>
    <n v="337.9"/>
  </r>
  <r>
    <x v="6"/>
    <x v="2"/>
    <x v="1"/>
    <x v="3"/>
    <x v="268"/>
    <n v="168.95"/>
    <n v="9"/>
    <n v="1520.55"/>
  </r>
  <r>
    <x v="4"/>
    <x v="2"/>
    <x v="2"/>
    <x v="4"/>
    <x v="161"/>
    <n v="168.95"/>
    <n v="11"/>
    <n v="1858.4499999999998"/>
  </r>
  <r>
    <x v="8"/>
    <x v="2"/>
    <x v="3"/>
    <x v="4"/>
    <x v="269"/>
    <n v="168.95"/>
    <n v="9"/>
    <n v="1520.55"/>
  </r>
  <r>
    <x v="3"/>
    <x v="2"/>
    <x v="2"/>
    <x v="4"/>
    <x v="270"/>
    <n v="168.95"/>
    <n v="5"/>
    <n v="844.75"/>
  </r>
  <r>
    <x v="4"/>
    <x v="2"/>
    <x v="2"/>
    <x v="1"/>
    <x v="271"/>
    <n v="168.95"/>
    <n v="3"/>
    <n v="506.84999999999997"/>
  </r>
  <r>
    <x v="8"/>
    <x v="2"/>
    <x v="3"/>
    <x v="4"/>
    <x v="14"/>
    <n v="168.95"/>
    <n v="8"/>
    <n v="1351.6"/>
  </r>
  <r>
    <x v="10"/>
    <x v="2"/>
    <x v="1"/>
    <x v="0"/>
    <x v="169"/>
    <n v="168.95"/>
    <n v="8"/>
    <n v="1351.6"/>
  </r>
  <r>
    <x v="3"/>
    <x v="2"/>
    <x v="2"/>
    <x v="0"/>
    <x v="17"/>
    <n v="168.95"/>
    <n v="8"/>
    <n v="1351.6"/>
  </r>
  <r>
    <x v="4"/>
    <x v="2"/>
    <x v="2"/>
    <x v="4"/>
    <x v="272"/>
    <n v="168.95"/>
    <n v="11"/>
    <n v="1858.4499999999998"/>
  </r>
  <r>
    <x v="6"/>
    <x v="2"/>
    <x v="1"/>
    <x v="2"/>
    <x v="273"/>
    <n v="168.95"/>
    <n v="6"/>
    <n v="1013.6999999999999"/>
  </r>
  <r>
    <x v="7"/>
    <x v="2"/>
    <x v="2"/>
    <x v="3"/>
    <x v="173"/>
    <n v="168.95"/>
    <n v="12"/>
    <n v="2027.3999999999999"/>
  </r>
  <r>
    <x v="7"/>
    <x v="2"/>
    <x v="2"/>
    <x v="1"/>
    <x v="173"/>
    <n v="168.95"/>
    <n v="5"/>
    <n v="844.75"/>
  </r>
  <r>
    <x v="2"/>
    <x v="2"/>
    <x v="1"/>
    <x v="2"/>
    <x v="274"/>
    <n v="168.95"/>
    <n v="18"/>
    <n v="3041.1"/>
  </r>
  <r>
    <x v="7"/>
    <x v="2"/>
    <x v="2"/>
    <x v="2"/>
    <x v="22"/>
    <n v="168.95"/>
    <n v="14"/>
    <n v="2365.2999999999997"/>
  </r>
  <r>
    <x v="2"/>
    <x v="2"/>
    <x v="1"/>
    <x v="4"/>
    <x v="22"/>
    <n v="168.95"/>
    <n v="1"/>
    <n v="168.95"/>
  </r>
  <r>
    <x v="8"/>
    <x v="2"/>
    <x v="3"/>
    <x v="1"/>
    <x v="174"/>
    <n v="168.95"/>
    <n v="2"/>
    <n v="337.9"/>
  </r>
  <r>
    <x v="10"/>
    <x v="2"/>
    <x v="1"/>
    <x v="0"/>
    <x v="275"/>
    <n v="168.95"/>
    <n v="9"/>
    <n v="1520.55"/>
  </r>
  <r>
    <x v="7"/>
    <x v="2"/>
    <x v="2"/>
    <x v="2"/>
    <x v="276"/>
    <n v="168.95"/>
    <n v="13"/>
    <n v="2196.35"/>
  </r>
  <r>
    <x v="9"/>
    <x v="2"/>
    <x v="3"/>
    <x v="0"/>
    <x v="277"/>
    <n v="168.95"/>
    <n v="6"/>
    <n v="1013.6999999999999"/>
  </r>
  <r>
    <x v="9"/>
    <x v="2"/>
    <x v="3"/>
    <x v="0"/>
    <x v="25"/>
    <n v="168.95"/>
    <n v="10"/>
    <n v="1689.5"/>
  </r>
  <r>
    <x v="4"/>
    <x v="2"/>
    <x v="2"/>
    <x v="4"/>
    <x v="26"/>
    <n v="168.95"/>
    <n v="8"/>
    <n v="1351.6"/>
  </r>
  <r>
    <x v="6"/>
    <x v="2"/>
    <x v="1"/>
    <x v="4"/>
    <x v="180"/>
    <n v="168.95"/>
    <n v="4"/>
    <n v="675.8"/>
  </r>
  <r>
    <x v="2"/>
    <x v="2"/>
    <x v="1"/>
    <x v="3"/>
    <x v="278"/>
    <n v="168.95"/>
    <n v="14"/>
    <n v="2365.2999999999997"/>
  </r>
  <r>
    <x v="2"/>
    <x v="2"/>
    <x v="1"/>
    <x v="1"/>
    <x v="28"/>
    <n v="168.95"/>
    <n v="13"/>
    <n v="2196.35"/>
  </r>
  <r>
    <x v="7"/>
    <x v="2"/>
    <x v="2"/>
    <x v="2"/>
    <x v="279"/>
    <n v="168.95"/>
    <n v="9"/>
    <n v="1520.55"/>
  </r>
  <r>
    <x v="8"/>
    <x v="2"/>
    <x v="3"/>
    <x v="0"/>
    <x v="182"/>
    <n v="168.95"/>
    <n v="6"/>
    <n v="1013.6999999999999"/>
  </r>
  <r>
    <x v="3"/>
    <x v="2"/>
    <x v="2"/>
    <x v="4"/>
    <x v="280"/>
    <n v="168.95"/>
    <n v="2"/>
    <n v="337.9"/>
  </r>
  <r>
    <x v="0"/>
    <x v="2"/>
    <x v="0"/>
    <x v="3"/>
    <x v="281"/>
    <n v="168.95"/>
    <n v="2"/>
    <n v="337.9"/>
  </r>
  <r>
    <x v="2"/>
    <x v="2"/>
    <x v="1"/>
    <x v="1"/>
    <x v="282"/>
    <n v="168.95"/>
    <n v="13"/>
    <n v="2196.35"/>
  </r>
  <r>
    <x v="3"/>
    <x v="2"/>
    <x v="2"/>
    <x v="3"/>
    <x v="184"/>
    <n v="168.95"/>
    <n v="13"/>
    <n v="2196.35"/>
  </r>
  <r>
    <x v="0"/>
    <x v="2"/>
    <x v="0"/>
    <x v="3"/>
    <x v="30"/>
    <n v="168.95"/>
    <n v="9"/>
    <n v="1520.55"/>
  </r>
  <r>
    <x v="1"/>
    <x v="2"/>
    <x v="0"/>
    <x v="2"/>
    <x v="185"/>
    <n v="168.95"/>
    <n v="12"/>
    <n v="2027.3999999999999"/>
  </r>
  <r>
    <x v="3"/>
    <x v="2"/>
    <x v="2"/>
    <x v="0"/>
    <x v="283"/>
    <n v="168.95"/>
    <n v="10"/>
    <n v="1689.5"/>
  </r>
  <r>
    <x v="8"/>
    <x v="2"/>
    <x v="3"/>
    <x v="2"/>
    <x v="32"/>
    <n v="168.95"/>
    <n v="15"/>
    <n v="2534.25"/>
  </r>
  <r>
    <x v="8"/>
    <x v="2"/>
    <x v="3"/>
    <x v="3"/>
    <x v="284"/>
    <n v="168.95"/>
    <n v="15"/>
    <n v="2534.25"/>
  </r>
  <r>
    <x v="4"/>
    <x v="2"/>
    <x v="2"/>
    <x v="4"/>
    <x v="285"/>
    <n v="168.95"/>
    <n v="9"/>
    <n v="1520.55"/>
  </r>
  <r>
    <x v="4"/>
    <x v="2"/>
    <x v="2"/>
    <x v="1"/>
    <x v="40"/>
    <n v="168.95"/>
    <n v="1"/>
    <n v="168.95"/>
  </r>
  <r>
    <x v="7"/>
    <x v="2"/>
    <x v="2"/>
    <x v="0"/>
    <x v="41"/>
    <n v="168.95"/>
    <n v="3"/>
    <n v="506.84999999999997"/>
  </r>
  <r>
    <x v="7"/>
    <x v="2"/>
    <x v="2"/>
    <x v="0"/>
    <x v="286"/>
    <n v="168.95"/>
    <n v="8"/>
    <n v="1351.6"/>
  </r>
  <r>
    <x v="0"/>
    <x v="2"/>
    <x v="0"/>
    <x v="4"/>
    <x v="287"/>
    <n v="168.95"/>
    <n v="12"/>
    <n v="2027.3999999999999"/>
  </r>
  <r>
    <x v="5"/>
    <x v="2"/>
    <x v="3"/>
    <x v="4"/>
    <x v="288"/>
    <n v="168.95"/>
    <n v="12"/>
    <n v="2027.3999999999999"/>
  </r>
  <r>
    <x v="4"/>
    <x v="2"/>
    <x v="2"/>
    <x v="1"/>
    <x v="46"/>
    <n v="168.95"/>
    <n v="15"/>
    <n v="2534.25"/>
  </r>
  <r>
    <x v="0"/>
    <x v="2"/>
    <x v="0"/>
    <x v="4"/>
    <x v="46"/>
    <n v="168.95"/>
    <n v="7"/>
    <n v="1182.6499999999999"/>
  </r>
  <r>
    <x v="2"/>
    <x v="2"/>
    <x v="1"/>
    <x v="4"/>
    <x v="289"/>
    <n v="168.95"/>
    <n v="12"/>
    <n v="2027.3999999999999"/>
  </r>
  <r>
    <x v="7"/>
    <x v="2"/>
    <x v="2"/>
    <x v="0"/>
    <x v="48"/>
    <n v="168.95"/>
    <n v="6"/>
    <n v="1013.6999999999999"/>
  </r>
  <r>
    <x v="1"/>
    <x v="2"/>
    <x v="0"/>
    <x v="3"/>
    <x v="203"/>
    <n v="168.95"/>
    <n v="5"/>
    <n v="844.75"/>
  </r>
  <r>
    <x v="7"/>
    <x v="2"/>
    <x v="2"/>
    <x v="1"/>
    <x v="290"/>
    <n v="168.95"/>
    <n v="2"/>
    <n v="337.9"/>
  </r>
  <r>
    <x v="8"/>
    <x v="2"/>
    <x v="3"/>
    <x v="4"/>
    <x v="290"/>
    <n v="168.95"/>
    <n v="5"/>
    <n v="844.75"/>
  </r>
  <r>
    <x v="4"/>
    <x v="2"/>
    <x v="2"/>
    <x v="4"/>
    <x v="291"/>
    <n v="168.95"/>
    <n v="5"/>
    <n v="844.75"/>
  </r>
  <r>
    <x v="10"/>
    <x v="2"/>
    <x v="1"/>
    <x v="4"/>
    <x v="292"/>
    <n v="168.95"/>
    <n v="6"/>
    <n v="1013.6999999999999"/>
  </r>
  <r>
    <x v="1"/>
    <x v="2"/>
    <x v="0"/>
    <x v="2"/>
    <x v="52"/>
    <n v="168.95"/>
    <n v="16"/>
    <n v="2703.2"/>
  </r>
  <r>
    <x v="3"/>
    <x v="2"/>
    <x v="2"/>
    <x v="4"/>
    <x v="52"/>
    <n v="168.95"/>
    <n v="4"/>
    <n v="675.8"/>
  </r>
  <r>
    <x v="5"/>
    <x v="2"/>
    <x v="3"/>
    <x v="1"/>
    <x v="54"/>
    <n v="168.95"/>
    <n v="9"/>
    <n v="1520.55"/>
  </r>
  <r>
    <x v="2"/>
    <x v="2"/>
    <x v="1"/>
    <x v="1"/>
    <x v="54"/>
    <n v="168.95"/>
    <n v="10"/>
    <n v="1689.5"/>
  </r>
  <r>
    <x v="3"/>
    <x v="2"/>
    <x v="2"/>
    <x v="2"/>
    <x v="56"/>
    <n v="168.95"/>
    <n v="8"/>
    <n v="1351.6"/>
  </r>
  <r>
    <x v="10"/>
    <x v="2"/>
    <x v="1"/>
    <x v="4"/>
    <x v="56"/>
    <n v="168.95"/>
    <n v="15"/>
    <n v="2534.25"/>
  </r>
  <r>
    <x v="5"/>
    <x v="2"/>
    <x v="3"/>
    <x v="2"/>
    <x v="205"/>
    <n v="168.95"/>
    <n v="14"/>
    <n v="2365.2999999999997"/>
  </r>
  <r>
    <x v="8"/>
    <x v="2"/>
    <x v="3"/>
    <x v="2"/>
    <x v="58"/>
    <n v="168.95"/>
    <n v="17"/>
    <n v="2872.1499999999996"/>
  </r>
  <r>
    <x v="6"/>
    <x v="2"/>
    <x v="1"/>
    <x v="1"/>
    <x v="63"/>
    <n v="168.95"/>
    <n v="1"/>
    <n v="168.95"/>
  </r>
  <r>
    <x v="4"/>
    <x v="2"/>
    <x v="2"/>
    <x v="0"/>
    <x v="293"/>
    <n v="168.95"/>
    <n v="9"/>
    <n v="1520.55"/>
  </r>
  <r>
    <x v="7"/>
    <x v="2"/>
    <x v="2"/>
    <x v="3"/>
    <x v="293"/>
    <n v="168.95"/>
    <n v="2"/>
    <n v="337.9"/>
  </r>
  <r>
    <x v="3"/>
    <x v="2"/>
    <x v="2"/>
    <x v="3"/>
    <x v="294"/>
    <n v="168.95"/>
    <n v="3"/>
    <n v="506.84999999999997"/>
  </r>
  <r>
    <x v="10"/>
    <x v="2"/>
    <x v="1"/>
    <x v="4"/>
    <x v="69"/>
    <n v="168.95"/>
    <n v="8"/>
    <n v="1351.6"/>
  </r>
  <r>
    <x v="8"/>
    <x v="2"/>
    <x v="3"/>
    <x v="3"/>
    <x v="295"/>
    <n v="168.95"/>
    <n v="4"/>
    <n v="675.8"/>
  </r>
  <r>
    <x v="8"/>
    <x v="2"/>
    <x v="3"/>
    <x v="3"/>
    <x v="296"/>
    <n v="168.95"/>
    <n v="7"/>
    <n v="1182.6499999999999"/>
  </r>
  <r>
    <x v="0"/>
    <x v="2"/>
    <x v="0"/>
    <x v="4"/>
    <x v="297"/>
    <n v="168.95"/>
    <n v="13"/>
    <n v="2196.35"/>
  </r>
  <r>
    <x v="3"/>
    <x v="2"/>
    <x v="2"/>
    <x v="1"/>
    <x v="76"/>
    <n v="168.95"/>
    <n v="12"/>
    <n v="2027.3999999999999"/>
  </r>
  <r>
    <x v="4"/>
    <x v="2"/>
    <x v="2"/>
    <x v="4"/>
    <x v="76"/>
    <n v="168.95"/>
    <n v="2"/>
    <n v="337.9"/>
  </r>
  <r>
    <x v="3"/>
    <x v="2"/>
    <x v="2"/>
    <x v="4"/>
    <x v="211"/>
    <n v="168.95"/>
    <n v="8"/>
    <n v="1351.6"/>
  </r>
  <r>
    <x v="1"/>
    <x v="2"/>
    <x v="0"/>
    <x v="3"/>
    <x v="298"/>
    <n v="168.95"/>
    <n v="15"/>
    <n v="2534.25"/>
  </r>
  <r>
    <x v="2"/>
    <x v="2"/>
    <x v="1"/>
    <x v="2"/>
    <x v="299"/>
    <n v="168.95"/>
    <n v="13"/>
    <n v="2196.35"/>
  </r>
  <r>
    <x v="5"/>
    <x v="2"/>
    <x v="3"/>
    <x v="2"/>
    <x v="81"/>
    <n v="168.95"/>
    <n v="12"/>
    <n v="2027.3999999999999"/>
  </r>
  <r>
    <x v="5"/>
    <x v="2"/>
    <x v="3"/>
    <x v="4"/>
    <x v="81"/>
    <n v="168.95"/>
    <n v="9"/>
    <n v="1520.55"/>
  </r>
  <r>
    <x v="1"/>
    <x v="2"/>
    <x v="0"/>
    <x v="1"/>
    <x v="213"/>
    <n v="168.95"/>
    <n v="14"/>
    <n v="2365.2999999999997"/>
  </r>
  <r>
    <x v="2"/>
    <x v="2"/>
    <x v="1"/>
    <x v="2"/>
    <x v="82"/>
    <n v="168.95"/>
    <n v="11"/>
    <n v="1858.4499999999998"/>
  </r>
  <r>
    <x v="10"/>
    <x v="2"/>
    <x v="1"/>
    <x v="3"/>
    <x v="82"/>
    <n v="168.95"/>
    <n v="7"/>
    <n v="1182.6499999999999"/>
  </r>
  <r>
    <x v="7"/>
    <x v="2"/>
    <x v="2"/>
    <x v="2"/>
    <x v="215"/>
    <n v="168.95"/>
    <n v="19"/>
    <n v="3210.0499999999997"/>
  </r>
  <r>
    <x v="3"/>
    <x v="2"/>
    <x v="2"/>
    <x v="0"/>
    <x v="300"/>
    <n v="168.95"/>
    <n v="11"/>
    <n v="1858.4499999999998"/>
  </r>
  <r>
    <x v="11"/>
    <x v="2"/>
    <x v="1"/>
    <x v="3"/>
    <x v="301"/>
    <n v="168.95"/>
    <n v="6"/>
    <n v="1013.6999999999999"/>
  </r>
  <r>
    <x v="9"/>
    <x v="2"/>
    <x v="3"/>
    <x v="4"/>
    <x v="301"/>
    <n v="168.95"/>
    <n v="3"/>
    <n v="506.84999999999997"/>
  </r>
  <r>
    <x v="9"/>
    <x v="2"/>
    <x v="3"/>
    <x v="3"/>
    <x v="216"/>
    <n v="168.95"/>
    <n v="2"/>
    <n v="337.9"/>
  </r>
  <r>
    <x v="11"/>
    <x v="2"/>
    <x v="1"/>
    <x v="0"/>
    <x v="302"/>
    <n v="168.95"/>
    <n v="13"/>
    <n v="2196.35"/>
  </r>
  <r>
    <x v="0"/>
    <x v="2"/>
    <x v="0"/>
    <x v="4"/>
    <x v="303"/>
    <n v="168.95"/>
    <n v="4"/>
    <n v="675.8"/>
  </r>
  <r>
    <x v="6"/>
    <x v="2"/>
    <x v="1"/>
    <x v="2"/>
    <x v="86"/>
    <n v="168.95"/>
    <n v="18"/>
    <n v="3041.1"/>
  </r>
  <r>
    <x v="3"/>
    <x v="2"/>
    <x v="2"/>
    <x v="3"/>
    <x v="304"/>
    <n v="168.95"/>
    <n v="4"/>
    <n v="675.8"/>
  </r>
  <r>
    <x v="7"/>
    <x v="2"/>
    <x v="2"/>
    <x v="3"/>
    <x v="305"/>
    <n v="168.95"/>
    <n v="6"/>
    <n v="1013.6999999999999"/>
  </r>
  <r>
    <x v="8"/>
    <x v="2"/>
    <x v="3"/>
    <x v="4"/>
    <x v="219"/>
    <n v="168.95"/>
    <n v="10"/>
    <n v="1689.5"/>
  </r>
  <r>
    <x v="8"/>
    <x v="2"/>
    <x v="3"/>
    <x v="3"/>
    <x v="306"/>
    <n v="168.95"/>
    <n v="4"/>
    <n v="675.8"/>
  </r>
  <r>
    <x v="1"/>
    <x v="2"/>
    <x v="0"/>
    <x v="3"/>
    <x v="307"/>
    <n v="168.95"/>
    <n v="10"/>
    <n v="1689.5"/>
  </r>
  <r>
    <x v="3"/>
    <x v="2"/>
    <x v="2"/>
    <x v="1"/>
    <x v="308"/>
    <n v="168.95"/>
    <n v="4"/>
    <n v="675.8"/>
  </r>
  <r>
    <x v="11"/>
    <x v="2"/>
    <x v="1"/>
    <x v="1"/>
    <x v="90"/>
    <n v="168.95"/>
    <n v="4"/>
    <n v="675.8"/>
  </r>
  <r>
    <x v="5"/>
    <x v="2"/>
    <x v="3"/>
    <x v="1"/>
    <x v="220"/>
    <n v="168.95"/>
    <n v="12"/>
    <n v="2027.3999999999999"/>
  </r>
  <r>
    <x v="9"/>
    <x v="2"/>
    <x v="3"/>
    <x v="0"/>
    <x v="309"/>
    <n v="168.95"/>
    <n v="10"/>
    <n v="1689.5"/>
  </r>
  <r>
    <x v="8"/>
    <x v="2"/>
    <x v="3"/>
    <x v="1"/>
    <x v="309"/>
    <n v="168.95"/>
    <n v="1"/>
    <n v="168.95"/>
  </r>
  <r>
    <x v="8"/>
    <x v="2"/>
    <x v="3"/>
    <x v="4"/>
    <x v="94"/>
    <n v="168.95"/>
    <n v="9"/>
    <n v="1520.55"/>
  </r>
  <r>
    <x v="3"/>
    <x v="2"/>
    <x v="2"/>
    <x v="0"/>
    <x v="223"/>
    <n v="168.95"/>
    <n v="10"/>
    <n v="1689.5"/>
  </r>
  <r>
    <x v="1"/>
    <x v="2"/>
    <x v="0"/>
    <x v="3"/>
    <x v="223"/>
    <n v="168.95"/>
    <n v="2"/>
    <n v="337.9"/>
  </r>
  <r>
    <x v="2"/>
    <x v="2"/>
    <x v="1"/>
    <x v="3"/>
    <x v="224"/>
    <n v="168.95"/>
    <n v="12"/>
    <n v="2027.3999999999999"/>
  </r>
  <r>
    <x v="5"/>
    <x v="2"/>
    <x v="3"/>
    <x v="2"/>
    <x v="310"/>
    <n v="168.95"/>
    <n v="11"/>
    <n v="1858.4499999999998"/>
  </r>
  <r>
    <x v="5"/>
    <x v="2"/>
    <x v="3"/>
    <x v="3"/>
    <x v="225"/>
    <n v="168.95"/>
    <n v="8"/>
    <n v="1351.6"/>
  </r>
  <r>
    <x v="8"/>
    <x v="2"/>
    <x v="3"/>
    <x v="1"/>
    <x v="98"/>
    <n v="168.95"/>
    <n v="8"/>
    <n v="1351.6"/>
  </r>
  <r>
    <x v="3"/>
    <x v="2"/>
    <x v="2"/>
    <x v="4"/>
    <x v="100"/>
    <n v="168.95"/>
    <n v="10"/>
    <n v="1689.5"/>
  </r>
  <r>
    <x v="11"/>
    <x v="2"/>
    <x v="1"/>
    <x v="3"/>
    <x v="227"/>
    <n v="168.95"/>
    <n v="5"/>
    <n v="844.75"/>
  </r>
  <r>
    <x v="5"/>
    <x v="2"/>
    <x v="3"/>
    <x v="4"/>
    <x v="311"/>
    <n v="168.95"/>
    <n v="9"/>
    <n v="1520.55"/>
  </r>
  <r>
    <x v="8"/>
    <x v="2"/>
    <x v="3"/>
    <x v="0"/>
    <x v="103"/>
    <n v="168.95"/>
    <n v="2"/>
    <n v="337.9"/>
  </r>
  <r>
    <x v="0"/>
    <x v="2"/>
    <x v="0"/>
    <x v="2"/>
    <x v="312"/>
    <n v="168.95"/>
    <n v="8"/>
    <n v="1351.6"/>
  </r>
  <r>
    <x v="9"/>
    <x v="2"/>
    <x v="3"/>
    <x v="3"/>
    <x v="313"/>
    <n v="168.95"/>
    <n v="1"/>
    <n v="168.95"/>
  </r>
  <r>
    <x v="8"/>
    <x v="2"/>
    <x v="3"/>
    <x v="0"/>
    <x v="314"/>
    <n v="168.95"/>
    <n v="7"/>
    <n v="1182.6499999999999"/>
  </r>
  <r>
    <x v="7"/>
    <x v="2"/>
    <x v="2"/>
    <x v="1"/>
    <x v="232"/>
    <n v="168.95"/>
    <n v="5"/>
    <n v="844.75"/>
  </r>
  <r>
    <x v="3"/>
    <x v="2"/>
    <x v="2"/>
    <x v="1"/>
    <x v="315"/>
    <n v="168.95"/>
    <n v="2"/>
    <n v="337.9"/>
  </r>
  <r>
    <x v="3"/>
    <x v="2"/>
    <x v="2"/>
    <x v="1"/>
    <x v="106"/>
    <n v="168.95"/>
    <n v="7"/>
    <n v="1182.6499999999999"/>
  </r>
  <r>
    <x v="1"/>
    <x v="2"/>
    <x v="0"/>
    <x v="2"/>
    <x v="316"/>
    <n v="168.95"/>
    <n v="6"/>
    <n v="1013.6999999999999"/>
  </r>
  <r>
    <x v="9"/>
    <x v="2"/>
    <x v="3"/>
    <x v="2"/>
    <x v="317"/>
    <n v="168.95"/>
    <n v="9"/>
    <n v="1520.55"/>
  </r>
  <r>
    <x v="9"/>
    <x v="2"/>
    <x v="3"/>
    <x v="1"/>
    <x v="317"/>
    <n v="168.95"/>
    <n v="6"/>
    <n v="1013.6999999999999"/>
  </r>
  <r>
    <x v="8"/>
    <x v="2"/>
    <x v="3"/>
    <x v="1"/>
    <x v="236"/>
    <n v="168.95"/>
    <n v="2"/>
    <n v="337.9"/>
  </r>
  <r>
    <x v="11"/>
    <x v="2"/>
    <x v="1"/>
    <x v="4"/>
    <x v="318"/>
    <n v="168.95"/>
    <n v="6"/>
    <n v="1013.6999999999999"/>
  </r>
  <r>
    <x v="9"/>
    <x v="2"/>
    <x v="3"/>
    <x v="0"/>
    <x v="239"/>
    <n v="168.95"/>
    <n v="9"/>
    <n v="1520.55"/>
  </r>
  <r>
    <x v="5"/>
    <x v="2"/>
    <x v="3"/>
    <x v="1"/>
    <x v="319"/>
    <n v="168.95"/>
    <n v="8"/>
    <n v="1351.6"/>
  </r>
  <r>
    <x v="11"/>
    <x v="2"/>
    <x v="1"/>
    <x v="0"/>
    <x v="242"/>
    <n v="168.95"/>
    <n v="10"/>
    <n v="1689.5"/>
  </r>
  <r>
    <x v="9"/>
    <x v="2"/>
    <x v="3"/>
    <x v="2"/>
    <x v="320"/>
    <n v="168.95"/>
    <n v="16"/>
    <n v="2703.2"/>
  </r>
  <r>
    <x v="0"/>
    <x v="2"/>
    <x v="0"/>
    <x v="0"/>
    <x v="244"/>
    <n v="168.95"/>
    <n v="11"/>
    <n v="1858.4499999999998"/>
  </r>
  <r>
    <x v="3"/>
    <x v="2"/>
    <x v="2"/>
    <x v="4"/>
    <x v="114"/>
    <n v="168.95"/>
    <n v="7"/>
    <n v="1182.6499999999999"/>
  </r>
  <r>
    <x v="3"/>
    <x v="2"/>
    <x v="2"/>
    <x v="1"/>
    <x v="321"/>
    <n v="168.95"/>
    <n v="3"/>
    <n v="506.84999999999997"/>
  </r>
  <r>
    <x v="5"/>
    <x v="2"/>
    <x v="3"/>
    <x v="3"/>
    <x v="322"/>
    <n v="168.95"/>
    <n v="1"/>
    <n v="168.95"/>
  </r>
  <r>
    <x v="10"/>
    <x v="2"/>
    <x v="1"/>
    <x v="4"/>
    <x v="323"/>
    <n v="168.95"/>
    <n v="7"/>
    <n v="1182.6499999999999"/>
  </r>
  <r>
    <x v="3"/>
    <x v="2"/>
    <x v="2"/>
    <x v="4"/>
    <x v="118"/>
    <n v="168.95"/>
    <n v="7"/>
    <n v="1182.6499999999999"/>
  </r>
  <r>
    <x v="11"/>
    <x v="2"/>
    <x v="1"/>
    <x v="0"/>
    <x v="119"/>
    <n v="168.95"/>
    <n v="9"/>
    <n v="1520.55"/>
  </r>
  <r>
    <x v="2"/>
    <x v="2"/>
    <x v="1"/>
    <x v="1"/>
    <x v="124"/>
    <n v="168.95"/>
    <n v="3"/>
    <n v="506.84999999999997"/>
  </r>
  <r>
    <x v="5"/>
    <x v="2"/>
    <x v="3"/>
    <x v="0"/>
    <x v="324"/>
    <n v="168.95"/>
    <n v="4"/>
    <n v="675.8"/>
  </r>
  <r>
    <x v="2"/>
    <x v="2"/>
    <x v="1"/>
    <x v="3"/>
    <x v="325"/>
    <n v="168.95"/>
    <n v="8"/>
    <n v="1351.6"/>
  </r>
  <r>
    <x v="1"/>
    <x v="2"/>
    <x v="0"/>
    <x v="1"/>
    <x v="326"/>
    <n v="168.95"/>
    <n v="1"/>
    <n v="168.95"/>
  </r>
  <r>
    <x v="1"/>
    <x v="2"/>
    <x v="0"/>
    <x v="1"/>
    <x v="327"/>
    <n v="168.95"/>
    <n v="11"/>
    <n v="1858.4499999999998"/>
  </r>
  <r>
    <x v="1"/>
    <x v="2"/>
    <x v="0"/>
    <x v="2"/>
    <x v="134"/>
    <n v="168.95"/>
    <n v="17"/>
    <n v="2872.1499999999996"/>
  </r>
  <r>
    <x v="1"/>
    <x v="2"/>
    <x v="0"/>
    <x v="3"/>
    <x v="328"/>
    <n v="168.95"/>
    <n v="6"/>
    <n v="1013.6999999999999"/>
  </r>
  <r>
    <x v="1"/>
    <x v="2"/>
    <x v="0"/>
    <x v="3"/>
    <x v="136"/>
    <n v="168.95"/>
    <n v="10"/>
    <n v="1689.5"/>
  </r>
  <r>
    <x v="0"/>
    <x v="2"/>
    <x v="0"/>
    <x v="3"/>
    <x v="329"/>
    <n v="168.95"/>
    <n v="13"/>
    <n v="2196.35"/>
  </r>
  <r>
    <x v="8"/>
    <x v="2"/>
    <x v="3"/>
    <x v="1"/>
    <x v="330"/>
    <n v="168.95"/>
    <n v="7"/>
    <n v="1182.6499999999999"/>
  </r>
  <r>
    <x v="1"/>
    <x v="2"/>
    <x v="0"/>
    <x v="4"/>
    <x v="331"/>
    <n v="168.95"/>
    <n v="10"/>
    <n v="1689.5"/>
  </r>
  <r>
    <x v="3"/>
    <x v="2"/>
    <x v="2"/>
    <x v="0"/>
    <x v="256"/>
    <n v="168.95"/>
    <n v="9"/>
    <n v="1520.55"/>
  </r>
  <r>
    <x v="6"/>
    <x v="2"/>
    <x v="1"/>
    <x v="2"/>
    <x v="144"/>
    <n v="168.95"/>
    <n v="11"/>
    <n v="1858.4499999999998"/>
  </r>
  <r>
    <x v="6"/>
    <x v="2"/>
    <x v="1"/>
    <x v="1"/>
    <x v="144"/>
    <n v="168.95"/>
    <n v="14"/>
    <n v="2365.2999999999997"/>
  </r>
  <r>
    <x v="11"/>
    <x v="2"/>
    <x v="1"/>
    <x v="2"/>
    <x v="332"/>
    <n v="168.95"/>
    <n v="8"/>
    <n v="1351.6"/>
  </r>
  <r>
    <x v="5"/>
    <x v="2"/>
    <x v="3"/>
    <x v="2"/>
    <x v="333"/>
    <n v="168.95"/>
    <n v="12"/>
    <n v="2027.3999999999999"/>
  </r>
  <r>
    <x v="1"/>
    <x v="2"/>
    <x v="0"/>
    <x v="2"/>
    <x v="147"/>
    <n v="168.95"/>
    <n v="18"/>
    <n v="3041.1"/>
  </r>
  <r>
    <x v="3"/>
    <x v="2"/>
    <x v="2"/>
    <x v="1"/>
    <x v="148"/>
    <n v="168.95"/>
    <n v="14"/>
    <n v="2365.2999999999997"/>
  </r>
  <r>
    <x v="2"/>
    <x v="3"/>
    <x v="1"/>
    <x v="0"/>
    <x v="334"/>
    <n v="168.95"/>
    <n v="13"/>
    <n v="2196.35"/>
  </r>
  <r>
    <x v="0"/>
    <x v="3"/>
    <x v="0"/>
    <x v="1"/>
    <x v="150"/>
    <n v="168.95"/>
    <n v="2"/>
    <n v="337.9"/>
  </r>
  <r>
    <x v="7"/>
    <x v="3"/>
    <x v="2"/>
    <x v="2"/>
    <x v="151"/>
    <n v="168.95"/>
    <n v="6"/>
    <n v="1013.6999999999999"/>
  </r>
  <r>
    <x v="3"/>
    <x v="3"/>
    <x v="2"/>
    <x v="0"/>
    <x v="335"/>
    <n v="168.95"/>
    <n v="10"/>
    <n v="1689.5"/>
  </r>
  <r>
    <x v="3"/>
    <x v="3"/>
    <x v="2"/>
    <x v="1"/>
    <x v="335"/>
    <n v="168.95"/>
    <n v="7"/>
    <n v="1182.6499999999999"/>
  </r>
  <r>
    <x v="5"/>
    <x v="3"/>
    <x v="3"/>
    <x v="3"/>
    <x v="263"/>
    <n v="168.95"/>
    <n v="5"/>
    <n v="844.75"/>
  </r>
  <r>
    <x v="2"/>
    <x v="3"/>
    <x v="1"/>
    <x v="1"/>
    <x v="263"/>
    <n v="168.95"/>
    <n v="7"/>
    <n v="1182.6499999999999"/>
  </r>
  <r>
    <x v="2"/>
    <x v="3"/>
    <x v="1"/>
    <x v="3"/>
    <x v="336"/>
    <n v="168.95"/>
    <n v="4"/>
    <n v="675.8"/>
  </r>
  <r>
    <x v="2"/>
    <x v="3"/>
    <x v="1"/>
    <x v="3"/>
    <x v="336"/>
    <n v="168.95"/>
    <n v="11"/>
    <n v="1858.4499999999998"/>
  </r>
  <r>
    <x v="6"/>
    <x v="3"/>
    <x v="1"/>
    <x v="3"/>
    <x v="5"/>
    <n v="168.95"/>
    <n v="1"/>
    <n v="168.95"/>
  </r>
  <r>
    <x v="6"/>
    <x v="3"/>
    <x v="1"/>
    <x v="0"/>
    <x v="158"/>
    <n v="168.95"/>
    <n v="9"/>
    <n v="1520.55"/>
  </r>
  <r>
    <x v="2"/>
    <x v="3"/>
    <x v="1"/>
    <x v="2"/>
    <x v="158"/>
    <n v="168.95"/>
    <n v="14"/>
    <n v="2365.2999999999997"/>
  </r>
  <r>
    <x v="4"/>
    <x v="3"/>
    <x v="2"/>
    <x v="3"/>
    <x v="158"/>
    <n v="168.95"/>
    <n v="5"/>
    <n v="844.75"/>
  </r>
  <r>
    <x v="4"/>
    <x v="3"/>
    <x v="2"/>
    <x v="2"/>
    <x v="6"/>
    <n v="168.95"/>
    <n v="18"/>
    <n v="3041.1"/>
  </r>
  <r>
    <x v="4"/>
    <x v="3"/>
    <x v="2"/>
    <x v="3"/>
    <x v="337"/>
    <n v="168.95"/>
    <n v="14"/>
    <n v="2365.2999999999997"/>
  </r>
  <r>
    <x v="2"/>
    <x v="3"/>
    <x v="1"/>
    <x v="2"/>
    <x v="267"/>
    <n v="168.95"/>
    <n v="17"/>
    <n v="2872.1499999999996"/>
  </r>
  <r>
    <x v="2"/>
    <x v="3"/>
    <x v="1"/>
    <x v="0"/>
    <x v="338"/>
    <n v="168.95"/>
    <n v="9"/>
    <n v="1520.55"/>
  </r>
  <r>
    <x v="10"/>
    <x v="3"/>
    <x v="1"/>
    <x v="0"/>
    <x v="9"/>
    <n v="168.95"/>
    <n v="8"/>
    <n v="1351.6"/>
  </r>
  <r>
    <x v="2"/>
    <x v="3"/>
    <x v="1"/>
    <x v="3"/>
    <x v="268"/>
    <n v="168.95"/>
    <n v="8"/>
    <n v="1351.6"/>
  </r>
  <r>
    <x v="7"/>
    <x v="3"/>
    <x v="2"/>
    <x v="0"/>
    <x v="339"/>
    <n v="168.95"/>
    <n v="11"/>
    <n v="1858.4499999999998"/>
  </r>
  <r>
    <x v="4"/>
    <x v="3"/>
    <x v="2"/>
    <x v="3"/>
    <x v="340"/>
    <n v="168.95"/>
    <n v="9"/>
    <n v="1520.55"/>
  </r>
  <r>
    <x v="2"/>
    <x v="3"/>
    <x v="1"/>
    <x v="1"/>
    <x v="341"/>
    <n v="168.95"/>
    <n v="8"/>
    <n v="1351.6"/>
  </r>
  <r>
    <x v="3"/>
    <x v="3"/>
    <x v="2"/>
    <x v="1"/>
    <x v="269"/>
    <n v="168.95"/>
    <n v="7"/>
    <n v="1182.6499999999999"/>
  </r>
  <r>
    <x v="10"/>
    <x v="3"/>
    <x v="1"/>
    <x v="1"/>
    <x v="342"/>
    <n v="168.95"/>
    <n v="4"/>
    <n v="675.8"/>
  </r>
  <r>
    <x v="5"/>
    <x v="3"/>
    <x v="3"/>
    <x v="2"/>
    <x v="15"/>
    <n v="168.95"/>
    <n v="7"/>
    <n v="1182.6499999999999"/>
  </r>
  <r>
    <x v="10"/>
    <x v="3"/>
    <x v="1"/>
    <x v="1"/>
    <x v="343"/>
    <n v="168.95"/>
    <n v="8"/>
    <n v="1351.6"/>
  </r>
  <r>
    <x v="10"/>
    <x v="3"/>
    <x v="1"/>
    <x v="2"/>
    <x v="344"/>
    <n v="168.95"/>
    <n v="16"/>
    <n v="2703.2"/>
  </r>
  <r>
    <x v="2"/>
    <x v="3"/>
    <x v="1"/>
    <x v="4"/>
    <x v="345"/>
    <n v="168.95"/>
    <n v="8"/>
    <n v="1351.6"/>
  </r>
  <r>
    <x v="7"/>
    <x v="3"/>
    <x v="2"/>
    <x v="3"/>
    <x v="346"/>
    <n v="168.95"/>
    <n v="2"/>
    <n v="337.9"/>
  </r>
  <r>
    <x v="6"/>
    <x v="3"/>
    <x v="1"/>
    <x v="4"/>
    <x v="347"/>
    <n v="168.95"/>
    <n v="6"/>
    <n v="1013.6999999999999"/>
  </r>
  <r>
    <x v="8"/>
    <x v="3"/>
    <x v="2"/>
    <x v="3"/>
    <x v="348"/>
    <n v="168.95"/>
    <n v="6"/>
    <n v="1013.6999999999999"/>
  </r>
  <r>
    <x v="5"/>
    <x v="3"/>
    <x v="3"/>
    <x v="0"/>
    <x v="349"/>
    <n v="168.95"/>
    <n v="9"/>
    <n v="1520.55"/>
  </r>
  <r>
    <x v="1"/>
    <x v="3"/>
    <x v="0"/>
    <x v="1"/>
    <x v="272"/>
    <n v="168.95"/>
    <n v="10"/>
    <n v="1689.5"/>
  </r>
  <r>
    <x v="3"/>
    <x v="3"/>
    <x v="2"/>
    <x v="3"/>
    <x v="350"/>
    <n v="168.95"/>
    <n v="10"/>
    <n v="1689.5"/>
  </r>
  <r>
    <x v="2"/>
    <x v="3"/>
    <x v="1"/>
    <x v="0"/>
    <x v="351"/>
    <n v="168.95"/>
    <n v="5"/>
    <n v="844.75"/>
  </r>
  <r>
    <x v="7"/>
    <x v="3"/>
    <x v="2"/>
    <x v="3"/>
    <x v="176"/>
    <n v="168.95"/>
    <n v="3"/>
    <n v="506.84999999999997"/>
  </r>
  <r>
    <x v="10"/>
    <x v="3"/>
    <x v="1"/>
    <x v="3"/>
    <x v="352"/>
    <n v="168.95"/>
    <n v="10"/>
    <n v="1689.5"/>
  </r>
  <r>
    <x v="3"/>
    <x v="3"/>
    <x v="2"/>
    <x v="4"/>
    <x v="25"/>
    <n v="168.95"/>
    <n v="3"/>
    <n v="506.84999999999997"/>
  </r>
  <r>
    <x v="3"/>
    <x v="3"/>
    <x v="2"/>
    <x v="2"/>
    <x v="353"/>
    <n v="168.95"/>
    <n v="19"/>
    <n v="3210.0499999999997"/>
  </r>
  <r>
    <x v="8"/>
    <x v="3"/>
    <x v="2"/>
    <x v="1"/>
    <x v="354"/>
    <n v="168.95"/>
    <n v="11"/>
    <n v="1858.4499999999998"/>
  </r>
  <r>
    <x v="10"/>
    <x v="3"/>
    <x v="1"/>
    <x v="4"/>
    <x v="354"/>
    <n v="168.95"/>
    <n v="6"/>
    <n v="1013.6999999999999"/>
  </r>
  <r>
    <x v="7"/>
    <x v="3"/>
    <x v="2"/>
    <x v="2"/>
    <x v="26"/>
    <n v="168.95"/>
    <n v="19"/>
    <n v="3210.0499999999997"/>
  </r>
  <r>
    <x v="7"/>
    <x v="3"/>
    <x v="2"/>
    <x v="4"/>
    <x v="26"/>
    <n v="168.95"/>
    <n v="9"/>
    <n v="1520.55"/>
  </r>
  <r>
    <x v="1"/>
    <x v="3"/>
    <x v="0"/>
    <x v="4"/>
    <x v="180"/>
    <n v="168.95"/>
    <n v="14"/>
    <n v="2365.2999999999997"/>
  </r>
  <r>
    <x v="6"/>
    <x v="3"/>
    <x v="1"/>
    <x v="4"/>
    <x v="180"/>
    <n v="168.95"/>
    <n v="15"/>
    <n v="2534.25"/>
  </r>
  <r>
    <x v="5"/>
    <x v="3"/>
    <x v="3"/>
    <x v="0"/>
    <x v="278"/>
    <n v="168.95"/>
    <n v="11"/>
    <n v="1858.4499999999998"/>
  </r>
  <r>
    <x v="5"/>
    <x v="3"/>
    <x v="3"/>
    <x v="3"/>
    <x v="28"/>
    <n v="168.95"/>
    <n v="2"/>
    <n v="337.9"/>
  </r>
  <r>
    <x v="4"/>
    <x v="3"/>
    <x v="2"/>
    <x v="2"/>
    <x v="181"/>
    <n v="168.95"/>
    <n v="15"/>
    <n v="2534.25"/>
  </r>
  <r>
    <x v="7"/>
    <x v="3"/>
    <x v="2"/>
    <x v="2"/>
    <x v="355"/>
    <n v="168.95"/>
    <n v="14"/>
    <n v="2365.2999999999997"/>
  </r>
  <r>
    <x v="1"/>
    <x v="3"/>
    <x v="0"/>
    <x v="3"/>
    <x v="355"/>
    <n v="168.95"/>
    <n v="3"/>
    <n v="506.84999999999997"/>
  </r>
  <r>
    <x v="7"/>
    <x v="3"/>
    <x v="2"/>
    <x v="0"/>
    <x v="282"/>
    <n v="168.95"/>
    <n v="14"/>
    <n v="2365.2999999999997"/>
  </r>
  <r>
    <x v="4"/>
    <x v="3"/>
    <x v="2"/>
    <x v="0"/>
    <x v="184"/>
    <n v="168.95"/>
    <n v="2"/>
    <n v="337.9"/>
  </r>
  <r>
    <x v="9"/>
    <x v="3"/>
    <x v="3"/>
    <x v="3"/>
    <x v="184"/>
    <n v="168.95"/>
    <n v="15"/>
    <n v="2534.25"/>
  </r>
  <r>
    <x v="10"/>
    <x v="3"/>
    <x v="1"/>
    <x v="1"/>
    <x v="356"/>
    <n v="168.95"/>
    <n v="2"/>
    <n v="337.9"/>
  </r>
  <r>
    <x v="4"/>
    <x v="3"/>
    <x v="2"/>
    <x v="4"/>
    <x v="357"/>
    <n v="168.95"/>
    <n v="9"/>
    <n v="1520.55"/>
  </r>
  <r>
    <x v="7"/>
    <x v="3"/>
    <x v="2"/>
    <x v="0"/>
    <x v="358"/>
    <n v="168.95"/>
    <n v="8"/>
    <n v="1351.6"/>
  </r>
  <r>
    <x v="2"/>
    <x v="3"/>
    <x v="1"/>
    <x v="1"/>
    <x v="358"/>
    <n v="168.95"/>
    <n v="5"/>
    <n v="844.75"/>
  </r>
  <r>
    <x v="8"/>
    <x v="3"/>
    <x v="2"/>
    <x v="3"/>
    <x v="359"/>
    <n v="168.95"/>
    <n v="9"/>
    <n v="1520.55"/>
  </r>
  <r>
    <x v="8"/>
    <x v="3"/>
    <x v="2"/>
    <x v="0"/>
    <x v="35"/>
    <n v="168.95"/>
    <n v="1"/>
    <n v="168.95"/>
  </r>
  <r>
    <x v="10"/>
    <x v="3"/>
    <x v="1"/>
    <x v="3"/>
    <x v="360"/>
    <n v="168.95"/>
    <n v="13"/>
    <n v="2196.35"/>
  </r>
  <r>
    <x v="3"/>
    <x v="3"/>
    <x v="2"/>
    <x v="0"/>
    <x v="361"/>
    <n v="168.95"/>
    <n v="4"/>
    <n v="675.8"/>
  </r>
  <r>
    <x v="3"/>
    <x v="3"/>
    <x v="2"/>
    <x v="4"/>
    <x v="193"/>
    <n v="168.95"/>
    <n v="4"/>
    <n v="675.8"/>
  </r>
  <r>
    <x v="6"/>
    <x v="3"/>
    <x v="1"/>
    <x v="0"/>
    <x v="362"/>
    <n v="168.95"/>
    <n v="14"/>
    <n v="2365.2999999999997"/>
  </r>
  <r>
    <x v="9"/>
    <x v="3"/>
    <x v="3"/>
    <x v="1"/>
    <x v="362"/>
    <n v="168.95"/>
    <n v="1"/>
    <n v="168.95"/>
  </r>
  <r>
    <x v="0"/>
    <x v="3"/>
    <x v="0"/>
    <x v="2"/>
    <x v="194"/>
    <n v="168.95"/>
    <n v="13"/>
    <n v="2196.35"/>
  </r>
  <r>
    <x v="4"/>
    <x v="3"/>
    <x v="2"/>
    <x v="1"/>
    <x v="194"/>
    <n v="168.95"/>
    <n v="10"/>
    <n v="1689.5"/>
  </r>
  <r>
    <x v="10"/>
    <x v="3"/>
    <x v="1"/>
    <x v="1"/>
    <x v="286"/>
    <n v="168.95"/>
    <n v="8"/>
    <n v="1351.6"/>
  </r>
  <r>
    <x v="2"/>
    <x v="3"/>
    <x v="1"/>
    <x v="1"/>
    <x v="286"/>
    <n v="168.95"/>
    <n v="10"/>
    <n v="1689.5"/>
  </r>
  <r>
    <x v="10"/>
    <x v="3"/>
    <x v="1"/>
    <x v="1"/>
    <x v="363"/>
    <n v="168.95"/>
    <n v="13"/>
    <n v="2196.35"/>
  </r>
  <r>
    <x v="4"/>
    <x v="3"/>
    <x v="2"/>
    <x v="1"/>
    <x v="195"/>
    <n v="168.95"/>
    <n v="11"/>
    <n v="1858.4499999999998"/>
  </r>
  <r>
    <x v="2"/>
    <x v="3"/>
    <x v="1"/>
    <x v="0"/>
    <x v="287"/>
    <n v="168.95"/>
    <n v="10"/>
    <n v="1689.5"/>
  </r>
  <r>
    <x v="2"/>
    <x v="3"/>
    <x v="1"/>
    <x v="4"/>
    <x v="196"/>
    <n v="168.95"/>
    <n v="4"/>
    <n v="675.8"/>
  </r>
  <r>
    <x v="5"/>
    <x v="3"/>
    <x v="3"/>
    <x v="2"/>
    <x v="364"/>
    <n v="168.95"/>
    <n v="6"/>
    <n v="1013.6999999999999"/>
  </r>
  <r>
    <x v="0"/>
    <x v="3"/>
    <x v="0"/>
    <x v="0"/>
    <x v="48"/>
    <n v="168.95"/>
    <n v="13"/>
    <n v="2196.35"/>
  </r>
  <r>
    <x v="1"/>
    <x v="3"/>
    <x v="0"/>
    <x v="3"/>
    <x v="48"/>
    <n v="168.95"/>
    <n v="5"/>
    <n v="844.75"/>
  </r>
  <r>
    <x v="2"/>
    <x v="3"/>
    <x v="1"/>
    <x v="0"/>
    <x v="203"/>
    <n v="168.95"/>
    <n v="2"/>
    <n v="337.9"/>
  </r>
  <r>
    <x v="2"/>
    <x v="3"/>
    <x v="1"/>
    <x v="0"/>
    <x v="291"/>
    <n v="168.95"/>
    <n v="9"/>
    <n v="1520.55"/>
  </r>
  <r>
    <x v="7"/>
    <x v="3"/>
    <x v="2"/>
    <x v="0"/>
    <x v="365"/>
    <n v="168.95"/>
    <n v="4"/>
    <n v="675.8"/>
  </r>
  <r>
    <x v="6"/>
    <x v="3"/>
    <x v="1"/>
    <x v="0"/>
    <x v="366"/>
    <n v="168.95"/>
    <n v="10"/>
    <n v="1689.5"/>
  </r>
  <r>
    <x v="1"/>
    <x v="3"/>
    <x v="0"/>
    <x v="4"/>
    <x v="292"/>
    <n v="168.95"/>
    <n v="7"/>
    <n v="1182.6499999999999"/>
  </r>
  <r>
    <x v="8"/>
    <x v="3"/>
    <x v="2"/>
    <x v="1"/>
    <x v="367"/>
    <n v="168.95"/>
    <n v="3"/>
    <n v="506.84999999999997"/>
  </r>
  <r>
    <x v="5"/>
    <x v="3"/>
    <x v="3"/>
    <x v="3"/>
    <x v="55"/>
    <n v="168.95"/>
    <n v="5"/>
    <n v="844.75"/>
  </r>
  <r>
    <x v="4"/>
    <x v="3"/>
    <x v="2"/>
    <x v="2"/>
    <x v="368"/>
    <n v="168.95"/>
    <n v="14"/>
    <n v="2365.2999999999997"/>
  </r>
  <r>
    <x v="9"/>
    <x v="3"/>
    <x v="3"/>
    <x v="4"/>
    <x v="368"/>
    <n v="168.95"/>
    <n v="2"/>
    <n v="337.9"/>
  </r>
  <r>
    <x v="3"/>
    <x v="3"/>
    <x v="2"/>
    <x v="3"/>
    <x v="57"/>
    <n v="168.95"/>
    <n v="14"/>
    <n v="2365.2999999999997"/>
  </r>
  <r>
    <x v="11"/>
    <x v="3"/>
    <x v="1"/>
    <x v="2"/>
    <x v="369"/>
    <n v="168.95"/>
    <n v="12"/>
    <n v="2027.3999999999999"/>
  </r>
  <r>
    <x v="3"/>
    <x v="3"/>
    <x v="2"/>
    <x v="0"/>
    <x v="370"/>
    <n v="168.95"/>
    <n v="7"/>
    <n v="1182.6499999999999"/>
  </r>
  <r>
    <x v="1"/>
    <x v="3"/>
    <x v="0"/>
    <x v="2"/>
    <x v="371"/>
    <n v="168.95"/>
    <n v="13"/>
    <n v="2196.35"/>
  </r>
  <r>
    <x v="9"/>
    <x v="3"/>
    <x v="3"/>
    <x v="4"/>
    <x v="372"/>
    <n v="168.95"/>
    <n v="14"/>
    <n v="2365.2999999999997"/>
  </r>
  <r>
    <x v="5"/>
    <x v="3"/>
    <x v="3"/>
    <x v="2"/>
    <x v="209"/>
    <n v="168.95"/>
    <n v="11"/>
    <n v="1858.4499999999998"/>
  </r>
  <r>
    <x v="7"/>
    <x v="3"/>
    <x v="2"/>
    <x v="1"/>
    <x v="373"/>
    <n v="168.95"/>
    <n v="6"/>
    <n v="1013.6999999999999"/>
  </r>
  <r>
    <x v="11"/>
    <x v="3"/>
    <x v="1"/>
    <x v="2"/>
    <x v="66"/>
    <n v="168.95"/>
    <n v="20"/>
    <n v="3379"/>
  </r>
  <r>
    <x v="2"/>
    <x v="3"/>
    <x v="1"/>
    <x v="2"/>
    <x v="71"/>
    <n v="168.95"/>
    <n v="18"/>
    <n v="3041.1"/>
  </r>
  <r>
    <x v="1"/>
    <x v="3"/>
    <x v="0"/>
    <x v="0"/>
    <x v="72"/>
    <n v="168.95"/>
    <n v="7"/>
    <n v="1182.6499999999999"/>
  </r>
  <r>
    <x v="5"/>
    <x v="3"/>
    <x v="3"/>
    <x v="0"/>
    <x v="72"/>
    <n v="168.95"/>
    <n v="8"/>
    <n v="1351.6"/>
  </r>
  <r>
    <x v="8"/>
    <x v="3"/>
    <x v="2"/>
    <x v="4"/>
    <x v="72"/>
    <n v="168.95"/>
    <n v="15"/>
    <n v="2534.25"/>
  </r>
  <r>
    <x v="10"/>
    <x v="3"/>
    <x v="1"/>
    <x v="4"/>
    <x v="73"/>
    <n v="168.95"/>
    <n v="7"/>
    <n v="1182.6499999999999"/>
  </r>
  <r>
    <x v="5"/>
    <x v="3"/>
    <x v="3"/>
    <x v="2"/>
    <x v="297"/>
    <n v="168.95"/>
    <n v="6"/>
    <n v="1013.6999999999999"/>
  </r>
  <r>
    <x v="3"/>
    <x v="3"/>
    <x v="2"/>
    <x v="0"/>
    <x v="211"/>
    <n v="168.95"/>
    <n v="3"/>
    <n v="506.84999999999997"/>
  </r>
  <r>
    <x v="9"/>
    <x v="3"/>
    <x v="3"/>
    <x v="1"/>
    <x v="374"/>
    <n v="168.95"/>
    <n v="10"/>
    <n v="1689.5"/>
  </r>
  <r>
    <x v="11"/>
    <x v="3"/>
    <x v="1"/>
    <x v="2"/>
    <x v="375"/>
    <n v="168.95"/>
    <n v="15"/>
    <n v="2534.25"/>
  </r>
  <r>
    <x v="8"/>
    <x v="3"/>
    <x v="2"/>
    <x v="0"/>
    <x v="298"/>
    <n v="168.95"/>
    <n v="2"/>
    <n v="337.9"/>
  </r>
  <r>
    <x v="6"/>
    <x v="3"/>
    <x v="1"/>
    <x v="1"/>
    <x v="298"/>
    <n v="168.95"/>
    <n v="11"/>
    <n v="1858.4499999999998"/>
  </r>
  <r>
    <x v="2"/>
    <x v="3"/>
    <x v="1"/>
    <x v="4"/>
    <x v="376"/>
    <n v="168.95"/>
    <n v="15"/>
    <n v="2534.25"/>
  </r>
  <r>
    <x v="8"/>
    <x v="3"/>
    <x v="2"/>
    <x v="3"/>
    <x v="214"/>
    <n v="168.95"/>
    <n v="6"/>
    <n v="1013.6999999999999"/>
  </r>
  <r>
    <x v="11"/>
    <x v="3"/>
    <x v="1"/>
    <x v="3"/>
    <x v="82"/>
    <n v="168.95"/>
    <n v="11"/>
    <n v="1858.4499999999998"/>
  </r>
  <r>
    <x v="0"/>
    <x v="3"/>
    <x v="0"/>
    <x v="1"/>
    <x v="377"/>
    <n v="168.95"/>
    <n v="4"/>
    <n v="675.8"/>
  </r>
  <r>
    <x v="10"/>
    <x v="3"/>
    <x v="1"/>
    <x v="4"/>
    <x v="215"/>
    <n v="168.95"/>
    <n v="13"/>
    <n v="2196.35"/>
  </r>
  <r>
    <x v="6"/>
    <x v="3"/>
    <x v="1"/>
    <x v="4"/>
    <x v="378"/>
    <n v="168.95"/>
    <n v="13"/>
    <n v="2196.35"/>
  </r>
  <r>
    <x v="10"/>
    <x v="3"/>
    <x v="1"/>
    <x v="2"/>
    <x v="302"/>
    <n v="168.95"/>
    <n v="9"/>
    <n v="1520.55"/>
  </r>
  <r>
    <x v="8"/>
    <x v="3"/>
    <x v="2"/>
    <x v="2"/>
    <x v="303"/>
    <n v="168.95"/>
    <n v="8"/>
    <n v="1351.6"/>
  </r>
  <r>
    <x v="6"/>
    <x v="3"/>
    <x v="1"/>
    <x v="4"/>
    <x v="379"/>
    <n v="168.95"/>
    <n v="10"/>
    <n v="1689.5"/>
  </r>
  <r>
    <x v="0"/>
    <x v="3"/>
    <x v="0"/>
    <x v="2"/>
    <x v="305"/>
    <n v="168.95"/>
    <n v="7"/>
    <n v="1182.6499999999999"/>
  </r>
  <r>
    <x v="2"/>
    <x v="3"/>
    <x v="1"/>
    <x v="2"/>
    <x v="306"/>
    <n v="168.95"/>
    <n v="12"/>
    <n v="2027.3999999999999"/>
  </r>
  <r>
    <x v="2"/>
    <x v="3"/>
    <x v="1"/>
    <x v="4"/>
    <x v="380"/>
    <n v="168.95"/>
    <n v="9"/>
    <n v="1520.55"/>
  </r>
  <r>
    <x v="10"/>
    <x v="3"/>
    <x v="1"/>
    <x v="1"/>
    <x v="220"/>
    <n v="168.95"/>
    <n v="13"/>
    <n v="2196.35"/>
  </r>
  <r>
    <x v="7"/>
    <x v="3"/>
    <x v="2"/>
    <x v="4"/>
    <x v="92"/>
    <n v="168.95"/>
    <n v="5"/>
    <n v="844.75"/>
  </r>
  <r>
    <x v="9"/>
    <x v="3"/>
    <x v="3"/>
    <x v="1"/>
    <x v="381"/>
    <n v="168.95"/>
    <n v="14"/>
    <n v="2365.2999999999997"/>
  </r>
  <r>
    <x v="3"/>
    <x v="3"/>
    <x v="2"/>
    <x v="3"/>
    <x v="382"/>
    <n v="168.95"/>
    <n v="10"/>
    <n v="1689.5"/>
  </r>
  <r>
    <x v="0"/>
    <x v="3"/>
    <x v="0"/>
    <x v="0"/>
    <x v="383"/>
    <n v="168.95"/>
    <n v="8"/>
    <n v="1351.6"/>
  </r>
  <r>
    <x v="5"/>
    <x v="3"/>
    <x v="3"/>
    <x v="2"/>
    <x v="222"/>
    <n v="168.95"/>
    <n v="11"/>
    <n v="1858.4499999999998"/>
  </r>
  <r>
    <x v="0"/>
    <x v="3"/>
    <x v="0"/>
    <x v="4"/>
    <x v="384"/>
    <n v="168.95"/>
    <n v="9"/>
    <n v="1520.55"/>
  </r>
  <r>
    <x v="9"/>
    <x v="3"/>
    <x v="3"/>
    <x v="2"/>
    <x v="93"/>
    <n v="168.95"/>
    <n v="20"/>
    <n v="3379"/>
  </r>
  <r>
    <x v="11"/>
    <x v="3"/>
    <x v="1"/>
    <x v="2"/>
    <x v="310"/>
    <n v="168.95"/>
    <n v="14"/>
    <n v="2365.2999999999997"/>
  </r>
  <r>
    <x v="11"/>
    <x v="3"/>
    <x v="1"/>
    <x v="3"/>
    <x v="98"/>
    <n v="168.95"/>
    <n v="13"/>
    <n v="2196.35"/>
  </r>
  <r>
    <x v="2"/>
    <x v="3"/>
    <x v="1"/>
    <x v="2"/>
    <x v="385"/>
    <n v="168.95"/>
    <n v="7"/>
    <n v="1182.6499999999999"/>
  </r>
  <r>
    <x v="0"/>
    <x v="3"/>
    <x v="0"/>
    <x v="2"/>
    <x v="227"/>
    <n v="168.95"/>
    <n v="20"/>
    <n v="3379"/>
  </r>
  <r>
    <x v="8"/>
    <x v="3"/>
    <x v="2"/>
    <x v="1"/>
    <x v="227"/>
    <n v="168.95"/>
    <n v="4"/>
    <n v="675.8"/>
  </r>
  <r>
    <x v="11"/>
    <x v="3"/>
    <x v="1"/>
    <x v="1"/>
    <x v="227"/>
    <n v="168.95"/>
    <n v="2"/>
    <n v="337.9"/>
  </r>
  <r>
    <x v="8"/>
    <x v="3"/>
    <x v="2"/>
    <x v="2"/>
    <x v="311"/>
    <n v="168.95"/>
    <n v="8"/>
    <n v="1351.6"/>
  </r>
  <r>
    <x v="5"/>
    <x v="3"/>
    <x v="3"/>
    <x v="4"/>
    <x v="311"/>
    <n v="168.95"/>
    <n v="12"/>
    <n v="2027.3999999999999"/>
  </r>
  <r>
    <x v="11"/>
    <x v="3"/>
    <x v="1"/>
    <x v="3"/>
    <x v="102"/>
    <n v="168.95"/>
    <n v="10"/>
    <n v="1689.5"/>
  </r>
  <r>
    <x v="7"/>
    <x v="3"/>
    <x v="2"/>
    <x v="1"/>
    <x v="386"/>
    <n v="168.95"/>
    <n v="3"/>
    <n v="506.84999999999997"/>
  </r>
  <r>
    <x v="10"/>
    <x v="3"/>
    <x v="1"/>
    <x v="2"/>
    <x v="387"/>
    <n v="168.95"/>
    <n v="11"/>
    <n v="1858.4499999999998"/>
  </r>
  <r>
    <x v="10"/>
    <x v="3"/>
    <x v="1"/>
    <x v="0"/>
    <x v="229"/>
    <n v="168.95"/>
    <n v="1"/>
    <n v="168.95"/>
  </r>
  <r>
    <x v="3"/>
    <x v="3"/>
    <x v="2"/>
    <x v="0"/>
    <x v="313"/>
    <n v="168.95"/>
    <n v="1"/>
    <n v="168.95"/>
  </r>
  <r>
    <x v="7"/>
    <x v="3"/>
    <x v="2"/>
    <x v="0"/>
    <x v="314"/>
    <n v="168.95"/>
    <n v="12"/>
    <n v="2027.3999999999999"/>
  </r>
  <r>
    <x v="8"/>
    <x v="3"/>
    <x v="2"/>
    <x v="2"/>
    <x v="388"/>
    <n v="168.95"/>
    <n v="19"/>
    <n v="3210.0499999999997"/>
  </r>
  <r>
    <x v="5"/>
    <x v="3"/>
    <x v="3"/>
    <x v="2"/>
    <x v="230"/>
    <n v="168.95"/>
    <n v="16"/>
    <n v="2703.2"/>
  </r>
  <r>
    <x v="3"/>
    <x v="3"/>
    <x v="2"/>
    <x v="2"/>
    <x v="230"/>
    <n v="168.95"/>
    <n v="17"/>
    <n v="2872.1499999999996"/>
  </r>
  <r>
    <x v="2"/>
    <x v="3"/>
    <x v="1"/>
    <x v="4"/>
    <x v="230"/>
    <n v="168.95"/>
    <n v="8"/>
    <n v="1351.6"/>
  </r>
  <r>
    <x v="11"/>
    <x v="3"/>
    <x v="1"/>
    <x v="2"/>
    <x v="389"/>
    <n v="168.95"/>
    <n v="10"/>
    <n v="1689.5"/>
  </r>
  <r>
    <x v="0"/>
    <x v="3"/>
    <x v="0"/>
    <x v="4"/>
    <x v="107"/>
    <n v="168.95"/>
    <n v="5"/>
    <n v="844.75"/>
  </r>
  <r>
    <x v="5"/>
    <x v="3"/>
    <x v="3"/>
    <x v="1"/>
    <x v="108"/>
    <n v="168.95"/>
    <n v="7"/>
    <n v="1182.6499999999999"/>
  </r>
  <r>
    <x v="9"/>
    <x v="3"/>
    <x v="3"/>
    <x v="1"/>
    <x v="390"/>
    <n v="168.95"/>
    <n v="10"/>
    <n v="1689.5"/>
  </r>
  <r>
    <x v="3"/>
    <x v="3"/>
    <x v="2"/>
    <x v="1"/>
    <x v="391"/>
    <n v="168.95"/>
    <n v="7"/>
    <n v="1182.6499999999999"/>
  </r>
  <r>
    <x v="10"/>
    <x v="3"/>
    <x v="1"/>
    <x v="4"/>
    <x v="391"/>
    <n v="168.95"/>
    <n v="5"/>
    <n v="844.75"/>
  </r>
  <r>
    <x v="3"/>
    <x v="3"/>
    <x v="2"/>
    <x v="1"/>
    <x v="244"/>
    <n v="168.95"/>
    <n v="12"/>
    <n v="2027.3999999999999"/>
  </r>
  <r>
    <x v="3"/>
    <x v="3"/>
    <x v="2"/>
    <x v="2"/>
    <x v="115"/>
    <n v="168.95"/>
    <n v="16"/>
    <n v="2703.2"/>
  </r>
  <r>
    <x v="10"/>
    <x v="3"/>
    <x v="1"/>
    <x v="1"/>
    <x v="245"/>
    <n v="168.95"/>
    <n v="13"/>
    <n v="2196.35"/>
  </r>
  <r>
    <x v="11"/>
    <x v="3"/>
    <x v="1"/>
    <x v="3"/>
    <x v="392"/>
    <n v="168.95"/>
    <n v="10"/>
    <n v="1689.5"/>
  </r>
  <r>
    <x v="2"/>
    <x v="3"/>
    <x v="1"/>
    <x v="0"/>
    <x v="393"/>
    <n v="168.95"/>
    <n v="13"/>
    <n v="2196.35"/>
  </r>
  <r>
    <x v="8"/>
    <x v="3"/>
    <x v="2"/>
    <x v="4"/>
    <x v="120"/>
    <n v="168.95"/>
    <n v="9"/>
    <n v="1520.55"/>
  </r>
  <r>
    <x v="0"/>
    <x v="3"/>
    <x v="0"/>
    <x v="2"/>
    <x v="394"/>
    <n v="168.95"/>
    <n v="19"/>
    <n v="3210.0499999999997"/>
  </r>
  <r>
    <x v="6"/>
    <x v="3"/>
    <x v="1"/>
    <x v="1"/>
    <x v="124"/>
    <n v="168.95"/>
    <n v="15"/>
    <n v="2534.25"/>
  </r>
  <r>
    <x v="11"/>
    <x v="3"/>
    <x v="1"/>
    <x v="3"/>
    <x v="252"/>
    <n v="168.95"/>
    <n v="11"/>
    <n v="1858.4499999999998"/>
  </r>
  <r>
    <x v="9"/>
    <x v="3"/>
    <x v="3"/>
    <x v="1"/>
    <x v="252"/>
    <n v="168.95"/>
    <n v="4"/>
    <n v="675.8"/>
  </r>
  <r>
    <x v="8"/>
    <x v="3"/>
    <x v="2"/>
    <x v="0"/>
    <x v="253"/>
    <n v="168.95"/>
    <n v="9"/>
    <n v="1520.55"/>
  </r>
  <r>
    <x v="10"/>
    <x v="3"/>
    <x v="1"/>
    <x v="2"/>
    <x v="395"/>
    <n v="168.95"/>
    <n v="14"/>
    <n v="2365.2999999999997"/>
  </r>
  <r>
    <x v="1"/>
    <x v="3"/>
    <x v="0"/>
    <x v="3"/>
    <x v="126"/>
    <n v="168.95"/>
    <n v="15"/>
    <n v="2534.25"/>
  </r>
  <r>
    <x v="3"/>
    <x v="3"/>
    <x v="2"/>
    <x v="3"/>
    <x v="396"/>
    <n v="168.95"/>
    <n v="3"/>
    <n v="506.84999999999997"/>
  </r>
  <r>
    <x v="8"/>
    <x v="3"/>
    <x v="2"/>
    <x v="2"/>
    <x v="397"/>
    <n v="168.95"/>
    <n v="11"/>
    <n v="1858.4499999999998"/>
  </r>
  <r>
    <x v="1"/>
    <x v="3"/>
    <x v="0"/>
    <x v="1"/>
    <x v="131"/>
    <n v="168.95"/>
    <n v="13"/>
    <n v="2196.35"/>
  </r>
  <r>
    <x v="3"/>
    <x v="3"/>
    <x v="2"/>
    <x v="1"/>
    <x v="131"/>
    <n v="168.95"/>
    <n v="5"/>
    <n v="844.75"/>
  </r>
  <r>
    <x v="2"/>
    <x v="3"/>
    <x v="1"/>
    <x v="2"/>
    <x v="398"/>
    <n v="168.95"/>
    <n v="8"/>
    <n v="1351.6"/>
  </r>
  <r>
    <x v="11"/>
    <x v="3"/>
    <x v="1"/>
    <x v="0"/>
    <x v="327"/>
    <n v="168.95"/>
    <n v="7"/>
    <n v="1182.6499999999999"/>
  </r>
  <r>
    <x v="11"/>
    <x v="3"/>
    <x v="1"/>
    <x v="0"/>
    <x v="254"/>
    <n v="168.95"/>
    <n v="13"/>
    <n v="2196.35"/>
  </r>
  <r>
    <x v="3"/>
    <x v="3"/>
    <x v="2"/>
    <x v="0"/>
    <x v="134"/>
    <n v="168.95"/>
    <n v="2"/>
    <n v="337.9"/>
  </r>
  <r>
    <x v="5"/>
    <x v="3"/>
    <x v="3"/>
    <x v="3"/>
    <x v="399"/>
    <n v="168.95"/>
    <n v="1"/>
    <n v="168.95"/>
  </r>
  <r>
    <x v="0"/>
    <x v="3"/>
    <x v="0"/>
    <x v="0"/>
    <x v="400"/>
    <n v="168.95"/>
    <n v="7"/>
    <n v="1182.6499999999999"/>
  </r>
  <r>
    <x v="11"/>
    <x v="3"/>
    <x v="1"/>
    <x v="2"/>
    <x v="255"/>
    <n v="168.95"/>
    <n v="19"/>
    <n v="3210.0499999999997"/>
  </r>
  <r>
    <x v="0"/>
    <x v="3"/>
    <x v="0"/>
    <x v="4"/>
    <x v="255"/>
    <n v="168.95"/>
    <n v="3"/>
    <n v="506.84999999999997"/>
  </r>
  <r>
    <x v="3"/>
    <x v="3"/>
    <x v="2"/>
    <x v="0"/>
    <x v="401"/>
    <n v="168.95"/>
    <n v="10"/>
    <n v="1689.5"/>
  </r>
  <r>
    <x v="6"/>
    <x v="3"/>
    <x v="1"/>
    <x v="1"/>
    <x v="401"/>
    <n v="168.95"/>
    <n v="1"/>
    <n v="168.95"/>
  </r>
  <r>
    <x v="3"/>
    <x v="3"/>
    <x v="2"/>
    <x v="3"/>
    <x v="331"/>
    <n v="168.95"/>
    <n v="10"/>
    <n v="1689.5"/>
  </r>
  <r>
    <x v="3"/>
    <x v="3"/>
    <x v="2"/>
    <x v="3"/>
    <x v="141"/>
    <n v="168.95"/>
    <n v="6"/>
    <n v="1013.6999999999999"/>
  </r>
  <r>
    <x v="0"/>
    <x v="3"/>
    <x v="0"/>
    <x v="2"/>
    <x v="402"/>
    <n v="168.95"/>
    <n v="18"/>
    <n v="3041.1"/>
  </r>
  <r>
    <x v="2"/>
    <x v="3"/>
    <x v="1"/>
    <x v="3"/>
    <x v="403"/>
    <n v="168.95"/>
    <n v="15"/>
    <n v="2534.25"/>
  </r>
  <r>
    <x v="11"/>
    <x v="3"/>
    <x v="1"/>
    <x v="0"/>
    <x v="404"/>
    <n v="168.95"/>
    <n v="5"/>
    <n v="844.75"/>
  </r>
  <r>
    <x v="1"/>
    <x v="3"/>
    <x v="0"/>
    <x v="0"/>
    <x v="257"/>
    <n v="168.95"/>
    <n v="14"/>
    <n v="2365.2999999999997"/>
  </r>
  <r>
    <x v="3"/>
    <x v="3"/>
    <x v="2"/>
    <x v="1"/>
    <x v="333"/>
    <n v="168.95"/>
    <n v="3"/>
    <n v="506.84999999999997"/>
  </r>
  <r>
    <x v="3"/>
    <x v="3"/>
    <x v="2"/>
    <x v="2"/>
    <x v="258"/>
    <n v="168.95"/>
    <n v="9"/>
    <n v="1520.55"/>
  </r>
  <r>
    <x v="0"/>
    <x v="4"/>
    <x v="0"/>
    <x v="1"/>
    <x v="260"/>
    <n v="168.95"/>
    <n v="2"/>
    <n v="337.9"/>
  </r>
  <r>
    <x v="0"/>
    <x v="4"/>
    <x v="0"/>
    <x v="1"/>
    <x v="150"/>
    <n v="168.95"/>
    <n v="6"/>
    <n v="1013.6999999999999"/>
  </r>
  <r>
    <x v="0"/>
    <x v="4"/>
    <x v="0"/>
    <x v="2"/>
    <x v="1"/>
    <n v="168.95"/>
    <n v="13"/>
    <n v="2196.35"/>
  </r>
  <r>
    <x v="3"/>
    <x v="4"/>
    <x v="2"/>
    <x v="1"/>
    <x v="1"/>
    <n v="168.95"/>
    <n v="4"/>
    <n v="675.8"/>
  </r>
  <r>
    <x v="3"/>
    <x v="4"/>
    <x v="2"/>
    <x v="0"/>
    <x v="405"/>
    <n v="168.95"/>
    <n v="4"/>
    <n v="675.8"/>
  </r>
  <r>
    <x v="2"/>
    <x v="4"/>
    <x v="1"/>
    <x v="1"/>
    <x v="406"/>
    <n v="168.95"/>
    <n v="8"/>
    <n v="1351.6"/>
  </r>
  <r>
    <x v="5"/>
    <x v="4"/>
    <x v="3"/>
    <x v="2"/>
    <x v="261"/>
    <n v="168.95"/>
    <n v="7"/>
    <n v="1182.6499999999999"/>
  </r>
  <r>
    <x v="4"/>
    <x v="4"/>
    <x v="2"/>
    <x v="2"/>
    <x v="407"/>
    <n v="168.95"/>
    <n v="8"/>
    <n v="1351.6"/>
  </r>
  <r>
    <x v="11"/>
    <x v="4"/>
    <x v="1"/>
    <x v="0"/>
    <x v="262"/>
    <n v="168.95"/>
    <n v="4"/>
    <n v="675.8"/>
  </r>
  <r>
    <x v="6"/>
    <x v="4"/>
    <x v="1"/>
    <x v="0"/>
    <x v="4"/>
    <n v="168.95"/>
    <n v="4"/>
    <n v="675.8"/>
  </r>
  <r>
    <x v="6"/>
    <x v="4"/>
    <x v="1"/>
    <x v="0"/>
    <x v="4"/>
    <n v="168.95"/>
    <n v="6"/>
    <n v="1013.6999999999999"/>
  </r>
  <r>
    <x v="2"/>
    <x v="4"/>
    <x v="1"/>
    <x v="1"/>
    <x v="408"/>
    <n v="168.95"/>
    <n v="14"/>
    <n v="2365.2999999999997"/>
  </r>
  <r>
    <x v="7"/>
    <x v="4"/>
    <x v="2"/>
    <x v="2"/>
    <x v="7"/>
    <n v="168.95"/>
    <n v="20"/>
    <n v="3379"/>
  </r>
  <r>
    <x v="2"/>
    <x v="4"/>
    <x v="1"/>
    <x v="4"/>
    <x v="409"/>
    <n v="168.95"/>
    <n v="1"/>
    <n v="168.95"/>
  </r>
  <r>
    <x v="3"/>
    <x v="4"/>
    <x v="2"/>
    <x v="0"/>
    <x v="410"/>
    <n v="168.95"/>
    <n v="5"/>
    <n v="844.75"/>
  </r>
  <r>
    <x v="10"/>
    <x v="4"/>
    <x v="1"/>
    <x v="3"/>
    <x v="340"/>
    <n v="168.95"/>
    <n v="1"/>
    <n v="168.95"/>
  </r>
  <r>
    <x v="7"/>
    <x v="4"/>
    <x v="2"/>
    <x v="2"/>
    <x v="411"/>
    <n v="168.95"/>
    <n v="16"/>
    <n v="2703.2"/>
  </r>
  <r>
    <x v="6"/>
    <x v="4"/>
    <x v="1"/>
    <x v="4"/>
    <x v="163"/>
    <n v="168.95"/>
    <n v="6"/>
    <n v="1013.6999999999999"/>
  </r>
  <r>
    <x v="10"/>
    <x v="4"/>
    <x v="1"/>
    <x v="2"/>
    <x v="412"/>
    <n v="168.95"/>
    <n v="20"/>
    <n v="3379"/>
  </r>
  <r>
    <x v="6"/>
    <x v="4"/>
    <x v="1"/>
    <x v="0"/>
    <x v="413"/>
    <n v="168.95"/>
    <n v="15"/>
    <n v="2534.25"/>
  </r>
  <r>
    <x v="5"/>
    <x v="4"/>
    <x v="3"/>
    <x v="3"/>
    <x v="11"/>
    <n v="168.95"/>
    <n v="3"/>
    <n v="506.84999999999997"/>
  </r>
  <r>
    <x v="4"/>
    <x v="4"/>
    <x v="2"/>
    <x v="2"/>
    <x v="12"/>
    <n v="168.95"/>
    <n v="18"/>
    <n v="3041.1"/>
  </r>
  <r>
    <x v="10"/>
    <x v="4"/>
    <x v="1"/>
    <x v="1"/>
    <x v="12"/>
    <n v="168.95"/>
    <n v="11"/>
    <n v="1858.4499999999998"/>
  </r>
  <r>
    <x v="5"/>
    <x v="4"/>
    <x v="3"/>
    <x v="4"/>
    <x v="12"/>
    <n v="168.95"/>
    <n v="6"/>
    <n v="1013.6999999999999"/>
  </r>
  <r>
    <x v="6"/>
    <x v="4"/>
    <x v="1"/>
    <x v="4"/>
    <x v="12"/>
    <n v="168.95"/>
    <n v="2"/>
    <n v="337.9"/>
  </r>
  <r>
    <x v="5"/>
    <x v="4"/>
    <x v="3"/>
    <x v="1"/>
    <x v="14"/>
    <n v="168.95"/>
    <n v="14"/>
    <n v="2365.2999999999997"/>
  </r>
  <r>
    <x v="3"/>
    <x v="4"/>
    <x v="2"/>
    <x v="1"/>
    <x v="342"/>
    <n v="168.95"/>
    <n v="4"/>
    <n v="675.8"/>
  </r>
  <r>
    <x v="6"/>
    <x v="4"/>
    <x v="1"/>
    <x v="0"/>
    <x v="15"/>
    <n v="168.95"/>
    <n v="6"/>
    <n v="1013.6999999999999"/>
  </r>
  <r>
    <x v="7"/>
    <x v="4"/>
    <x v="2"/>
    <x v="1"/>
    <x v="414"/>
    <n v="168.95"/>
    <n v="5"/>
    <n v="844.75"/>
  </r>
  <r>
    <x v="6"/>
    <x v="4"/>
    <x v="1"/>
    <x v="0"/>
    <x v="168"/>
    <n v="168.95"/>
    <n v="2"/>
    <n v="337.9"/>
  </r>
  <r>
    <x v="8"/>
    <x v="4"/>
    <x v="2"/>
    <x v="3"/>
    <x v="168"/>
    <n v="168.95"/>
    <n v="1"/>
    <n v="168.95"/>
  </r>
  <r>
    <x v="7"/>
    <x v="4"/>
    <x v="2"/>
    <x v="3"/>
    <x v="169"/>
    <n v="168.95"/>
    <n v="4"/>
    <n v="675.8"/>
  </r>
  <r>
    <x v="3"/>
    <x v="4"/>
    <x v="2"/>
    <x v="4"/>
    <x v="169"/>
    <n v="168.95"/>
    <n v="7"/>
    <n v="1182.6499999999999"/>
  </r>
  <r>
    <x v="2"/>
    <x v="4"/>
    <x v="1"/>
    <x v="3"/>
    <x v="346"/>
    <n v="168.95"/>
    <n v="11"/>
    <n v="1858.4499999999998"/>
  </r>
  <r>
    <x v="5"/>
    <x v="4"/>
    <x v="3"/>
    <x v="0"/>
    <x v="415"/>
    <n v="168.95"/>
    <n v="2"/>
    <n v="337.9"/>
  </r>
  <r>
    <x v="0"/>
    <x v="4"/>
    <x v="0"/>
    <x v="3"/>
    <x v="348"/>
    <n v="168.95"/>
    <n v="15"/>
    <n v="2534.25"/>
  </r>
  <r>
    <x v="1"/>
    <x v="4"/>
    <x v="0"/>
    <x v="2"/>
    <x v="19"/>
    <n v="168.95"/>
    <n v="15"/>
    <n v="2534.25"/>
  </r>
  <r>
    <x v="9"/>
    <x v="4"/>
    <x v="3"/>
    <x v="4"/>
    <x v="19"/>
    <n v="168.95"/>
    <n v="15"/>
    <n v="2534.25"/>
  </r>
  <r>
    <x v="10"/>
    <x v="4"/>
    <x v="1"/>
    <x v="0"/>
    <x v="416"/>
    <n v="168.95"/>
    <n v="3"/>
    <n v="506.84999999999997"/>
  </r>
  <r>
    <x v="10"/>
    <x v="4"/>
    <x v="1"/>
    <x v="3"/>
    <x v="350"/>
    <n v="168.95"/>
    <n v="3"/>
    <n v="506.84999999999997"/>
  </r>
  <r>
    <x v="7"/>
    <x v="4"/>
    <x v="2"/>
    <x v="2"/>
    <x v="177"/>
    <n v="168.95"/>
    <n v="18"/>
    <n v="3041.1"/>
  </r>
  <r>
    <x v="8"/>
    <x v="4"/>
    <x v="2"/>
    <x v="1"/>
    <x v="353"/>
    <n v="168.95"/>
    <n v="14"/>
    <n v="2365.2999999999997"/>
  </r>
  <r>
    <x v="7"/>
    <x v="4"/>
    <x v="2"/>
    <x v="3"/>
    <x v="179"/>
    <n v="168.95"/>
    <n v="6"/>
    <n v="1013.6999999999999"/>
  </r>
  <r>
    <x v="10"/>
    <x v="4"/>
    <x v="1"/>
    <x v="1"/>
    <x v="27"/>
    <n v="168.95"/>
    <n v="2"/>
    <n v="337.9"/>
  </r>
  <r>
    <x v="4"/>
    <x v="4"/>
    <x v="2"/>
    <x v="4"/>
    <x v="27"/>
    <n v="168.95"/>
    <n v="15"/>
    <n v="2534.25"/>
  </r>
  <r>
    <x v="0"/>
    <x v="4"/>
    <x v="0"/>
    <x v="3"/>
    <x v="355"/>
    <n v="168.95"/>
    <n v="14"/>
    <n v="2365.2999999999997"/>
  </r>
  <r>
    <x v="7"/>
    <x v="4"/>
    <x v="2"/>
    <x v="1"/>
    <x v="182"/>
    <n v="168.95"/>
    <n v="13"/>
    <n v="2196.35"/>
  </r>
  <r>
    <x v="7"/>
    <x v="4"/>
    <x v="2"/>
    <x v="4"/>
    <x v="30"/>
    <n v="168.95"/>
    <n v="7"/>
    <n v="1182.6499999999999"/>
  </r>
  <r>
    <x v="6"/>
    <x v="4"/>
    <x v="1"/>
    <x v="0"/>
    <x v="417"/>
    <n v="168.95"/>
    <n v="14"/>
    <n v="2365.2999999999997"/>
  </r>
  <r>
    <x v="7"/>
    <x v="4"/>
    <x v="2"/>
    <x v="0"/>
    <x v="357"/>
    <n v="168.95"/>
    <n v="3"/>
    <n v="506.84999999999997"/>
  </r>
  <r>
    <x v="10"/>
    <x v="4"/>
    <x v="1"/>
    <x v="2"/>
    <x v="186"/>
    <n v="168.95"/>
    <n v="12"/>
    <n v="2027.3999999999999"/>
  </r>
  <r>
    <x v="4"/>
    <x v="4"/>
    <x v="2"/>
    <x v="2"/>
    <x v="418"/>
    <n v="168.95"/>
    <n v="11"/>
    <n v="1858.4499999999998"/>
  </r>
  <r>
    <x v="4"/>
    <x v="4"/>
    <x v="2"/>
    <x v="2"/>
    <x v="33"/>
    <n v="168.95"/>
    <n v="7"/>
    <n v="1182.6499999999999"/>
  </r>
  <r>
    <x v="0"/>
    <x v="4"/>
    <x v="0"/>
    <x v="3"/>
    <x v="33"/>
    <n v="168.95"/>
    <n v="4"/>
    <n v="675.8"/>
  </r>
  <r>
    <x v="0"/>
    <x v="4"/>
    <x v="0"/>
    <x v="0"/>
    <x v="419"/>
    <n v="168.95"/>
    <n v="14"/>
    <n v="2365.2999999999997"/>
  </r>
  <r>
    <x v="9"/>
    <x v="4"/>
    <x v="3"/>
    <x v="4"/>
    <x v="419"/>
    <n v="168.95"/>
    <n v="2"/>
    <n v="337.9"/>
  </r>
  <r>
    <x v="7"/>
    <x v="4"/>
    <x v="2"/>
    <x v="2"/>
    <x v="420"/>
    <n v="168.95"/>
    <n v="20"/>
    <n v="3379"/>
  </r>
  <r>
    <x v="10"/>
    <x v="4"/>
    <x v="1"/>
    <x v="0"/>
    <x v="35"/>
    <n v="168.95"/>
    <n v="3"/>
    <n v="506.84999999999997"/>
  </r>
  <r>
    <x v="10"/>
    <x v="4"/>
    <x v="1"/>
    <x v="3"/>
    <x v="35"/>
    <n v="168.95"/>
    <n v="10"/>
    <n v="1689.5"/>
  </r>
  <r>
    <x v="2"/>
    <x v="4"/>
    <x v="1"/>
    <x v="2"/>
    <x v="37"/>
    <n v="168.95"/>
    <n v="6"/>
    <n v="1013.6999999999999"/>
  </r>
  <r>
    <x v="1"/>
    <x v="4"/>
    <x v="0"/>
    <x v="3"/>
    <x v="189"/>
    <n v="168.95"/>
    <n v="8"/>
    <n v="1351.6"/>
  </r>
  <r>
    <x v="0"/>
    <x v="4"/>
    <x v="0"/>
    <x v="1"/>
    <x v="189"/>
    <n v="168.95"/>
    <n v="5"/>
    <n v="844.75"/>
  </r>
  <r>
    <x v="10"/>
    <x v="4"/>
    <x v="1"/>
    <x v="4"/>
    <x v="38"/>
    <n v="168.95"/>
    <n v="15"/>
    <n v="2534.25"/>
  </r>
  <r>
    <x v="6"/>
    <x v="4"/>
    <x v="1"/>
    <x v="2"/>
    <x v="39"/>
    <n v="168.95"/>
    <n v="11"/>
    <n v="1858.4499999999998"/>
  </r>
  <r>
    <x v="4"/>
    <x v="4"/>
    <x v="2"/>
    <x v="2"/>
    <x v="193"/>
    <n v="168.95"/>
    <n v="7"/>
    <n v="1182.6499999999999"/>
  </r>
  <r>
    <x v="3"/>
    <x v="4"/>
    <x v="2"/>
    <x v="4"/>
    <x v="41"/>
    <n v="168.95"/>
    <n v="10"/>
    <n v="1689.5"/>
  </r>
  <r>
    <x v="10"/>
    <x v="4"/>
    <x v="1"/>
    <x v="0"/>
    <x v="194"/>
    <n v="168.95"/>
    <n v="5"/>
    <n v="844.75"/>
  </r>
  <r>
    <x v="6"/>
    <x v="4"/>
    <x v="1"/>
    <x v="0"/>
    <x v="194"/>
    <n v="168.95"/>
    <n v="8"/>
    <n v="1351.6"/>
  </r>
  <r>
    <x v="1"/>
    <x v="4"/>
    <x v="0"/>
    <x v="3"/>
    <x v="286"/>
    <n v="168.95"/>
    <n v="9"/>
    <n v="1520.55"/>
  </r>
  <r>
    <x v="9"/>
    <x v="4"/>
    <x v="3"/>
    <x v="3"/>
    <x v="195"/>
    <n v="168.95"/>
    <n v="15"/>
    <n v="2534.25"/>
  </r>
  <r>
    <x v="9"/>
    <x v="4"/>
    <x v="3"/>
    <x v="0"/>
    <x v="421"/>
    <n v="168.95"/>
    <n v="1"/>
    <n v="168.95"/>
  </r>
  <r>
    <x v="10"/>
    <x v="4"/>
    <x v="1"/>
    <x v="4"/>
    <x v="364"/>
    <n v="168.95"/>
    <n v="1"/>
    <n v="168.95"/>
  </r>
  <r>
    <x v="4"/>
    <x v="4"/>
    <x v="2"/>
    <x v="2"/>
    <x v="198"/>
    <n v="168.95"/>
    <n v="19"/>
    <n v="3210.0499999999997"/>
  </r>
  <r>
    <x v="2"/>
    <x v="4"/>
    <x v="1"/>
    <x v="2"/>
    <x v="198"/>
    <n v="168.95"/>
    <n v="6"/>
    <n v="1013.6999999999999"/>
  </r>
  <r>
    <x v="9"/>
    <x v="4"/>
    <x v="3"/>
    <x v="3"/>
    <x v="46"/>
    <n v="168.95"/>
    <n v="1"/>
    <n v="168.95"/>
  </r>
  <r>
    <x v="4"/>
    <x v="4"/>
    <x v="2"/>
    <x v="4"/>
    <x v="46"/>
    <n v="168.95"/>
    <n v="6"/>
    <n v="1013.6999999999999"/>
  </r>
  <r>
    <x v="11"/>
    <x v="4"/>
    <x v="1"/>
    <x v="2"/>
    <x v="200"/>
    <n v="168.95"/>
    <n v="13"/>
    <n v="2196.35"/>
  </r>
  <r>
    <x v="8"/>
    <x v="4"/>
    <x v="2"/>
    <x v="1"/>
    <x v="201"/>
    <n v="168.95"/>
    <n v="3"/>
    <n v="506.84999999999997"/>
  </r>
  <r>
    <x v="7"/>
    <x v="4"/>
    <x v="2"/>
    <x v="0"/>
    <x v="48"/>
    <n v="168.95"/>
    <n v="7"/>
    <n v="1182.6499999999999"/>
  </r>
  <r>
    <x v="7"/>
    <x v="4"/>
    <x v="2"/>
    <x v="4"/>
    <x v="48"/>
    <n v="168.95"/>
    <n v="2"/>
    <n v="337.9"/>
  </r>
  <r>
    <x v="1"/>
    <x v="4"/>
    <x v="0"/>
    <x v="1"/>
    <x v="203"/>
    <n v="168.95"/>
    <n v="8"/>
    <n v="1351.6"/>
  </r>
  <r>
    <x v="2"/>
    <x v="4"/>
    <x v="1"/>
    <x v="0"/>
    <x v="422"/>
    <n v="168.95"/>
    <n v="4"/>
    <n v="675.8"/>
  </r>
  <r>
    <x v="0"/>
    <x v="4"/>
    <x v="0"/>
    <x v="4"/>
    <x v="365"/>
    <n v="168.95"/>
    <n v="15"/>
    <n v="2534.25"/>
  </r>
  <r>
    <x v="10"/>
    <x v="4"/>
    <x v="1"/>
    <x v="1"/>
    <x v="423"/>
    <n v="168.95"/>
    <n v="2"/>
    <n v="337.9"/>
  </r>
  <r>
    <x v="5"/>
    <x v="4"/>
    <x v="3"/>
    <x v="1"/>
    <x v="52"/>
    <n v="168.95"/>
    <n v="2"/>
    <n v="337.9"/>
  </r>
  <r>
    <x v="2"/>
    <x v="4"/>
    <x v="1"/>
    <x v="4"/>
    <x v="54"/>
    <n v="168.95"/>
    <n v="3"/>
    <n v="506.84999999999997"/>
  </r>
  <r>
    <x v="4"/>
    <x v="4"/>
    <x v="2"/>
    <x v="1"/>
    <x v="55"/>
    <n v="168.95"/>
    <n v="7"/>
    <n v="1182.6499999999999"/>
  </r>
  <r>
    <x v="3"/>
    <x v="4"/>
    <x v="2"/>
    <x v="4"/>
    <x v="56"/>
    <n v="168.95"/>
    <n v="8"/>
    <n v="1351.6"/>
  </r>
  <r>
    <x v="6"/>
    <x v="4"/>
    <x v="1"/>
    <x v="2"/>
    <x v="204"/>
    <n v="168.95"/>
    <n v="14"/>
    <n v="2365.2999999999997"/>
  </r>
  <r>
    <x v="4"/>
    <x v="4"/>
    <x v="2"/>
    <x v="2"/>
    <x v="204"/>
    <n v="168.95"/>
    <n v="19"/>
    <n v="3210.0499999999997"/>
  </r>
  <r>
    <x v="6"/>
    <x v="4"/>
    <x v="1"/>
    <x v="4"/>
    <x v="204"/>
    <n v="168.95"/>
    <n v="15"/>
    <n v="2534.25"/>
  </r>
  <r>
    <x v="3"/>
    <x v="4"/>
    <x v="2"/>
    <x v="2"/>
    <x v="368"/>
    <n v="168.95"/>
    <n v="8"/>
    <n v="1351.6"/>
  </r>
  <r>
    <x v="3"/>
    <x v="4"/>
    <x v="2"/>
    <x v="3"/>
    <x v="205"/>
    <n v="168.95"/>
    <n v="9"/>
    <n v="1520.55"/>
  </r>
  <r>
    <x v="3"/>
    <x v="4"/>
    <x v="2"/>
    <x v="1"/>
    <x v="58"/>
    <n v="168.95"/>
    <n v="12"/>
    <n v="2027.3999999999999"/>
  </r>
  <r>
    <x v="7"/>
    <x v="4"/>
    <x v="2"/>
    <x v="1"/>
    <x v="424"/>
    <n v="168.95"/>
    <n v="14"/>
    <n v="2365.2999999999997"/>
  </r>
  <r>
    <x v="5"/>
    <x v="4"/>
    <x v="3"/>
    <x v="2"/>
    <x v="60"/>
    <n v="168.95"/>
    <n v="13"/>
    <n v="2196.35"/>
  </r>
  <r>
    <x v="7"/>
    <x v="4"/>
    <x v="2"/>
    <x v="1"/>
    <x v="369"/>
    <n v="168.95"/>
    <n v="15"/>
    <n v="2534.25"/>
  </r>
  <r>
    <x v="4"/>
    <x v="4"/>
    <x v="2"/>
    <x v="4"/>
    <x v="425"/>
    <n v="168.95"/>
    <n v="13"/>
    <n v="2196.35"/>
  </r>
  <r>
    <x v="6"/>
    <x v="4"/>
    <x v="1"/>
    <x v="2"/>
    <x v="293"/>
    <n v="168.95"/>
    <n v="13"/>
    <n v="2196.35"/>
  </r>
  <r>
    <x v="4"/>
    <x v="4"/>
    <x v="2"/>
    <x v="3"/>
    <x v="64"/>
    <n v="168.95"/>
    <n v="11"/>
    <n v="1858.4499999999998"/>
  </r>
  <r>
    <x v="2"/>
    <x v="4"/>
    <x v="1"/>
    <x v="0"/>
    <x v="294"/>
    <n v="168.95"/>
    <n v="3"/>
    <n v="506.84999999999997"/>
  </r>
  <r>
    <x v="5"/>
    <x v="4"/>
    <x v="3"/>
    <x v="2"/>
    <x v="294"/>
    <n v="168.95"/>
    <n v="16"/>
    <n v="2703.2"/>
  </r>
  <r>
    <x v="7"/>
    <x v="4"/>
    <x v="2"/>
    <x v="3"/>
    <x v="67"/>
    <n v="168.95"/>
    <n v="8"/>
    <n v="1351.6"/>
  </r>
  <r>
    <x v="0"/>
    <x v="4"/>
    <x v="0"/>
    <x v="1"/>
    <x v="67"/>
    <n v="168.95"/>
    <n v="9"/>
    <n v="1520.55"/>
  </r>
  <r>
    <x v="1"/>
    <x v="4"/>
    <x v="0"/>
    <x v="0"/>
    <x v="68"/>
    <n v="168.95"/>
    <n v="12"/>
    <n v="2027.3999999999999"/>
  </r>
  <r>
    <x v="6"/>
    <x v="4"/>
    <x v="1"/>
    <x v="3"/>
    <x v="68"/>
    <n v="168.95"/>
    <n v="6"/>
    <n v="1013.6999999999999"/>
  </r>
  <r>
    <x v="0"/>
    <x v="4"/>
    <x v="0"/>
    <x v="2"/>
    <x v="295"/>
    <n v="168.95"/>
    <n v="12"/>
    <n v="2027.3999999999999"/>
  </r>
  <r>
    <x v="7"/>
    <x v="4"/>
    <x v="2"/>
    <x v="0"/>
    <x v="70"/>
    <n v="168.95"/>
    <n v="2"/>
    <n v="337.9"/>
  </r>
  <r>
    <x v="10"/>
    <x v="4"/>
    <x v="1"/>
    <x v="0"/>
    <x v="296"/>
    <n v="168.95"/>
    <n v="11"/>
    <n v="1858.4499999999998"/>
  </r>
  <r>
    <x v="4"/>
    <x v="4"/>
    <x v="2"/>
    <x v="0"/>
    <x v="296"/>
    <n v="168.95"/>
    <n v="1"/>
    <n v="168.95"/>
  </r>
  <r>
    <x v="8"/>
    <x v="4"/>
    <x v="2"/>
    <x v="4"/>
    <x v="72"/>
    <n v="168.95"/>
    <n v="11"/>
    <n v="1858.4499999999998"/>
  </r>
  <r>
    <x v="6"/>
    <x v="4"/>
    <x v="1"/>
    <x v="4"/>
    <x v="75"/>
    <n v="168.95"/>
    <n v="1"/>
    <n v="168.95"/>
  </r>
  <r>
    <x v="9"/>
    <x v="4"/>
    <x v="3"/>
    <x v="4"/>
    <x v="75"/>
    <n v="168.95"/>
    <n v="15"/>
    <n v="2534.25"/>
  </r>
  <r>
    <x v="0"/>
    <x v="4"/>
    <x v="0"/>
    <x v="3"/>
    <x v="210"/>
    <n v="168.95"/>
    <n v="10"/>
    <n v="1689.5"/>
  </r>
  <r>
    <x v="5"/>
    <x v="4"/>
    <x v="3"/>
    <x v="3"/>
    <x v="375"/>
    <n v="168.95"/>
    <n v="11"/>
    <n v="1858.4499999999998"/>
  </r>
  <r>
    <x v="6"/>
    <x v="4"/>
    <x v="1"/>
    <x v="2"/>
    <x v="426"/>
    <n v="168.95"/>
    <n v="17"/>
    <n v="2872.1499999999996"/>
  </r>
  <r>
    <x v="3"/>
    <x v="4"/>
    <x v="2"/>
    <x v="3"/>
    <x v="426"/>
    <n v="168.95"/>
    <n v="8"/>
    <n v="1351.6"/>
  </r>
  <r>
    <x v="0"/>
    <x v="4"/>
    <x v="0"/>
    <x v="0"/>
    <x v="79"/>
    <n v="168.95"/>
    <n v="15"/>
    <n v="2534.25"/>
  </r>
  <r>
    <x v="2"/>
    <x v="4"/>
    <x v="1"/>
    <x v="3"/>
    <x v="427"/>
    <n v="168.95"/>
    <n v="2"/>
    <n v="337.9"/>
  </r>
  <r>
    <x v="5"/>
    <x v="4"/>
    <x v="3"/>
    <x v="4"/>
    <x v="427"/>
    <n v="168.95"/>
    <n v="15"/>
    <n v="2534.25"/>
  </r>
  <r>
    <x v="2"/>
    <x v="4"/>
    <x v="1"/>
    <x v="0"/>
    <x v="428"/>
    <n v="168.95"/>
    <n v="7"/>
    <n v="1182.6499999999999"/>
  </r>
  <r>
    <x v="5"/>
    <x v="4"/>
    <x v="3"/>
    <x v="0"/>
    <x v="215"/>
    <n v="168.95"/>
    <n v="6"/>
    <n v="1013.6999999999999"/>
  </r>
  <r>
    <x v="7"/>
    <x v="4"/>
    <x v="2"/>
    <x v="1"/>
    <x v="429"/>
    <n v="168.95"/>
    <n v="11"/>
    <n v="1858.4499999999998"/>
  </r>
  <r>
    <x v="3"/>
    <x v="4"/>
    <x v="2"/>
    <x v="1"/>
    <x v="429"/>
    <n v="168.95"/>
    <n v="11"/>
    <n v="1858.4499999999998"/>
  </r>
  <r>
    <x v="10"/>
    <x v="4"/>
    <x v="1"/>
    <x v="4"/>
    <x v="430"/>
    <n v="168.95"/>
    <n v="12"/>
    <n v="2027.3999999999999"/>
  </r>
  <r>
    <x v="11"/>
    <x v="4"/>
    <x v="1"/>
    <x v="1"/>
    <x v="216"/>
    <n v="168.95"/>
    <n v="12"/>
    <n v="2027.3999999999999"/>
  </r>
  <r>
    <x v="7"/>
    <x v="4"/>
    <x v="2"/>
    <x v="3"/>
    <x v="302"/>
    <n v="168.95"/>
    <n v="11"/>
    <n v="1858.4499999999998"/>
  </r>
  <r>
    <x v="10"/>
    <x v="4"/>
    <x v="1"/>
    <x v="1"/>
    <x v="431"/>
    <n v="168.95"/>
    <n v="4"/>
    <n v="675.8"/>
  </r>
  <r>
    <x v="9"/>
    <x v="4"/>
    <x v="3"/>
    <x v="4"/>
    <x v="431"/>
    <n v="168.95"/>
    <n v="8"/>
    <n v="1351.6"/>
  </r>
  <r>
    <x v="5"/>
    <x v="4"/>
    <x v="3"/>
    <x v="3"/>
    <x v="86"/>
    <n v="168.95"/>
    <n v="4"/>
    <n v="675.8"/>
  </r>
  <r>
    <x v="8"/>
    <x v="4"/>
    <x v="2"/>
    <x v="4"/>
    <x v="219"/>
    <n v="168.95"/>
    <n v="13"/>
    <n v="2196.35"/>
  </r>
  <r>
    <x v="9"/>
    <x v="4"/>
    <x v="3"/>
    <x v="0"/>
    <x v="432"/>
    <n v="168.95"/>
    <n v="6"/>
    <n v="1013.6999999999999"/>
  </r>
  <r>
    <x v="3"/>
    <x v="4"/>
    <x v="2"/>
    <x v="0"/>
    <x v="307"/>
    <n v="168.95"/>
    <n v="4"/>
    <n v="675.8"/>
  </r>
  <r>
    <x v="10"/>
    <x v="4"/>
    <x v="1"/>
    <x v="3"/>
    <x v="307"/>
    <n v="168.95"/>
    <n v="10"/>
    <n v="1689.5"/>
  </r>
  <r>
    <x v="8"/>
    <x v="4"/>
    <x v="2"/>
    <x v="3"/>
    <x v="433"/>
    <n v="168.95"/>
    <n v="6"/>
    <n v="1013.6999999999999"/>
  </r>
  <r>
    <x v="3"/>
    <x v="4"/>
    <x v="2"/>
    <x v="1"/>
    <x v="433"/>
    <n v="168.95"/>
    <n v="6"/>
    <n v="1013.6999999999999"/>
  </r>
  <r>
    <x v="9"/>
    <x v="4"/>
    <x v="3"/>
    <x v="0"/>
    <x v="90"/>
    <n v="168.95"/>
    <n v="7"/>
    <n v="1182.6499999999999"/>
  </r>
  <r>
    <x v="2"/>
    <x v="4"/>
    <x v="1"/>
    <x v="2"/>
    <x v="90"/>
    <n v="168.95"/>
    <n v="15"/>
    <n v="2534.25"/>
  </r>
  <r>
    <x v="3"/>
    <x v="4"/>
    <x v="2"/>
    <x v="3"/>
    <x v="434"/>
    <n v="168.95"/>
    <n v="12"/>
    <n v="2027.3999999999999"/>
  </r>
  <r>
    <x v="9"/>
    <x v="4"/>
    <x v="3"/>
    <x v="3"/>
    <x v="435"/>
    <n v="168.95"/>
    <n v="2"/>
    <n v="337.9"/>
  </r>
  <r>
    <x v="8"/>
    <x v="4"/>
    <x v="2"/>
    <x v="1"/>
    <x v="436"/>
    <n v="168.95"/>
    <n v="4"/>
    <n v="675.8"/>
  </r>
  <r>
    <x v="10"/>
    <x v="4"/>
    <x v="1"/>
    <x v="3"/>
    <x v="223"/>
    <n v="168.95"/>
    <n v="8"/>
    <n v="1351.6"/>
  </r>
  <r>
    <x v="3"/>
    <x v="4"/>
    <x v="2"/>
    <x v="1"/>
    <x v="96"/>
    <n v="168.95"/>
    <n v="5"/>
    <n v="844.75"/>
  </r>
  <r>
    <x v="5"/>
    <x v="4"/>
    <x v="3"/>
    <x v="2"/>
    <x v="226"/>
    <n v="168.95"/>
    <n v="7"/>
    <n v="1182.6499999999999"/>
  </r>
  <r>
    <x v="2"/>
    <x v="4"/>
    <x v="1"/>
    <x v="4"/>
    <x v="437"/>
    <n v="168.95"/>
    <n v="9"/>
    <n v="1520.55"/>
  </r>
  <r>
    <x v="2"/>
    <x v="4"/>
    <x v="1"/>
    <x v="2"/>
    <x v="311"/>
    <n v="168.95"/>
    <n v="20"/>
    <n v="3379"/>
  </r>
  <r>
    <x v="3"/>
    <x v="4"/>
    <x v="2"/>
    <x v="0"/>
    <x v="438"/>
    <n v="168.95"/>
    <n v="7"/>
    <n v="1182.6499999999999"/>
  </r>
  <r>
    <x v="10"/>
    <x v="4"/>
    <x v="1"/>
    <x v="4"/>
    <x v="312"/>
    <n v="168.95"/>
    <n v="9"/>
    <n v="1520.55"/>
  </r>
  <r>
    <x v="9"/>
    <x v="4"/>
    <x v="3"/>
    <x v="1"/>
    <x v="387"/>
    <n v="168.95"/>
    <n v="11"/>
    <n v="1858.4499999999998"/>
  </r>
  <r>
    <x v="7"/>
    <x v="4"/>
    <x v="2"/>
    <x v="0"/>
    <x v="313"/>
    <n v="168.95"/>
    <n v="3"/>
    <n v="506.84999999999997"/>
  </r>
  <r>
    <x v="5"/>
    <x v="4"/>
    <x v="3"/>
    <x v="1"/>
    <x v="315"/>
    <n v="168.95"/>
    <n v="15"/>
    <n v="2534.25"/>
  </r>
  <r>
    <x v="5"/>
    <x v="4"/>
    <x v="3"/>
    <x v="2"/>
    <x v="233"/>
    <n v="168.95"/>
    <n v="9"/>
    <n v="1520.55"/>
  </r>
  <r>
    <x v="2"/>
    <x v="4"/>
    <x v="1"/>
    <x v="3"/>
    <x v="234"/>
    <n v="168.95"/>
    <n v="13"/>
    <n v="2196.35"/>
  </r>
  <r>
    <x v="9"/>
    <x v="4"/>
    <x v="3"/>
    <x v="1"/>
    <x v="439"/>
    <n v="168.95"/>
    <n v="5"/>
    <n v="844.75"/>
  </r>
  <r>
    <x v="7"/>
    <x v="4"/>
    <x v="2"/>
    <x v="4"/>
    <x v="439"/>
    <n v="168.95"/>
    <n v="3"/>
    <n v="506.84999999999997"/>
  </r>
  <r>
    <x v="2"/>
    <x v="4"/>
    <x v="1"/>
    <x v="1"/>
    <x v="390"/>
    <n v="168.95"/>
    <n v="14"/>
    <n v="2365.2999999999997"/>
  </r>
  <r>
    <x v="10"/>
    <x v="4"/>
    <x v="1"/>
    <x v="1"/>
    <x v="113"/>
    <n v="168.95"/>
    <n v="10"/>
    <n v="1689.5"/>
  </r>
  <r>
    <x v="5"/>
    <x v="4"/>
    <x v="3"/>
    <x v="1"/>
    <x v="243"/>
    <n v="168.95"/>
    <n v="5"/>
    <n v="844.75"/>
  </r>
  <r>
    <x v="6"/>
    <x v="4"/>
    <x v="1"/>
    <x v="0"/>
    <x v="244"/>
    <n v="168.95"/>
    <n v="13"/>
    <n v="2196.35"/>
  </r>
  <r>
    <x v="7"/>
    <x v="4"/>
    <x v="2"/>
    <x v="0"/>
    <x v="321"/>
    <n v="168.95"/>
    <n v="9"/>
    <n v="1520.55"/>
  </r>
  <r>
    <x v="0"/>
    <x v="4"/>
    <x v="0"/>
    <x v="3"/>
    <x v="321"/>
    <n v="168.95"/>
    <n v="8"/>
    <n v="1351.6"/>
  </r>
  <r>
    <x v="7"/>
    <x v="4"/>
    <x v="2"/>
    <x v="4"/>
    <x v="321"/>
    <n v="168.95"/>
    <n v="15"/>
    <n v="2534.25"/>
  </r>
  <r>
    <x v="5"/>
    <x v="4"/>
    <x v="3"/>
    <x v="4"/>
    <x v="245"/>
    <n v="168.95"/>
    <n v="1"/>
    <n v="168.95"/>
  </r>
  <r>
    <x v="5"/>
    <x v="4"/>
    <x v="3"/>
    <x v="1"/>
    <x v="440"/>
    <n v="168.95"/>
    <n v="1"/>
    <n v="168.95"/>
  </r>
  <r>
    <x v="5"/>
    <x v="4"/>
    <x v="3"/>
    <x v="0"/>
    <x v="441"/>
    <n v="168.95"/>
    <n v="5"/>
    <n v="844.75"/>
  </r>
  <r>
    <x v="5"/>
    <x v="4"/>
    <x v="3"/>
    <x v="1"/>
    <x v="442"/>
    <n v="168.95"/>
    <n v="5"/>
    <n v="844.75"/>
  </r>
  <r>
    <x v="5"/>
    <x v="4"/>
    <x v="3"/>
    <x v="1"/>
    <x v="443"/>
    <n v="168.95"/>
    <n v="10"/>
    <n v="1689.5"/>
  </r>
  <r>
    <x v="3"/>
    <x v="4"/>
    <x v="2"/>
    <x v="0"/>
    <x v="119"/>
    <n v="168.95"/>
    <n v="14"/>
    <n v="2365.2999999999997"/>
  </r>
  <r>
    <x v="0"/>
    <x v="4"/>
    <x v="0"/>
    <x v="4"/>
    <x v="119"/>
    <n v="168.95"/>
    <n v="8"/>
    <n v="1351.6"/>
  </r>
  <r>
    <x v="1"/>
    <x v="4"/>
    <x v="0"/>
    <x v="4"/>
    <x v="249"/>
    <n v="168.95"/>
    <n v="13"/>
    <n v="2196.35"/>
  </r>
  <r>
    <x v="3"/>
    <x v="4"/>
    <x v="2"/>
    <x v="1"/>
    <x v="120"/>
    <n v="168.95"/>
    <n v="13"/>
    <n v="2196.35"/>
  </r>
  <r>
    <x v="10"/>
    <x v="4"/>
    <x v="1"/>
    <x v="0"/>
    <x v="121"/>
    <n v="168.95"/>
    <n v="8"/>
    <n v="1351.6"/>
  </r>
  <r>
    <x v="9"/>
    <x v="4"/>
    <x v="3"/>
    <x v="3"/>
    <x v="121"/>
    <n v="168.95"/>
    <n v="6"/>
    <n v="1013.6999999999999"/>
  </r>
  <r>
    <x v="10"/>
    <x v="4"/>
    <x v="1"/>
    <x v="4"/>
    <x v="121"/>
    <n v="168.95"/>
    <n v="6"/>
    <n v="1013.6999999999999"/>
  </r>
  <r>
    <x v="3"/>
    <x v="4"/>
    <x v="2"/>
    <x v="4"/>
    <x v="394"/>
    <n v="168.95"/>
    <n v="10"/>
    <n v="1689.5"/>
  </r>
  <r>
    <x v="5"/>
    <x v="4"/>
    <x v="3"/>
    <x v="0"/>
    <x v="123"/>
    <n v="168.95"/>
    <n v="13"/>
    <n v="2196.35"/>
  </r>
  <r>
    <x v="9"/>
    <x v="4"/>
    <x v="3"/>
    <x v="1"/>
    <x v="444"/>
    <n v="168.95"/>
    <n v="9"/>
    <n v="1520.55"/>
  </r>
  <r>
    <x v="8"/>
    <x v="4"/>
    <x v="2"/>
    <x v="2"/>
    <x v="125"/>
    <n v="168.95"/>
    <n v="12"/>
    <n v="2027.3999999999999"/>
  </r>
  <r>
    <x v="1"/>
    <x v="4"/>
    <x v="0"/>
    <x v="4"/>
    <x v="126"/>
    <n v="168.95"/>
    <n v="1"/>
    <n v="168.95"/>
  </r>
  <r>
    <x v="11"/>
    <x v="4"/>
    <x v="1"/>
    <x v="4"/>
    <x v="324"/>
    <n v="168.95"/>
    <n v="1"/>
    <n v="168.95"/>
  </r>
  <r>
    <x v="1"/>
    <x v="4"/>
    <x v="0"/>
    <x v="0"/>
    <x v="326"/>
    <n v="168.95"/>
    <n v="6"/>
    <n v="1013.6999999999999"/>
  </r>
  <r>
    <x v="9"/>
    <x v="4"/>
    <x v="3"/>
    <x v="2"/>
    <x v="130"/>
    <n v="168.95"/>
    <n v="18"/>
    <n v="3041.1"/>
  </r>
  <r>
    <x v="3"/>
    <x v="4"/>
    <x v="2"/>
    <x v="2"/>
    <x v="445"/>
    <n v="168.95"/>
    <n v="16"/>
    <n v="2703.2"/>
  </r>
  <r>
    <x v="6"/>
    <x v="4"/>
    <x v="1"/>
    <x v="4"/>
    <x v="327"/>
    <n v="168.95"/>
    <n v="11"/>
    <n v="1858.4499999999998"/>
  </r>
  <r>
    <x v="5"/>
    <x v="4"/>
    <x v="3"/>
    <x v="1"/>
    <x v="254"/>
    <n v="168.95"/>
    <n v="8"/>
    <n v="1351.6"/>
  </r>
  <r>
    <x v="0"/>
    <x v="4"/>
    <x v="0"/>
    <x v="0"/>
    <x v="137"/>
    <n v="168.95"/>
    <n v="10"/>
    <n v="1689.5"/>
  </r>
  <r>
    <x v="5"/>
    <x v="4"/>
    <x v="3"/>
    <x v="0"/>
    <x v="329"/>
    <n v="168.95"/>
    <n v="2"/>
    <n v="337.9"/>
  </r>
  <r>
    <x v="5"/>
    <x v="4"/>
    <x v="3"/>
    <x v="4"/>
    <x v="138"/>
    <n v="168.95"/>
    <n v="3"/>
    <n v="506.84999999999997"/>
  </r>
  <r>
    <x v="2"/>
    <x v="4"/>
    <x v="1"/>
    <x v="1"/>
    <x v="401"/>
    <n v="168.95"/>
    <n v="8"/>
    <n v="1351.6"/>
  </r>
  <r>
    <x v="3"/>
    <x v="4"/>
    <x v="2"/>
    <x v="4"/>
    <x v="331"/>
    <n v="168.95"/>
    <n v="10"/>
    <n v="1689.5"/>
  </r>
  <r>
    <x v="3"/>
    <x v="4"/>
    <x v="2"/>
    <x v="4"/>
    <x v="446"/>
    <n v="168.95"/>
    <n v="2"/>
    <n v="337.9"/>
  </r>
  <r>
    <x v="11"/>
    <x v="4"/>
    <x v="1"/>
    <x v="0"/>
    <x v="403"/>
    <n v="168.95"/>
    <n v="9"/>
    <n v="1520.55"/>
  </r>
  <r>
    <x v="1"/>
    <x v="4"/>
    <x v="0"/>
    <x v="3"/>
    <x v="256"/>
    <n v="168.95"/>
    <n v="13"/>
    <n v="2196.35"/>
  </r>
  <r>
    <x v="1"/>
    <x v="4"/>
    <x v="0"/>
    <x v="2"/>
    <x v="447"/>
    <n v="168.95"/>
    <n v="13"/>
    <n v="2196.35"/>
  </r>
  <r>
    <x v="11"/>
    <x v="4"/>
    <x v="1"/>
    <x v="0"/>
    <x v="142"/>
    <n v="168.95"/>
    <n v="12"/>
    <n v="2027.3999999999999"/>
  </r>
  <r>
    <x v="8"/>
    <x v="4"/>
    <x v="2"/>
    <x v="0"/>
    <x v="448"/>
    <n v="168.95"/>
    <n v="7"/>
    <n v="1182.6499999999999"/>
  </r>
  <r>
    <x v="11"/>
    <x v="4"/>
    <x v="1"/>
    <x v="3"/>
    <x v="257"/>
    <n v="168.95"/>
    <n v="11"/>
    <n v="1858.4499999999998"/>
  </r>
  <r>
    <x v="3"/>
    <x v="4"/>
    <x v="2"/>
    <x v="2"/>
    <x v="145"/>
    <n v="168.95"/>
    <n v="13"/>
    <n v="2196.35"/>
  </r>
  <r>
    <x v="2"/>
    <x v="4"/>
    <x v="1"/>
    <x v="2"/>
    <x v="146"/>
    <n v="168.95"/>
    <n v="11"/>
    <n v="1858.4499999999998"/>
  </r>
  <r>
    <x v="6"/>
    <x v="4"/>
    <x v="1"/>
    <x v="1"/>
    <x v="146"/>
    <n v="168.95"/>
    <n v="5"/>
    <n v="844.75"/>
  </r>
  <r>
    <x v="0"/>
    <x v="4"/>
    <x v="0"/>
    <x v="1"/>
    <x v="333"/>
    <n v="168.95"/>
    <n v="12"/>
    <n v="2027.3999999999999"/>
  </r>
  <r>
    <x v="3"/>
    <x v="4"/>
    <x v="2"/>
    <x v="1"/>
    <x v="333"/>
    <n v="168.95"/>
    <n v="15"/>
    <n v="2534.25"/>
  </r>
  <r>
    <x v="8"/>
    <x v="4"/>
    <x v="2"/>
    <x v="2"/>
    <x v="258"/>
    <n v="168.95"/>
    <n v="20"/>
    <n v="3379"/>
  </r>
  <r>
    <x v="1"/>
    <x v="4"/>
    <x v="0"/>
    <x v="3"/>
    <x v="147"/>
    <n v="168.95"/>
    <n v="12"/>
    <n v="2027.3999999999999"/>
  </r>
  <r>
    <x v="2"/>
    <x v="4"/>
    <x v="1"/>
    <x v="4"/>
    <x v="147"/>
    <n v="168.95"/>
    <n v="15"/>
    <n v="2534.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1F95C5-8ED7-48F6-8F45-5413E9DAB0D9}" name="PivotTable7"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ustomer">
  <location ref="L3:L4" firstHeaderRow="1" firstDataRow="1" firstDataCol="0"/>
  <pivotFields count="10">
    <pivotField showAll="0" sortType="descending">
      <items count="13">
        <item x="8"/>
        <item x="1"/>
        <item x="5"/>
        <item x="10"/>
        <item x="6"/>
        <item x="4"/>
        <item x="11"/>
        <item x="7"/>
        <item x="9"/>
        <item x="0"/>
        <item x="2"/>
        <item x="3"/>
        <item t="default"/>
      </items>
      <autoSortScope>
        <pivotArea dataOnly="0" outline="0" fieldPosition="0">
          <references count="1">
            <reference field="4294967294" count="1" selected="0">
              <x v="0"/>
            </reference>
          </references>
        </pivotArea>
      </autoSortScope>
    </pivotField>
    <pivotField showAll="0" sortType="descending">
      <items count="6">
        <item x="4"/>
        <item x="3"/>
        <item x="1"/>
        <item x="0"/>
        <item x="2"/>
        <item t="default"/>
      </items>
      <autoSortScope>
        <pivotArea dataOnly="0" outline="0" fieldPosition="0">
          <references count="1">
            <reference field="4294967294" count="1" selected="0">
              <x v="0"/>
            </reference>
          </references>
        </pivotArea>
      </autoSortScope>
    </pivotField>
    <pivotField showAll="0">
      <items count="5">
        <item x="2"/>
        <item x="3"/>
        <item x="0"/>
        <item x="1"/>
        <item t="default"/>
      </items>
    </pivotField>
    <pivotField showAll="0" sortType="descending">
      <items count="6">
        <item x="0"/>
        <item x="2"/>
        <item x="3"/>
        <item x="1"/>
        <item x="4"/>
        <item t="default"/>
      </items>
      <autoSortScope>
        <pivotArea dataOnly="0" outline="0" fieldPosition="0">
          <references count="1">
            <reference field="4294967294" count="1" selected="0">
              <x v="0"/>
            </reference>
          </references>
        </pivotArea>
      </autoSortScope>
    </pivotField>
    <pivotField numFmtId="171" showAll="0">
      <items count="15">
        <item x="0"/>
        <item x="1"/>
        <item x="2"/>
        <item x="3"/>
        <item x="4"/>
        <item x="5"/>
        <item x="6"/>
        <item x="7"/>
        <item x="8"/>
        <item x="9"/>
        <item x="10"/>
        <item x="11"/>
        <item x="12"/>
        <item x="13"/>
        <item t="default"/>
      </items>
    </pivotField>
    <pivotField numFmtId="174" showAll="0"/>
    <pivotField numFmtId="169" showAll="0"/>
    <pivotField dataField="1" numFmtId="174" showAll="0"/>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No of Transaction" fld="7" subtotal="count" baseField="0" baseItem="1505068336" numFmtId="189"/>
  </dataFields>
  <formats count="1">
    <format dxfId="1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B4F306-85B5-42E3-9210-DD208C3A921E}" name="PivotTable5"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ustomer">
  <location ref="K3:K4" firstHeaderRow="1" firstDataRow="1" firstDataCol="0"/>
  <pivotFields count="10">
    <pivotField showAll="0" sortType="descending">
      <items count="13">
        <item x="8"/>
        <item x="1"/>
        <item x="5"/>
        <item x="10"/>
        <item x="6"/>
        <item x="4"/>
        <item x="11"/>
        <item x="7"/>
        <item x="9"/>
        <item x="0"/>
        <item x="2"/>
        <item x="3"/>
        <item t="default"/>
      </items>
      <autoSortScope>
        <pivotArea dataOnly="0" outline="0" fieldPosition="0">
          <references count="1">
            <reference field="4294967294" count="1" selected="0">
              <x v="0"/>
            </reference>
          </references>
        </pivotArea>
      </autoSortScope>
    </pivotField>
    <pivotField showAll="0" sortType="descending">
      <items count="6">
        <item x="4"/>
        <item x="3"/>
        <item x="1"/>
        <item x="0"/>
        <item x="2"/>
        <item t="default"/>
      </items>
      <autoSortScope>
        <pivotArea dataOnly="0" outline="0" fieldPosition="0">
          <references count="1">
            <reference field="4294967294" count="1" selected="0">
              <x v="0"/>
            </reference>
          </references>
        </pivotArea>
      </autoSortScope>
    </pivotField>
    <pivotField showAll="0">
      <items count="5">
        <item x="2"/>
        <item x="3"/>
        <item x="0"/>
        <item x="1"/>
        <item t="default"/>
      </items>
    </pivotField>
    <pivotField showAll="0" sortType="descending">
      <items count="6">
        <item x="0"/>
        <item x="2"/>
        <item x="3"/>
        <item x="1"/>
        <item x="4"/>
        <item t="default"/>
      </items>
      <autoSortScope>
        <pivotArea dataOnly="0" outline="0" fieldPosition="0">
          <references count="1">
            <reference field="4294967294" count="1" selected="0">
              <x v="0"/>
            </reference>
          </references>
        </pivotArea>
      </autoSortScope>
    </pivotField>
    <pivotField numFmtId="171" showAll="0">
      <items count="15">
        <item x="0"/>
        <item x="1"/>
        <item x="2"/>
        <item x="3"/>
        <item x="4"/>
        <item x="5"/>
        <item x="6"/>
        <item x="7"/>
        <item x="8"/>
        <item x="9"/>
        <item x="10"/>
        <item x="11"/>
        <item x="12"/>
        <item x="13"/>
        <item t="default"/>
      </items>
    </pivotField>
    <pivotField numFmtId="174" showAll="0"/>
    <pivotField numFmtId="169" showAll="0"/>
    <pivotField dataField="1" numFmtId="174" showAll="0"/>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Total Revenue" fld="7" baseField="3" baseItem="1" numFmtId="189"/>
  </dataFields>
  <formats count="1">
    <format dxfId="1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955195-043D-4390-A107-C2A07B821A95}" name="PivotTable4"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Months">
  <location ref="H3:I16" firstHeaderRow="1" firstDataRow="1" firstDataCol="1"/>
  <pivotFields count="10">
    <pivotField showAll="0" sortType="descending">
      <items count="13">
        <item x="8"/>
        <item x="1"/>
        <item x="5"/>
        <item x="10"/>
        <item x="6"/>
        <item x="4"/>
        <item x="11"/>
        <item x="7"/>
        <item x="9"/>
        <item x="0"/>
        <item x="2"/>
        <item x="3"/>
        <item t="default"/>
      </items>
      <autoSortScope>
        <pivotArea dataOnly="0" outline="0" fieldPosition="0">
          <references count="1">
            <reference field="4294967294" count="1" selected="0">
              <x v="0"/>
            </reference>
          </references>
        </pivotArea>
      </autoSortScope>
    </pivotField>
    <pivotField showAll="0" sortType="descending">
      <items count="6">
        <item x="4"/>
        <item x="3"/>
        <item x="1"/>
        <item x="0"/>
        <item x="2"/>
        <item t="default"/>
      </items>
      <autoSortScope>
        <pivotArea dataOnly="0" outline="0" fieldPosition="0">
          <references count="1">
            <reference field="4294967294" count="1" selected="0">
              <x v="0"/>
            </reference>
          </references>
        </pivotArea>
      </autoSortScope>
    </pivotField>
    <pivotField showAll="0">
      <items count="5">
        <item x="2"/>
        <item x="3"/>
        <item x="0"/>
        <item x="1"/>
        <item t="default"/>
      </items>
    </pivotField>
    <pivotField showAll="0" sortType="descending">
      <items count="6">
        <item x="0"/>
        <item x="2"/>
        <item x="3"/>
        <item x="1"/>
        <item x="4"/>
        <item t="default"/>
      </items>
      <autoSortScope>
        <pivotArea dataOnly="0" outline="0" fieldPosition="0">
          <references count="1">
            <reference field="4294967294" count="1" selected="0">
              <x v="0"/>
            </reference>
          </references>
        </pivotArea>
      </autoSortScope>
    </pivotField>
    <pivotField axis="axisRow" numFmtId="171" showAll="0">
      <items count="15">
        <item x="0"/>
        <item x="1"/>
        <item x="2"/>
        <item x="3"/>
        <item x="4"/>
        <item x="5"/>
        <item x="6"/>
        <item x="7"/>
        <item x="8"/>
        <item x="9"/>
        <item x="10"/>
        <item x="11"/>
        <item x="12"/>
        <item x="13"/>
        <item t="default"/>
      </items>
    </pivotField>
    <pivotField numFmtId="174" showAll="0"/>
    <pivotField numFmtId="169" showAll="0"/>
    <pivotField dataField="1" numFmtId="174"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Total Revenue" fld="7" baseField="3" baseItem="1" numFmtId="189"/>
  </dataFields>
  <formats count="1">
    <format dxfId="123">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C8F528-5728-4CFA-8147-BA37A1EF9A03}" name="PivotTable3"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customer">
  <location ref="E12:F18" firstHeaderRow="1" firstDataRow="1" firstDataCol="1"/>
  <pivotFields count="10">
    <pivotField showAll="0" sortType="descending">
      <items count="13">
        <item x="8"/>
        <item x="1"/>
        <item x="5"/>
        <item x="10"/>
        <item x="6"/>
        <item x="4"/>
        <item x="11"/>
        <item x="7"/>
        <item x="9"/>
        <item x="0"/>
        <item x="2"/>
        <item x="3"/>
        <item t="default"/>
      </items>
      <autoSortScope>
        <pivotArea dataOnly="0" outline="0" fieldPosition="0">
          <references count="1">
            <reference field="4294967294" count="1" selected="0">
              <x v="0"/>
            </reference>
          </references>
        </pivotArea>
      </autoSortScope>
    </pivotField>
    <pivotField showAll="0" sortType="descending">
      <items count="6">
        <item x="4"/>
        <item x="3"/>
        <item x="1"/>
        <item x="0"/>
        <item x="2"/>
        <item t="default"/>
      </items>
      <autoSortScope>
        <pivotArea dataOnly="0" outline="0" fieldPosition="0">
          <references count="1">
            <reference field="4294967294" count="1" selected="0">
              <x v="0"/>
            </reference>
          </references>
        </pivotArea>
      </autoSortScope>
    </pivotField>
    <pivotField showAll="0">
      <items count="5">
        <item x="2"/>
        <item x="3"/>
        <item x="0"/>
        <item x="1"/>
        <item t="default"/>
      </items>
    </pivotField>
    <pivotField axis="axisRow" showAll="0" sortType="descending">
      <items count="6">
        <item x="0"/>
        <item x="2"/>
        <item x="3"/>
        <item x="1"/>
        <item x="4"/>
        <item t="default"/>
      </items>
      <autoSortScope>
        <pivotArea dataOnly="0" outline="0" fieldPosition="0">
          <references count="1">
            <reference field="4294967294" count="1" selected="0">
              <x v="0"/>
            </reference>
          </references>
        </pivotArea>
      </autoSortScope>
    </pivotField>
    <pivotField numFmtId="171" showAll="0">
      <items count="15">
        <item x="0"/>
        <item x="1"/>
        <item x="2"/>
        <item x="3"/>
        <item x="4"/>
        <item x="5"/>
        <item x="6"/>
        <item x="7"/>
        <item x="8"/>
        <item x="9"/>
        <item x="10"/>
        <item x="11"/>
        <item x="12"/>
        <item x="13"/>
        <item t="default"/>
      </items>
    </pivotField>
    <pivotField numFmtId="174" showAll="0"/>
    <pivotField numFmtId="169" showAll="0"/>
    <pivotField dataField="1" numFmtId="174"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6">
    <i>
      <x v="1"/>
    </i>
    <i>
      <x v="3"/>
    </i>
    <i>
      <x v="2"/>
    </i>
    <i>
      <x v="4"/>
    </i>
    <i>
      <x/>
    </i>
    <i t="grand">
      <x/>
    </i>
  </rowItems>
  <colItems count="1">
    <i/>
  </colItems>
  <dataFields count="1">
    <dataField name="Total Revenue" fld="7" baseField="3" baseItem="1" numFmtId="189"/>
  </dataFields>
  <formats count="1">
    <format dxfId="124">
      <pivotArea outline="0" collapsedLevelsAreSubtotals="1" fieldPosition="0"/>
    </format>
  </formats>
  <chartFormats count="2">
    <chartFormat chart="1"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F90E54-C8B7-4747-A2AC-FEB4AC231AE8}" name="PivotTable2"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Products">
  <location ref="E3:F9" firstHeaderRow="1" firstDataRow="1" firstDataCol="1"/>
  <pivotFields count="10">
    <pivotField showAll="0" sortType="descending">
      <items count="13">
        <item x="8"/>
        <item x="1"/>
        <item x="5"/>
        <item x="10"/>
        <item x="6"/>
        <item x="4"/>
        <item x="11"/>
        <item x="7"/>
        <item x="9"/>
        <item x="0"/>
        <item x="2"/>
        <item x="3"/>
        <item t="default"/>
      </items>
      <autoSortScope>
        <pivotArea dataOnly="0" outline="0" fieldPosition="0">
          <references count="1">
            <reference field="4294967294" count="1" selected="0">
              <x v="0"/>
            </reference>
          </references>
        </pivotArea>
      </autoSortScope>
    </pivotField>
    <pivotField axis="axisRow" showAll="0" sortType="descending">
      <items count="6">
        <item x="4"/>
        <item x="3"/>
        <item x="1"/>
        <item x="0"/>
        <item x="2"/>
        <item t="default"/>
      </items>
      <autoSortScope>
        <pivotArea dataOnly="0" outline="0" fieldPosition="0">
          <references count="1">
            <reference field="4294967294" count="1" selected="0">
              <x v="0"/>
            </reference>
          </references>
        </pivotArea>
      </autoSortScope>
    </pivotField>
    <pivotField showAll="0">
      <items count="5">
        <item x="2"/>
        <item x="3"/>
        <item x="0"/>
        <item x="1"/>
        <item t="default"/>
      </items>
    </pivotField>
    <pivotField showAll="0"/>
    <pivotField numFmtId="171" showAll="0">
      <items count="15">
        <item x="0"/>
        <item x="1"/>
        <item x="2"/>
        <item x="3"/>
        <item x="4"/>
        <item x="5"/>
        <item x="6"/>
        <item x="7"/>
        <item x="8"/>
        <item x="9"/>
        <item x="10"/>
        <item x="11"/>
        <item x="12"/>
        <item x="13"/>
        <item t="default"/>
      </items>
    </pivotField>
    <pivotField numFmtId="174" showAll="0"/>
    <pivotField numFmtId="169" showAll="0"/>
    <pivotField dataField="1" numFmtId="174" showAll="0"/>
    <pivotField showAll="0">
      <items count="7">
        <item x="0"/>
        <item x="1"/>
        <item x="2"/>
        <item x="3"/>
        <item x="4"/>
        <item x="5"/>
        <item t="default"/>
      </items>
    </pivotField>
    <pivotField showAll="0">
      <items count="5">
        <item x="0"/>
        <item x="1"/>
        <item x="2"/>
        <item x="3"/>
        <item t="default"/>
      </items>
    </pivotField>
  </pivotFields>
  <rowFields count="1">
    <field x="1"/>
  </rowFields>
  <rowItems count="6">
    <i>
      <x/>
    </i>
    <i>
      <x v="1"/>
    </i>
    <i>
      <x v="3"/>
    </i>
    <i>
      <x v="2"/>
    </i>
    <i>
      <x v="4"/>
    </i>
    <i t="grand">
      <x/>
    </i>
  </rowItems>
  <colItems count="1">
    <i/>
  </colItems>
  <dataFields count="1">
    <dataField name="Total Revenue" fld="7" baseField="1" baseItem="0" numFmtId="189"/>
  </dataFields>
  <formats count="1">
    <format dxfId="125">
      <pivotArea outline="0" collapsedLevelsAreSubtotals="1" fieldPosition="0"/>
    </format>
  </format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 chart="3" format="12">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7E29E4-B7A7-4D8C-A691-DBECD4497994}" name="PivotTable1"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Sales Person">
  <location ref="A3:B16" firstHeaderRow="1" firstDataRow="1" firstDataCol="1"/>
  <pivotFields count="10">
    <pivotField axis="axisRow" showAll="0" sortType="descending">
      <items count="13">
        <item x="8"/>
        <item x="1"/>
        <item x="5"/>
        <item x="10"/>
        <item x="6"/>
        <item x="4"/>
        <item x="11"/>
        <item x="7"/>
        <item x="9"/>
        <item x="0"/>
        <item x="2"/>
        <item x="3"/>
        <item t="default"/>
      </items>
      <autoSortScope>
        <pivotArea dataOnly="0" outline="0" fieldPosition="0">
          <references count="1">
            <reference field="4294967294" count="1" selected="0">
              <x v="0"/>
            </reference>
          </references>
        </pivotArea>
      </autoSortScope>
    </pivotField>
    <pivotField showAll="0">
      <items count="6">
        <item x="4"/>
        <item x="3"/>
        <item x="1"/>
        <item x="0"/>
        <item x="2"/>
        <item t="default"/>
      </items>
    </pivotField>
    <pivotField showAll="0">
      <items count="5">
        <item x="2"/>
        <item x="3"/>
        <item x="0"/>
        <item x="1"/>
        <item t="default"/>
      </items>
    </pivotField>
    <pivotField showAll="0"/>
    <pivotField numFmtId="171" showAll="0">
      <items count="15">
        <item x="0"/>
        <item x="1"/>
        <item x="2"/>
        <item x="3"/>
        <item x="4"/>
        <item x="5"/>
        <item x="6"/>
        <item x="7"/>
        <item x="8"/>
        <item x="9"/>
        <item x="10"/>
        <item x="11"/>
        <item x="12"/>
        <item x="13"/>
        <item t="default"/>
      </items>
    </pivotField>
    <pivotField numFmtId="174" showAll="0"/>
    <pivotField numFmtId="169" showAll="0"/>
    <pivotField dataField="1" numFmtId="174" showAll="0"/>
    <pivotField showAll="0">
      <items count="7">
        <item x="0"/>
        <item x="1"/>
        <item x="2"/>
        <item x="3"/>
        <item x="4"/>
        <item x="5"/>
        <item t="default"/>
      </items>
    </pivotField>
    <pivotField showAll="0">
      <items count="5">
        <item x="0"/>
        <item x="1"/>
        <item x="2"/>
        <item x="3"/>
        <item t="default"/>
      </items>
    </pivotField>
  </pivotFields>
  <rowFields count="1">
    <field x="0"/>
  </rowFields>
  <rowItems count="13">
    <i>
      <x v="11"/>
    </i>
    <i>
      <x v="10"/>
    </i>
    <i>
      <x v="2"/>
    </i>
    <i>
      <x v="7"/>
    </i>
    <i>
      <x v="9"/>
    </i>
    <i>
      <x v="4"/>
    </i>
    <i>
      <x/>
    </i>
    <i>
      <x v="3"/>
    </i>
    <i>
      <x v="1"/>
    </i>
    <i>
      <x v="5"/>
    </i>
    <i>
      <x v="6"/>
    </i>
    <i>
      <x v="8"/>
    </i>
    <i t="grand">
      <x/>
    </i>
  </rowItems>
  <colItems count="1">
    <i/>
  </colItems>
  <dataFields count="1">
    <dataField name="Total Revenue" fld="7" baseField="0" baseItem="11" numFmtId="189"/>
  </dataFields>
  <formats count="1">
    <format dxfId="12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 xr10:uid="{232FDA61-A711-461F-8BBA-59EA3705FD2A}" sourceName="Salesperson">
  <pivotTables>
    <pivotTable tabId="100" name="PivotTable1"/>
    <pivotTable tabId="100" name="PivotTable2"/>
    <pivotTable tabId="100" name="PivotTable3"/>
    <pivotTable tabId="100" name="PivotTable4"/>
    <pivotTable tabId="100" name="PivotTable5"/>
    <pivotTable tabId="100" name="PivotTable7"/>
  </pivotTables>
  <data>
    <tabular pivotCacheId="816282993">
      <items count="12">
        <i x="8" s="1"/>
        <i x="1" s="1"/>
        <i x="5" s="1"/>
        <i x="10" s="1"/>
        <i x="6" s="1"/>
        <i x="4" s="1"/>
        <i x="11" s="1"/>
        <i x="7" s="1"/>
        <i x="9"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E840115-271D-42EE-B5D5-9BD96BC4AAFE}" sourceName="Product">
  <pivotTables>
    <pivotTable tabId="100" name="PivotTable1"/>
    <pivotTable tabId="100" name="PivotTable2"/>
    <pivotTable tabId="100" name="PivotTable3"/>
    <pivotTable tabId="100" name="PivotTable4"/>
    <pivotTable tabId="100" name="PivotTable5"/>
    <pivotTable tabId="100" name="PivotTable7"/>
  </pivotTables>
  <data>
    <tabular pivotCacheId="816282993">
      <items count="5">
        <i x="4" s="1"/>
        <i x="3" s="1"/>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4E95CC6-22F4-4540-AC33-AB25129DAB3A}" sourceName="Region">
  <pivotTables>
    <pivotTable tabId="100" name="PivotTable1"/>
    <pivotTable tabId="100" name="PivotTable2"/>
    <pivotTable tabId="100" name="PivotTable3"/>
    <pivotTable tabId="100" name="PivotTable4"/>
    <pivotTable tabId="100" name="PivotTable5"/>
    <pivotTable tabId="100" name="PivotTable7"/>
  </pivotTables>
  <data>
    <tabular pivotCacheId="81628299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 xr10:uid="{D28DA36D-F450-42A2-B6EB-C56EE6D3CBAC}" cache="Slicer_Salesperson" caption="Salesperson" startItem="2" style="SlicerStyleDark6" rowHeight="241300"/>
  <slicer name="Product" xr10:uid="{401D904F-226E-40E9-B19F-9CEA2D2690D1}" cache="Slicer_Product" caption="Product" startItem="1" style="SlicerStyleDark6" rowHeight="241300"/>
  <slicer name="Region" xr10:uid="{8BF69E6B-A765-48E8-9E25-5CD6CCB8E2E8}" cache="Slicer_Region" caption="Region"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bl_Fruit" displayName="tbl_Fruit" ref="Z2:Z6" totalsRowShown="0" headerRowDxfId="184" dataDxfId="183" headerRowCellStyle="Heading 3 2">
  <autoFilter ref="Z2:Z6" xr:uid="{00000000-0009-0000-0100-000002000000}"/>
  <tableColumns count="1">
    <tableColumn id="1" xr3:uid="{00000000-0010-0000-0000-000001000000}" name="Fruit" dataDxfId="18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bl_FruitType" displayName="tbl_FruitType" ref="AB2:AB4" totalsRowShown="0" headerRowDxfId="181" dataDxfId="180" headerRowCellStyle="Heading 3 2">
  <autoFilter ref="AB2:AB4" xr:uid="{00000000-0009-0000-0100-000003000000}"/>
  <tableColumns count="1">
    <tableColumn id="1" xr3:uid="{00000000-0010-0000-0100-000001000000}" name="Apples" dataDxfId="17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bl_FruitType4" displayName="tbl_FruitType4" ref="AD2:AD4" totalsRowShown="0" headerRowDxfId="178" dataDxfId="177" headerRowCellStyle="Heading 3 2">
  <autoFilter ref="AD2:AD4" xr:uid="{00000000-0009-0000-0100-000004000000}"/>
  <tableColumns count="1">
    <tableColumn id="1" xr3:uid="{00000000-0010-0000-0200-000001000000}" name="Oranges" dataDxfId="17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bl_FruitType5" displayName="tbl_FruitType5" ref="AH2:AH4" totalsRowShown="0" headerRowDxfId="175" dataDxfId="174" headerRowCellStyle="Heading 3 2">
  <autoFilter ref="AH2:AH4" xr:uid="{00000000-0009-0000-0100-000005000000}"/>
  <tableColumns count="1">
    <tableColumn id="1" xr3:uid="{00000000-0010-0000-0300-000001000000}" name="Lemons" dataDxfId="17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tbl_FruitType6" displayName="tbl_FruitType6" ref="AF2:AF4" totalsRowShown="0" headerRowDxfId="172" dataDxfId="171" headerRowCellStyle="Heading 3 2">
  <autoFilter ref="AF2:AF4" xr:uid="{00000000-0009-0000-0100-000006000000}"/>
  <tableColumns count="1">
    <tableColumn id="1" xr3:uid="{00000000-0010-0000-0400-000001000000}" name="Bananas" dataDxfId="17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DFD034-2130-41BC-BECB-F949CA3FBBF6}" name="Table1" displayName="Table1" ref="A1:H910" totalsRowShown="0">
  <autoFilter ref="A1:H910" xr:uid="{F6DFD034-2130-41BC-BECB-F949CA3FBBF6}"/>
  <tableColumns count="8">
    <tableColumn id="1" xr3:uid="{04ADE247-F38B-4BD5-BA08-81B4B90F38B6}" name="Salesperson"/>
    <tableColumn id="2" xr3:uid="{5286EC0C-8E5D-415F-A31D-96FD69EAC565}" name="Product"/>
    <tableColumn id="3" xr3:uid="{7B6D3C1E-3050-4C09-A05F-B81D74BF9498}" name="Region"/>
    <tableColumn id="4" xr3:uid="{576870B7-3539-4CDF-B666-209091E9ABE0}" name="Customer"/>
    <tableColumn id="5" xr3:uid="{FBC49DF3-4B19-4A79-A235-D40483C49173}" name="Date" dataDxfId="169"/>
    <tableColumn id="6" xr3:uid="{20F5BF12-B1C5-4F24-AD2D-869A55428CDB}" name="Item Price"/>
    <tableColumn id="7" xr3:uid="{BF3B19C1-F529-4F51-8A9F-E8A56CCF389E}" name="No.Items"/>
    <tableColumn id="8" xr3:uid="{1ADECF88-A480-40BB-8F7E-8D2CC9BA6734}" name="Revenu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E789C74D-7316-440E-ACB3-C3E0978EC5BB}" sourceName="Date">
  <pivotTables>
    <pivotTable tabId="100" name="PivotTable1"/>
    <pivotTable tabId="100" name="PivotTable2"/>
    <pivotTable tabId="100" name="PivotTable3"/>
    <pivotTable tabId="100" name="PivotTable4"/>
    <pivotTable tabId="100" name="PivotTable5"/>
    <pivotTable tabId="100" name="PivotTable7"/>
  </pivotTables>
  <state minimalRefreshVersion="6" lastRefreshVersion="6" pivotCacheId="816282993" filterType="unknown">
    <bounds startDate="2010-01-01T00:00:00" endDate="201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1BE877D2-9ECE-40CA-B862-0156C75E11B5}" cache="NativeTimeline_Date" caption="Date" level="0" selectionLevel="0" scrollPosition="2010-01-01T00:00:00" style="TimeSlicerStyleDark6"/>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8.bin"/><Relationship Id="rId1" Type="http://schemas.openxmlformats.org/officeDocument/2006/relationships/hyperlink" Target="https://go.microsoft.com/fwlink/?linkid=844737"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7" Type="http://schemas.openxmlformats.org/officeDocument/2006/relationships/table" Target="../tables/table5.xml"/><Relationship Id="rId2" Type="http://schemas.openxmlformats.org/officeDocument/2006/relationships/drawing" Target="../drawings/drawing3.xml"/><Relationship Id="rId1" Type="http://schemas.openxmlformats.org/officeDocument/2006/relationships/printerSettings" Target="../printerSettings/printerSettings9.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1.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1.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29.bin"/><Relationship Id="rId5" Type="http://schemas.openxmlformats.org/officeDocument/2006/relationships/image" Target="../media/image16.emf"/><Relationship Id="rId4" Type="http://schemas.openxmlformats.org/officeDocument/2006/relationships/package" Target="../embeddings/Microsoft_Word_Document.docx"/></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4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8.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70.xml.rels><?xml version="1.0" encoding="UTF-8" standalone="yes"?>
<Relationships xmlns="http://schemas.openxmlformats.org/package/2006/relationships"><Relationship Id="rId1" Type="http://schemas.openxmlformats.org/officeDocument/2006/relationships/hyperlink" Target="https://www.bing.com/search?q=https%3A%2F%2Fexceljet.net%2Fkeyboard-shortcuts&amp;form=PRUSEN&amp;mkt=en-us&amp;httpsmsn=1&amp;refig=be398e63e70a4175adfb3f0d64afdfe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249977111117893"/>
  </sheetPr>
  <dimension ref="A1"/>
  <sheetViews>
    <sheetView showGridLines="0" topLeftCell="A3" workbookViewId="0">
      <selection activeCell="B11" sqref="B11"/>
    </sheetView>
  </sheetViews>
  <sheetFormatPr defaultRowHeight="15"/>
  <sheetData/>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499984740745262"/>
  </sheetPr>
  <dimension ref="A1:K27"/>
  <sheetViews>
    <sheetView topLeftCell="A17" workbookViewId="0">
      <selection activeCell="A30" sqref="A30"/>
    </sheetView>
  </sheetViews>
  <sheetFormatPr defaultColWidth="9.140625" defaultRowHeight="23.25"/>
  <cols>
    <col min="1" max="1" width="12.7109375" style="58" customWidth="1"/>
    <col min="2" max="2" width="14.28515625" style="58" customWidth="1"/>
    <col min="3" max="3" width="18.5703125" style="58" customWidth="1"/>
    <col min="4" max="4" width="21.28515625" style="58" customWidth="1"/>
    <col min="5" max="5" width="24" style="58" customWidth="1"/>
    <col min="6" max="6" width="9.140625" style="58"/>
    <col min="7" max="8" width="22.42578125" style="58" customWidth="1"/>
    <col min="9" max="9" width="19.28515625" style="58" customWidth="1"/>
    <col min="10" max="10" width="9.140625" style="58"/>
    <col min="11" max="11" width="22.42578125" style="58" bestFit="1" customWidth="1"/>
    <col min="12" max="16384" width="9.140625" style="58"/>
  </cols>
  <sheetData>
    <row r="1" spans="1:11" ht="24" thickBot="1">
      <c r="A1" s="57"/>
    </row>
    <row r="2" spans="1:11">
      <c r="B2" s="59" t="s">
        <v>742</v>
      </c>
      <c r="C2" s="60" t="s">
        <v>743</v>
      </c>
      <c r="D2" s="103" t="s">
        <v>744</v>
      </c>
      <c r="E2" s="61" t="s">
        <v>744</v>
      </c>
      <c r="G2" s="59" t="s">
        <v>671</v>
      </c>
      <c r="H2" s="60" t="s">
        <v>692</v>
      </c>
      <c r="I2" s="61" t="s">
        <v>980</v>
      </c>
      <c r="J2" s="58" t="s">
        <v>981</v>
      </c>
    </row>
    <row r="3" spans="1:11">
      <c r="B3" s="62">
        <v>123456</v>
      </c>
      <c r="C3" s="58" t="s">
        <v>745</v>
      </c>
      <c r="D3" s="58" t="str">
        <f>IF(B3&gt;120,"Accept","Reject")</f>
        <v>Accept</v>
      </c>
      <c r="E3" s="63" t="str">
        <f>IF(C3&gt;120,"1000","500")</f>
        <v>1000</v>
      </c>
      <c r="G3" s="64" t="s">
        <v>746</v>
      </c>
      <c r="H3" s="64" t="s">
        <v>747</v>
      </c>
      <c r="I3" s="67"/>
    </row>
    <row r="4" spans="1:11">
      <c r="B4" s="62">
        <v>12345</v>
      </c>
      <c r="C4" s="58" t="s">
        <v>748</v>
      </c>
      <c r="D4" s="58" t="str">
        <f t="shared" ref="D4:D9" si="0">IF(B4&gt;120,"Accept","Reject")</f>
        <v>Accept</v>
      </c>
      <c r="E4" s="63" t="str">
        <f t="shared" ref="E4:E9" si="1">IF(C4&gt;120,"1000","500")</f>
        <v>1000</v>
      </c>
      <c r="G4" s="6"/>
      <c r="H4"/>
      <c r="I4"/>
    </row>
    <row r="5" spans="1:11">
      <c r="B5" s="62">
        <v>1234</v>
      </c>
      <c r="C5" s="58" t="s">
        <v>749</v>
      </c>
      <c r="D5" s="58" t="str">
        <f t="shared" si="0"/>
        <v>Accept</v>
      </c>
      <c r="E5" s="63" t="str">
        <f t="shared" si="1"/>
        <v>1000</v>
      </c>
      <c r="G5" s="65"/>
      <c r="I5" s="66"/>
    </row>
    <row r="6" spans="1:11">
      <c r="B6" s="62">
        <v>123</v>
      </c>
      <c r="C6" s="58" t="s">
        <v>750</v>
      </c>
      <c r="D6" s="58" t="str">
        <f t="shared" si="0"/>
        <v>Accept</v>
      </c>
      <c r="E6" s="63" t="str">
        <f t="shared" si="1"/>
        <v>1000</v>
      </c>
      <c r="G6" s="102"/>
      <c r="I6" s="67"/>
    </row>
    <row r="7" spans="1:11">
      <c r="B7" s="62">
        <v>12</v>
      </c>
      <c r="D7" s="58" t="str">
        <f t="shared" si="0"/>
        <v>Reject</v>
      </c>
      <c r="E7" s="63" t="str">
        <f t="shared" si="1"/>
        <v>500</v>
      </c>
      <c r="G7" s="65" t="s">
        <v>981</v>
      </c>
      <c r="I7" s="67"/>
    </row>
    <row r="8" spans="1:11">
      <c r="B8" s="62">
        <v>1</v>
      </c>
      <c r="D8" s="58" t="str">
        <f t="shared" si="0"/>
        <v>Reject</v>
      </c>
      <c r="E8" s="63" t="str">
        <f t="shared" si="1"/>
        <v>500</v>
      </c>
      <c r="G8"/>
      <c r="I8" s="67"/>
    </row>
    <row r="9" spans="1:11" ht="24" thickBot="1">
      <c r="B9" s="68">
        <v>0</v>
      </c>
      <c r="C9" s="69"/>
      <c r="D9" s="69" t="str">
        <f t="shared" si="0"/>
        <v>Reject</v>
      </c>
      <c r="E9" s="70" t="str">
        <f t="shared" si="1"/>
        <v>500</v>
      </c>
      <c r="G9" s="68"/>
      <c r="H9" s="69"/>
      <c r="I9" s="71"/>
    </row>
    <row r="11" spans="1:11">
      <c r="E11"/>
      <c r="G11" s="58" t="s">
        <v>1066</v>
      </c>
      <c r="H11" s="72">
        <f ca="1">TODAY()</f>
        <v>44948</v>
      </c>
      <c r="J11"/>
      <c r="K11"/>
    </row>
    <row r="12" spans="1:11">
      <c r="E12"/>
      <c r="G12" s="58" t="s">
        <v>1063</v>
      </c>
      <c r="H12" s="58">
        <f ca="1">DAY(TODAY())</f>
        <v>22</v>
      </c>
      <c r="J12"/>
      <c r="K12"/>
    </row>
    <row r="13" spans="1:11" ht="24" thickBot="1">
      <c r="B13" s="58" t="s">
        <v>751</v>
      </c>
      <c r="G13" s="130" t="s">
        <v>1064</v>
      </c>
      <c r="H13" s="130">
        <f ca="1">MONTH(TODAY())</f>
        <v>1</v>
      </c>
      <c r="I13" s="130"/>
      <c r="J13"/>
      <c r="K13"/>
    </row>
    <row r="14" spans="1:11">
      <c r="B14" s="73" t="s">
        <v>752</v>
      </c>
      <c r="C14" s="74" t="s">
        <v>752</v>
      </c>
      <c r="D14" s="74" t="s">
        <v>752</v>
      </c>
      <c r="E14" s="75" t="s">
        <v>752</v>
      </c>
      <c r="G14" s="58" t="s">
        <v>1065</v>
      </c>
      <c r="H14" s="58">
        <f ca="1">YEAR(TODAY())</f>
        <v>2023</v>
      </c>
      <c r="J14"/>
      <c r="K14"/>
    </row>
    <row r="15" spans="1:11">
      <c r="B15" s="62" t="s">
        <v>752</v>
      </c>
      <c r="C15" s="58" t="s">
        <v>752</v>
      </c>
      <c r="D15" s="58" t="s">
        <v>752</v>
      </c>
      <c r="E15" s="67" t="s">
        <v>752</v>
      </c>
      <c r="J15"/>
      <c r="K15"/>
    </row>
    <row r="16" spans="1:11">
      <c r="B16" s="62" t="s">
        <v>752</v>
      </c>
      <c r="C16" s="58" t="s">
        <v>752</v>
      </c>
      <c r="D16" s="58" t="s">
        <v>752</v>
      </c>
      <c r="E16" s="67" t="s">
        <v>752</v>
      </c>
      <c r="J16"/>
      <c r="K16"/>
    </row>
    <row r="17" spans="2:11">
      <c r="B17" s="62" t="s">
        <v>752</v>
      </c>
      <c r="C17" s="58" t="s">
        <v>752</v>
      </c>
      <c r="D17" s="58" t="s">
        <v>752</v>
      </c>
      <c r="E17" s="67" t="s">
        <v>752</v>
      </c>
      <c r="J17"/>
      <c r="K17"/>
    </row>
    <row r="18" spans="2:11" ht="24" thickBot="1">
      <c r="B18" s="68" t="s">
        <v>752</v>
      </c>
      <c r="C18" s="69" t="s">
        <v>752</v>
      </c>
      <c r="D18" s="69" t="s">
        <v>752</v>
      </c>
      <c r="E18" s="71" t="s">
        <v>752</v>
      </c>
      <c r="J18"/>
      <c r="K18"/>
    </row>
    <row r="19" spans="2:11">
      <c r="G19"/>
      <c r="H19"/>
      <c r="I19"/>
      <c r="J19"/>
      <c r="K19"/>
    </row>
    <row r="20" spans="2:11">
      <c r="C20" s="58" t="s">
        <v>1079</v>
      </c>
      <c r="D20" s="58" t="s">
        <v>1079</v>
      </c>
      <c r="E20" s="58" t="s">
        <v>1079</v>
      </c>
      <c r="G20"/>
      <c r="H20"/>
      <c r="I20"/>
      <c r="J20"/>
      <c r="K20"/>
    </row>
    <row r="21" spans="2:11">
      <c r="C21" s="58" t="s">
        <v>1079</v>
      </c>
      <c r="D21" s="58" t="s">
        <v>1079</v>
      </c>
      <c r="E21" s="58" t="s">
        <v>1079</v>
      </c>
      <c r="G21"/>
      <c r="H21"/>
      <c r="I21"/>
      <c r="J21"/>
      <c r="K21"/>
    </row>
    <row r="22" spans="2:11">
      <c r="C22" s="58" t="s">
        <v>1079</v>
      </c>
      <c r="D22" s="58" t="s">
        <v>1079</v>
      </c>
      <c r="E22" s="58" t="s">
        <v>1079</v>
      </c>
      <c r="G22"/>
      <c r="H22"/>
      <c r="I22"/>
      <c r="J22"/>
      <c r="K22"/>
    </row>
    <row r="23" spans="2:11">
      <c r="C23" s="58" t="s">
        <v>1079</v>
      </c>
      <c r="D23" s="58" t="s">
        <v>1079</v>
      </c>
      <c r="E23" s="58" t="s">
        <v>1079</v>
      </c>
      <c r="G23"/>
      <c r="H23"/>
      <c r="I23"/>
      <c r="J23"/>
      <c r="K23"/>
    </row>
    <row r="24" spans="2:11">
      <c r="C24" s="58" t="s">
        <v>1079</v>
      </c>
      <c r="D24" s="58" t="s">
        <v>1079</v>
      </c>
      <c r="E24" s="58" t="s">
        <v>1079</v>
      </c>
      <c r="J24"/>
      <c r="K24"/>
    </row>
    <row r="25" spans="2:11">
      <c r="C25" s="58" t="s">
        <v>1079</v>
      </c>
      <c r="D25" s="58" t="s">
        <v>1079</v>
      </c>
      <c r="E25" s="58" t="s">
        <v>1079</v>
      </c>
    </row>
    <row r="26" spans="2:11">
      <c r="G26" s="58" t="s">
        <v>1079</v>
      </c>
    </row>
    <row r="27" spans="2:11">
      <c r="J27" s="58" t="s">
        <v>1079</v>
      </c>
    </row>
  </sheetData>
  <customSheetViews>
    <customSheetView guid="{2AFC4EE7-B7E3-4CBF-97F7-920151E9360E}">
      <selection activeCell="E6" sqref="E6"/>
      <pageMargins left="0.7" right="0.7" top="0.75" bottom="0.75" header="0.3" footer="0.3"/>
      <pageSetup orientation="portrait" horizontalDpi="4294967293" verticalDpi="4294967293" r:id="rId1"/>
    </customSheetView>
  </customSheetViews>
  <pageMargins left="0.7" right="0.7" top="0.75" bottom="0.75" header="0.3" footer="0.3"/>
  <pageSetup orientation="portrait" horizontalDpi="4294967293" verticalDpi="4294967293"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pageSetUpPr autoPageBreaks="0"/>
  </sheetPr>
  <dimension ref="A1:N747"/>
  <sheetViews>
    <sheetView workbookViewId="0">
      <pane ySplit="1" topLeftCell="A2" activePane="bottomLeft" state="frozen"/>
      <selection pane="bottomLeft" activeCell="B24" sqref="B24"/>
    </sheetView>
  </sheetViews>
  <sheetFormatPr defaultRowHeight="15"/>
  <cols>
    <col min="2" max="2" width="19.5703125" customWidth="1"/>
    <col min="3" max="3" width="8.42578125" customWidth="1"/>
    <col min="4" max="4" width="27.28515625" customWidth="1"/>
    <col min="5" max="5" width="9.7109375" customWidth="1"/>
    <col min="6" max="6" width="10.5703125" customWidth="1"/>
    <col min="7" max="7" width="5.85546875" customWidth="1"/>
    <col min="8" max="8" width="12.28515625" customWidth="1"/>
    <col min="9" max="9" width="10.42578125" customWidth="1"/>
    <col min="10" max="10" width="12.5703125" style="92" customWidth="1"/>
    <col min="11" max="11" width="14.28515625" bestFit="1" customWidth="1"/>
    <col min="12" max="12" width="14.85546875" customWidth="1"/>
    <col min="14" max="14" width="12" bestFit="1" customWidth="1"/>
  </cols>
  <sheetData>
    <row r="1" spans="1:14">
      <c r="A1" s="76" t="s">
        <v>1096</v>
      </c>
      <c r="B1" s="76" t="s">
        <v>102</v>
      </c>
      <c r="C1" s="77" t="s">
        <v>686</v>
      </c>
      <c r="D1" s="78" t="s">
        <v>103</v>
      </c>
      <c r="E1" s="78" t="s">
        <v>104</v>
      </c>
      <c r="F1" s="79" t="s">
        <v>105</v>
      </c>
      <c r="G1" s="80" t="s">
        <v>687</v>
      </c>
      <c r="H1" s="81" t="s">
        <v>638</v>
      </c>
      <c r="I1" s="77" t="s">
        <v>753</v>
      </c>
      <c r="J1" s="82" t="s">
        <v>754</v>
      </c>
      <c r="K1" s="83" t="s">
        <v>683</v>
      </c>
    </row>
    <row r="2" spans="1:14">
      <c r="A2">
        <v>1</v>
      </c>
      <c r="B2" s="84" t="s">
        <v>556</v>
      </c>
      <c r="C2" s="85" t="s">
        <v>691</v>
      </c>
      <c r="D2" s="84" t="s">
        <v>709</v>
      </c>
      <c r="E2" s="84" t="s">
        <v>111</v>
      </c>
      <c r="F2" s="86">
        <v>40457</v>
      </c>
      <c r="G2" s="87">
        <f t="shared" ref="G2:G65" ca="1" si="0">DATEDIF(F2,TODAY(),"Y")</f>
        <v>12</v>
      </c>
      <c r="H2" s="88">
        <v>100000</v>
      </c>
      <c r="I2" s="85">
        <v>4</v>
      </c>
      <c r="J2" s="89">
        <f t="shared" ref="J2:J65" si="1">H2*$K$2+H2</f>
        <v>130000</v>
      </c>
      <c r="K2" s="90">
        <v>0.3</v>
      </c>
      <c r="L2" t="s">
        <v>755</v>
      </c>
    </row>
    <row r="3" spans="1:14">
      <c r="A3">
        <v>2</v>
      </c>
      <c r="B3" s="84" t="s">
        <v>439</v>
      </c>
      <c r="C3" s="85" t="s">
        <v>693</v>
      </c>
      <c r="D3" s="84" t="s">
        <v>215</v>
      </c>
      <c r="E3" s="84" t="s">
        <v>125</v>
      </c>
      <c r="F3" s="86">
        <v>39515</v>
      </c>
      <c r="G3" s="87">
        <f t="shared" ca="1" si="0"/>
        <v>14</v>
      </c>
      <c r="H3" s="88">
        <v>98758</v>
      </c>
      <c r="I3" s="85">
        <v>4</v>
      </c>
      <c r="J3" s="89">
        <f t="shared" si="1"/>
        <v>128385.4</v>
      </c>
    </row>
    <row r="4" spans="1:14">
      <c r="A4">
        <v>3</v>
      </c>
      <c r="B4" s="84" t="s">
        <v>818</v>
      </c>
      <c r="C4" s="85" t="s">
        <v>691</v>
      </c>
      <c r="D4" s="84" t="s">
        <v>140</v>
      </c>
      <c r="E4" s="84" t="s">
        <v>108</v>
      </c>
      <c r="F4" s="86">
        <v>35932</v>
      </c>
      <c r="G4" s="87">
        <f t="shared" ca="1" si="0"/>
        <v>24</v>
      </c>
      <c r="H4" s="88">
        <v>98714</v>
      </c>
      <c r="I4" s="85">
        <v>5</v>
      </c>
      <c r="J4" s="89">
        <f t="shared" si="1"/>
        <v>128328.2</v>
      </c>
    </row>
    <row r="5" spans="1:14">
      <c r="A5">
        <v>4</v>
      </c>
      <c r="B5" s="84" t="s">
        <v>912</v>
      </c>
      <c r="C5" s="85" t="s">
        <v>691</v>
      </c>
      <c r="D5" s="84" t="s">
        <v>110</v>
      </c>
      <c r="E5" s="84" t="s">
        <v>111</v>
      </c>
      <c r="F5" s="86">
        <v>36787</v>
      </c>
      <c r="G5" s="87">
        <f t="shared" ca="1" si="0"/>
        <v>22</v>
      </c>
      <c r="H5" s="88">
        <v>98604</v>
      </c>
      <c r="I5" s="85">
        <v>4</v>
      </c>
      <c r="J5" s="89">
        <f t="shared" si="1"/>
        <v>128185.2</v>
      </c>
    </row>
    <row r="6" spans="1:14">
      <c r="A6">
        <v>5</v>
      </c>
      <c r="B6" s="84" t="s">
        <v>837</v>
      </c>
      <c r="C6" s="85" t="s">
        <v>691</v>
      </c>
      <c r="D6" s="84" t="s">
        <v>140</v>
      </c>
      <c r="E6" s="84" t="s">
        <v>111</v>
      </c>
      <c r="F6" s="86">
        <v>36718</v>
      </c>
      <c r="G6" s="87">
        <f t="shared" ca="1" si="0"/>
        <v>22</v>
      </c>
      <c r="H6" s="88">
        <v>98472</v>
      </c>
      <c r="I6" s="85">
        <v>5</v>
      </c>
      <c r="J6" s="89">
        <f t="shared" si="1"/>
        <v>128013.6</v>
      </c>
    </row>
    <row r="7" spans="1:14">
      <c r="A7">
        <v>6</v>
      </c>
      <c r="B7" s="84" t="s">
        <v>233</v>
      </c>
      <c r="C7" s="85" t="s">
        <v>689</v>
      </c>
      <c r="D7" s="84" t="s">
        <v>119</v>
      </c>
      <c r="E7" s="84" t="s">
        <v>111</v>
      </c>
      <c r="F7" s="86">
        <v>40587</v>
      </c>
      <c r="G7" s="87">
        <f t="shared" ca="1" si="0"/>
        <v>11</v>
      </c>
      <c r="H7" s="88">
        <v>98395</v>
      </c>
      <c r="I7" s="85">
        <v>2</v>
      </c>
      <c r="J7" s="89">
        <f t="shared" si="1"/>
        <v>127913.5</v>
      </c>
    </row>
    <row r="8" spans="1:14">
      <c r="A8">
        <v>7</v>
      </c>
      <c r="B8" s="84" t="s">
        <v>303</v>
      </c>
      <c r="C8" s="85" t="s">
        <v>691</v>
      </c>
      <c r="D8" s="84" t="s">
        <v>123</v>
      </c>
      <c r="E8" s="84" t="s">
        <v>111</v>
      </c>
      <c r="F8" s="86">
        <v>40368</v>
      </c>
      <c r="G8" s="87">
        <f t="shared" ca="1" si="0"/>
        <v>12</v>
      </c>
      <c r="H8" s="88">
        <v>98241</v>
      </c>
      <c r="I8" s="85">
        <v>5</v>
      </c>
      <c r="J8" s="89">
        <f t="shared" si="1"/>
        <v>127713.3</v>
      </c>
      <c r="N8" s="181">
        <v>8062468296</v>
      </c>
    </row>
    <row r="9" spans="1:14">
      <c r="A9">
        <v>8</v>
      </c>
      <c r="B9" s="84" t="s">
        <v>214</v>
      </c>
      <c r="C9" s="85" t="s">
        <v>693</v>
      </c>
      <c r="D9" s="84" t="s">
        <v>215</v>
      </c>
      <c r="E9" s="84" t="s">
        <v>108</v>
      </c>
      <c r="F9" s="86">
        <v>40690</v>
      </c>
      <c r="G9" s="87">
        <f t="shared" ca="1" si="0"/>
        <v>11</v>
      </c>
      <c r="H9" s="88">
        <v>98054</v>
      </c>
      <c r="I9" s="85">
        <v>1</v>
      </c>
      <c r="J9" s="89">
        <f t="shared" si="1"/>
        <v>127470.2</v>
      </c>
    </row>
    <row r="10" spans="1:14">
      <c r="A10">
        <v>9</v>
      </c>
      <c r="B10" s="84" t="s">
        <v>525</v>
      </c>
      <c r="C10" s="85" t="s">
        <v>691</v>
      </c>
      <c r="D10" s="84" t="s">
        <v>115</v>
      </c>
      <c r="E10" s="84" t="s">
        <v>108</v>
      </c>
      <c r="F10" s="86">
        <v>39120</v>
      </c>
      <c r="G10" s="87">
        <f t="shared" ca="1" si="0"/>
        <v>15</v>
      </c>
      <c r="H10" s="88">
        <v>97735</v>
      </c>
      <c r="I10" s="85">
        <v>3</v>
      </c>
      <c r="J10" s="89">
        <f t="shared" si="1"/>
        <v>127055.5</v>
      </c>
      <c r="N10" s="182" t="s">
        <v>1099</v>
      </c>
    </row>
    <row r="11" spans="1:14">
      <c r="A11">
        <v>10</v>
      </c>
      <c r="B11" s="84" t="s">
        <v>280</v>
      </c>
      <c r="C11" s="85" t="s">
        <v>691</v>
      </c>
      <c r="D11" s="84" t="s">
        <v>140</v>
      </c>
      <c r="E11" s="84" t="s">
        <v>111</v>
      </c>
      <c r="F11" s="9">
        <v>40449</v>
      </c>
      <c r="G11" s="87">
        <f t="shared" ca="1" si="0"/>
        <v>12</v>
      </c>
      <c r="H11" s="88">
        <v>97724</v>
      </c>
      <c r="I11" s="85">
        <v>5</v>
      </c>
      <c r="J11" s="89">
        <f t="shared" si="1"/>
        <v>127041.2</v>
      </c>
    </row>
    <row r="12" spans="1:14">
      <c r="A12">
        <v>11</v>
      </c>
      <c r="B12" s="84" t="s">
        <v>374</v>
      </c>
      <c r="C12" s="85" t="s">
        <v>694</v>
      </c>
      <c r="D12" s="84" t="s">
        <v>110</v>
      </c>
      <c r="E12" s="84" t="s">
        <v>108</v>
      </c>
      <c r="F12" s="86">
        <v>39807</v>
      </c>
      <c r="G12" s="87">
        <f t="shared" ca="1" si="0"/>
        <v>14</v>
      </c>
      <c r="H12" s="88">
        <v>97702</v>
      </c>
      <c r="I12" s="85">
        <v>2</v>
      </c>
      <c r="J12" s="89">
        <f t="shared" si="1"/>
        <v>127012.6</v>
      </c>
    </row>
    <row r="13" spans="1:14">
      <c r="A13">
        <v>12</v>
      </c>
      <c r="B13" s="84" t="s">
        <v>852</v>
      </c>
      <c r="C13" s="85" t="s">
        <v>693</v>
      </c>
      <c r="D13" s="84" t="s">
        <v>140</v>
      </c>
      <c r="E13" s="84" t="s">
        <v>108</v>
      </c>
      <c r="F13" s="86">
        <v>36101</v>
      </c>
      <c r="G13" s="87">
        <f t="shared" ca="1" si="0"/>
        <v>24</v>
      </c>
      <c r="H13" s="88">
        <v>97064</v>
      </c>
      <c r="I13" s="85">
        <v>5</v>
      </c>
      <c r="J13" s="89">
        <f t="shared" si="1"/>
        <v>126183.2</v>
      </c>
    </row>
    <row r="14" spans="1:14">
      <c r="A14">
        <v>13</v>
      </c>
      <c r="B14" s="84" t="s">
        <v>761</v>
      </c>
      <c r="C14" s="85" t="s">
        <v>690</v>
      </c>
      <c r="D14" s="84" t="s">
        <v>123</v>
      </c>
      <c r="E14" s="84" t="s">
        <v>111</v>
      </c>
      <c r="F14" s="86">
        <v>35940</v>
      </c>
      <c r="G14" s="87">
        <f t="shared" ca="1" si="0"/>
        <v>24</v>
      </c>
      <c r="H14" s="88">
        <v>96800</v>
      </c>
      <c r="I14" s="85">
        <v>5</v>
      </c>
      <c r="J14" s="89">
        <f t="shared" si="1"/>
        <v>125840</v>
      </c>
    </row>
    <row r="15" spans="1:14">
      <c r="A15">
        <v>14</v>
      </c>
      <c r="B15" s="84" t="s">
        <v>120</v>
      </c>
      <c r="C15" s="85" t="s">
        <v>691</v>
      </c>
      <c r="D15" s="84" t="s">
        <v>121</v>
      </c>
      <c r="E15" s="84" t="s">
        <v>108</v>
      </c>
      <c r="F15" s="86">
        <v>41209</v>
      </c>
      <c r="G15" s="87">
        <f t="shared" ca="1" si="0"/>
        <v>10</v>
      </c>
      <c r="H15" s="88">
        <v>96778</v>
      </c>
      <c r="I15" s="85">
        <v>1</v>
      </c>
      <c r="J15" s="89">
        <f t="shared" si="1"/>
        <v>125811.4</v>
      </c>
    </row>
    <row r="16" spans="1:14">
      <c r="A16">
        <v>15</v>
      </c>
      <c r="B16" s="84" t="s">
        <v>234</v>
      </c>
      <c r="C16" s="85" t="s">
        <v>691</v>
      </c>
      <c r="D16" s="84" t="s">
        <v>177</v>
      </c>
      <c r="E16" s="84" t="s">
        <v>108</v>
      </c>
      <c r="F16" s="86">
        <v>40585</v>
      </c>
      <c r="G16" s="87">
        <f t="shared" ca="1" si="0"/>
        <v>11</v>
      </c>
      <c r="H16" s="88">
        <v>96745</v>
      </c>
      <c r="I16" s="85">
        <v>4</v>
      </c>
      <c r="J16" s="89">
        <f t="shared" si="1"/>
        <v>125768.5</v>
      </c>
    </row>
    <row r="17" spans="1:10">
      <c r="A17">
        <v>16</v>
      </c>
      <c r="B17" s="84" t="s">
        <v>279</v>
      </c>
      <c r="C17" s="85" t="s">
        <v>694</v>
      </c>
      <c r="D17" s="84" t="s">
        <v>107</v>
      </c>
      <c r="E17" s="84" t="s">
        <v>111</v>
      </c>
      <c r="F17" s="86">
        <v>40451</v>
      </c>
      <c r="G17" s="87">
        <f t="shared" ca="1" si="0"/>
        <v>12</v>
      </c>
      <c r="H17" s="88">
        <v>96613</v>
      </c>
      <c r="I17" s="85">
        <v>2</v>
      </c>
      <c r="J17" s="89">
        <f t="shared" si="1"/>
        <v>125596.9</v>
      </c>
    </row>
    <row r="18" spans="1:10">
      <c r="A18">
        <v>17</v>
      </c>
      <c r="B18" s="84" t="s">
        <v>442</v>
      </c>
      <c r="C18" s="85" t="s">
        <v>691</v>
      </c>
      <c r="D18" s="84" t="s">
        <v>140</v>
      </c>
      <c r="E18" s="84" t="s">
        <v>108</v>
      </c>
      <c r="F18" s="86">
        <v>39472</v>
      </c>
      <c r="G18" s="87">
        <f t="shared" ca="1" si="0"/>
        <v>14</v>
      </c>
      <c r="H18" s="88">
        <v>96536</v>
      </c>
      <c r="I18" s="85">
        <v>1</v>
      </c>
      <c r="J18" s="89">
        <f t="shared" si="1"/>
        <v>125496.8</v>
      </c>
    </row>
    <row r="19" spans="1:10">
      <c r="A19">
        <v>18</v>
      </c>
      <c r="B19" s="84" t="s">
        <v>764</v>
      </c>
      <c r="C19" s="85" t="s">
        <v>691</v>
      </c>
      <c r="D19" s="84" t="s">
        <v>123</v>
      </c>
      <c r="E19" s="84" t="s">
        <v>108</v>
      </c>
      <c r="F19" s="86">
        <v>37785</v>
      </c>
      <c r="G19" s="87">
        <f t="shared" ca="1" si="0"/>
        <v>19</v>
      </c>
      <c r="H19" s="88">
        <v>96008</v>
      </c>
      <c r="I19" s="85">
        <v>4</v>
      </c>
      <c r="J19" s="89">
        <f t="shared" si="1"/>
        <v>124810.4</v>
      </c>
    </row>
    <row r="20" spans="1:10">
      <c r="A20">
        <v>19</v>
      </c>
      <c r="B20" s="84" t="s">
        <v>456</v>
      </c>
      <c r="C20" s="85" t="s">
        <v>691</v>
      </c>
      <c r="D20" s="84" t="s">
        <v>107</v>
      </c>
      <c r="E20" s="84" t="s">
        <v>108</v>
      </c>
      <c r="F20" s="86">
        <v>39399</v>
      </c>
      <c r="G20" s="87">
        <f t="shared" ca="1" si="0"/>
        <v>15</v>
      </c>
      <c r="H20" s="88">
        <v>95942</v>
      </c>
      <c r="I20" s="85">
        <v>1</v>
      </c>
      <c r="J20" s="89">
        <f t="shared" si="1"/>
        <v>124724.6</v>
      </c>
    </row>
    <row r="21" spans="1:10">
      <c r="A21">
        <v>20</v>
      </c>
      <c r="B21" s="84" t="s">
        <v>174</v>
      </c>
      <c r="C21" s="85" t="s">
        <v>691</v>
      </c>
      <c r="D21" s="84" t="s">
        <v>147</v>
      </c>
      <c r="E21" s="84" t="s">
        <v>108</v>
      </c>
      <c r="F21" s="86">
        <v>40911</v>
      </c>
      <c r="G21" s="87">
        <f t="shared" ca="1" si="0"/>
        <v>11</v>
      </c>
      <c r="H21" s="88">
        <v>95832</v>
      </c>
      <c r="I21" s="85">
        <v>3</v>
      </c>
      <c r="J21" s="89">
        <f t="shared" si="1"/>
        <v>124581.6</v>
      </c>
    </row>
    <row r="22" spans="1:10">
      <c r="A22">
        <v>21</v>
      </c>
      <c r="B22" s="84" t="s">
        <v>539</v>
      </c>
      <c r="C22" s="85" t="s">
        <v>694</v>
      </c>
      <c r="D22" s="84" t="s">
        <v>115</v>
      </c>
      <c r="E22" s="84" t="s">
        <v>108</v>
      </c>
      <c r="F22" s="86">
        <v>39085</v>
      </c>
      <c r="G22" s="87">
        <f t="shared" ca="1" si="0"/>
        <v>16</v>
      </c>
      <c r="H22" s="88">
        <v>95733</v>
      </c>
      <c r="I22" s="85">
        <v>3</v>
      </c>
      <c r="J22" s="89">
        <f t="shared" si="1"/>
        <v>124452.9</v>
      </c>
    </row>
    <row r="23" spans="1:10">
      <c r="A23">
        <v>22</v>
      </c>
      <c r="B23" s="84" t="s">
        <v>781</v>
      </c>
      <c r="C23" s="85" t="s">
        <v>690</v>
      </c>
      <c r="D23" s="84" t="s">
        <v>137</v>
      </c>
      <c r="E23" s="84" t="s">
        <v>111</v>
      </c>
      <c r="F23" s="86">
        <v>36342</v>
      </c>
      <c r="G23" s="87">
        <f t="shared" ca="1" si="0"/>
        <v>23</v>
      </c>
      <c r="H23" s="88">
        <v>95667</v>
      </c>
      <c r="I23" s="85">
        <v>4</v>
      </c>
      <c r="J23" s="89">
        <f t="shared" si="1"/>
        <v>124367.1</v>
      </c>
    </row>
    <row r="24" spans="1:10">
      <c r="A24">
        <v>23</v>
      </c>
      <c r="B24" s="84" t="s">
        <v>865</v>
      </c>
      <c r="C24" s="85" t="s">
        <v>688</v>
      </c>
      <c r="D24" s="84" t="s">
        <v>147</v>
      </c>
      <c r="E24" s="84" t="s">
        <v>108</v>
      </c>
      <c r="F24" s="86">
        <v>35856</v>
      </c>
      <c r="G24" s="87">
        <f t="shared" ca="1" si="0"/>
        <v>24</v>
      </c>
      <c r="H24" s="88">
        <v>95513</v>
      </c>
      <c r="I24" s="85">
        <v>3</v>
      </c>
      <c r="J24" s="89">
        <f t="shared" si="1"/>
        <v>124166.9</v>
      </c>
    </row>
    <row r="25" spans="1:10">
      <c r="A25">
        <v>24</v>
      </c>
      <c r="B25" s="84" t="s">
        <v>223</v>
      </c>
      <c r="C25" s="85" t="s">
        <v>693</v>
      </c>
      <c r="D25" s="84" t="s">
        <v>107</v>
      </c>
      <c r="E25" s="84" t="s">
        <v>108</v>
      </c>
      <c r="F25" s="86">
        <v>40637</v>
      </c>
      <c r="G25" s="87">
        <f t="shared" ca="1" si="0"/>
        <v>11</v>
      </c>
      <c r="H25" s="88">
        <v>95304</v>
      </c>
      <c r="I25" s="85">
        <v>3</v>
      </c>
      <c r="J25" s="89">
        <f t="shared" si="1"/>
        <v>123895.2</v>
      </c>
    </row>
    <row r="26" spans="1:10">
      <c r="A26">
        <v>25</v>
      </c>
      <c r="B26" s="84" t="s">
        <v>504</v>
      </c>
      <c r="C26" s="85" t="s">
        <v>691</v>
      </c>
      <c r="D26" s="84" t="s">
        <v>147</v>
      </c>
      <c r="E26" s="84" t="s">
        <v>108</v>
      </c>
      <c r="F26" s="86">
        <v>39180</v>
      </c>
      <c r="G26" s="87">
        <f t="shared" ca="1" si="0"/>
        <v>15</v>
      </c>
      <c r="H26" s="88">
        <v>95194</v>
      </c>
      <c r="I26" s="85">
        <v>4</v>
      </c>
      <c r="J26" s="89">
        <f t="shared" si="1"/>
        <v>123752.2</v>
      </c>
    </row>
    <row r="27" spans="1:10">
      <c r="A27">
        <v>26</v>
      </c>
      <c r="B27" s="84" t="s">
        <v>774</v>
      </c>
      <c r="C27" s="85" t="s">
        <v>691</v>
      </c>
      <c r="D27" s="84" t="s">
        <v>260</v>
      </c>
      <c r="E27" s="84" t="s">
        <v>108</v>
      </c>
      <c r="F27" s="86">
        <v>37883</v>
      </c>
      <c r="G27" s="87">
        <f t="shared" ca="1" si="0"/>
        <v>19</v>
      </c>
      <c r="H27" s="88">
        <v>95183</v>
      </c>
      <c r="I27" s="85">
        <v>1</v>
      </c>
      <c r="J27" s="89">
        <f t="shared" si="1"/>
        <v>123737.9</v>
      </c>
    </row>
    <row r="28" spans="1:10">
      <c r="A28">
        <v>27</v>
      </c>
      <c r="B28" s="84" t="s">
        <v>226</v>
      </c>
      <c r="C28" s="85" t="s">
        <v>693</v>
      </c>
      <c r="D28" s="84" t="s">
        <v>110</v>
      </c>
      <c r="E28" s="84" t="s">
        <v>108</v>
      </c>
      <c r="F28" s="86">
        <v>40624</v>
      </c>
      <c r="G28" s="87">
        <f t="shared" ca="1" si="0"/>
        <v>11</v>
      </c>
      <c r="H28" s="88">
        <v>95150</v>
      </c>
      <c r="I28" s="85">
        <v>1</v>
      </c>
      <c r="J28" s="89">
        <f t="shared" si="1"/>
        <v>123695</v>
      </c>
    </row>
    <row r="29" spans="1:10">
      <c r="A29">
        <v>28</v>
      </c>
      <c r="B29" s="84" t="s">
        <v>548</v>
      </c>
      <c r="C29" s="85" t="s">
        <v>689</v>
      </c>
      <c r="D29" s="84" t="s">
        <v>121</v>
      </c>
      <c r="E29" s="84" t="s">
        <v>111</v>
      </c>
      <c r="F29" s="86">
        <v>39011</v>
      </c>
      <c r="G29" s="87">
        <f t="shared" ca="1" si="0"/>
        <v>16</v>
      </c>
      <c r="H29" s="88">
        <v>95117</v>
      </c>
      <c r="I29" s="85">
        <v>4</v>
      </c>
      <c r="J29" s="89">
        <f t="shared" si="1"/>
        <v>123652.1</v>
      </c>
    </row>
    <row r="30" spans="1:10">
      <c r="A30">
        <v>29</v>
      </c>
      <c r="B30" s="84" t="s">
        <v>542</v>
      </c>
      <c r="C30" s="85" t="s">
        <v>690</v>
      </c>
      <c r="D30" s="84" t="s">
        <v>107</v>
      </c>
      <c r="E30" s="84" t="s">
        <v>108</v>
      </c>
      <c r="F30" s="86">
        <v>39063</v>
      </c>
      <c r="G30" s="87">
        <f t="shared" ca="1" si="0"/>
        <v>16</v>
      </c>
      <c r="H30" s="88">
        <v>94952</v>
      </c>
      <c r="I30" s="85">
        <v>4</v>
      </c>
      <c r="J30" s="89">
        <f t="shared" si="1"/>
        <v>123437.6</v>
      </c>
    </row>
    <row r="31" spans="1:10">
      <c r="A31">
        <v>30</v>
      </c>
      <c r="B31" s="84" t="s">
        <v>330</v>
      </c>
      <c r="C31" s="85" t="s">
        <v>693</v>
      </c>
      <c r="D31" s="84" t="s">
        <v>140</v>
      </c>
      <c r="E31" s="84" t="s">
        <v>108</v>
      </c>
      <c r="F31" s="86">
        <v>40269</v>
      </c>
      <c r="G31" s="87">
        <f t="shared" ca="1" si="0"/>
        <v>12</v>
      </c>
      <c r="H31" s="88">
        <v>94886</v>
      </c>
      <c r="I31" s="85">
        <v>3</v>
      </c>
      <c r="J31" s="89">
        <f t="shared" si="1"/>
        <v>123351.8</v>
      </c>
    </row>
    <row r="32" spans="1:10">
      <c r="A32">
        <v>31</v>
      </c>
      <c r="B32" s="84" t="s">
        <v>129</v>
      </c>
      <c r="C32" s="85" t="s">
        <v>693</v>
      </c>
      <c r="D32" s="84" t="s">
        <v>119</v>
      </c>
      <c r="E32" s="84" t="s">
        <v>108</v>
      </c>
      <c r="F32" s="86">
        <v>41157</v>
      </c>
      <c r="G32" s="87">
        <f t="shared" ca="1" si="0"/>
        <v>10</v>
      </c>
      <c r="H32" s="88">
        <v>94864</v>
      </c>
      <c r="I32" s="85">
        <v>1</v>
      </c>
      <c r="J32" s="89">
        <f t="shared" si="1"/>
        <v>123323.2</v>
      </c>
    </row>
    <row r="33" spans="1:10">
      <c r="A33">
        <v>32</v>
      </c>
      <c r="B33" s="84" t="s">
        <v>614</v>
      </c>
      <c r="C33" s="85" t="s">
        <v>693</v>
      </c>
      <c r="D33" s="84" t="s">
        <v>115</v>
      </c>
      <c r="E33" s="84" t="s">
        <v>108</v>
      </c>
      <c r="F33" s="86">
        <v>38227</v>
      </c>
      <c r="G33" s="87">
        <f t="shared" ca="1" si="0"/>
        <v>18</v>
      </c>
      <c r="H33" s="88">
        <v>94820</v>
      </c>
      <c r="I33" s="85">
        <v>3</v>
      </c>
      <c r="J33" s="89">
        <f t="shared" si="1"/>
        <v>123266</v>
      </c>
    </row>
    <row r="34" spans="1:10">
      <c r="A34">
        <v>33</v>
      </c>
      <c r="B34" s="84" t="s">
        <v>921</v>
      </c>
      <c r="C34" s="85" t="s">
        <v>693</v>
      </c>
      <c r="D34" s="84" t="s">
        <v>119</v>
      </c>
      <c r="E34" s="84" t="s">
        <v>111</v>
      </c>
      <c r="F34" s="86">
        <v>35806</v>
      </c>
      <c r="G34" s="87">
        <f t="shared" ca="1" si="0"/>
        <v>25</v>
      </c>
      <c r="H34" s="88">
        <v>94710</v>
      </c>
      <c r="I34" s="85">
        <v>4</v>
      </c>
      <c r="J34" s="89">
        <f t="shared" si="1"/>
        <v>123123</v>
      </c>
    </row>
    <row r="35" spans="1:10">
      <c r="A35">
        <v>34</v>
      </c>
      <c r="B35" s="84" t="s">
        <v>398</v>
      </c>
      <c r="C35" s="85" t="s">
        <v>688</v>
      </c>
      <c r="D35" s="84" t="s">
        <v>107</v>
      </c>
      <c r="E35" s="84" t="s">
        <v>111</v>
      </c>
      <c r="F35" s="86">
        <v>39728</v>
      </c>
      <c r="G35" s="87">
        <f t="shared" ca="1" si="0"/>
        <v>14</v>
      </c>
      <c r="H35" s="88">
        <v>94644</v>
      </c>
      <c r="I35" s="85">
        <v>5</v>
      </c>
      <c r="J35" s="89">
        <f t="shared" si="1"/>
        <v>123037.2</v>
      </c>
    </row>
    <row r="36" spans="1:10">
      <c r="A36">
        <v>35</v>
      </c>
      <c r="B36" s="84" t="s">
        <v>381</v>
      </c>
      <c r="C36" s="85" t="s">
        <v>691</v>
      </c>
      <c r="D36" s="84" t="s">
        <v>110</v>
      </c>
      <c r="E36" s="84" t="s">
        <v>111</v>
      </c>
      <c r="F36" s="86">
        <v>39772</v>
      </c>
      <c r="G36" s="87">
        <f t="shared" ca="1" si="0"/>
        <v>14</v>
      </c>
      <c r="H36" s="88">
        <v>94578</v>
      </c>
      <c r="I36" s="85">
        <v>2</v>
      </c>
      <c r="J36" s="89">
        <f t="shared" si="1"/>
        <v>122951.4</v>
      </c>
    </row>
    <row r="37" spans="1:10">
      <c r="A37">
        <v>36</v>
      </c>
      <c r="B37" s="84" t="s">
        <v>590</v>
      </c>
      <c r="C37" s="85" t="s">
        <v>691</v>
      </c>
      <c r="D37" s="84" t="s">
        <v>119</v>
      </c>
      <c r="E37" s="84" t="s">
        <v>111</v>
      </c>
      <c r="F37" s="86">
        <v>38793</v>
      </c>
      <c r="G37" s="87">
        <f t="shared" ca="1" si="0"/>
        <v>16</v>
      </c>
      <c r="H37" s="88">
        <v>94523</v>
      </c>
      <c r="I37" s="85">
        <v>2</v>
      </c>
      <c r="J37" s="89">
        <f t="shared" si="1"/>
        <v>122879.9</v>
      </c>
    </row>
    <row r="38" spans="1:10">
      <c r="A38">
        <v>37</v>
      </c>
      <c r="B38" s="84" t="s">
        <v>186</v>
      </c>
      <c r="C38" s="85" t="s">
        <v>693</v>
      </c>
      <c r="D38" s="84" t="s">
        <v>123</v>
      </c>
      <c r="E38" s="84" t="s">
        <v>108</v>
      </c>
      <c r="F38" s="86">
        <v>40832</v>
      </c>
      <c r="G38" s="87">
        <f t="shared" ca="1" si="0"/>
        <v>11</v>
      </c>
      <c r="H38" s="88">
        <v>94512</v>
      </c>
      <c r="I38" s="85">
        <v>4</v>
      </c>
      <c r="J38" s="89">
        <f t="shared" si="1"/>
        <v>122865.60000000001</v>
      </c>
    </row>
    <row r="39" spans="1:10">
      <c r="A39">
        <v>38</v>
      </c>
      <c r="B39" s="84" t="s">
        <v>760</v>
      </c>
      <c r="C39" s="85" t="s">
        <v>691</v>
      </c>
      <c r="D39" s="84" t="s">
        <v>123</v>
      </c>
      <c r="E39" s="84" t="s">
        <v>108</v>
      </c>
      <c r="F39" s="86">
        <v>37348</v>
      </c>
      <c r="G39" s="87">
        <f t="shared" ca="1" si="0"/>
        <v>20</v>
      </c>
      <c r="H39" s="88">
        <v>94468</v>
      </c>
      <c r="I39" s="85">
        <v>3</v>
      </c>
      <c r="J39" s="89">
        <f t="shared" si="1"/>
        <v>122808.4</v>
      </c>
    </row>
    <row r="40" spans="1:10">
      <c r="A40">
        <v>39</v>
      </c>
      <c r="B40" s="84" t="s">
        <v>213</v>
      </c>
      <c r="C40" s="85" t="s">
        <v>688</v>
      </c>
      <c r="D40" s="84" t="s">
        <v>206</v>
      </c>
      <c r="E40" s="84" t="s">
        <v>111</v>
      </c>
      <c r="F40" s="86">
        <v>40692</v>
      </c>
      <c r="G40" s="87">
        <f t="shared" ca="1" si="0"/>
        <v>11</v>
      </c>
      <c r="H40" s="88">
        <v>94061</v>
      </c>
      <c r="I40" s="85">
        <v>4</v>
      </c>
      <c r="J40" s="89">
        <f t="shared" si="1"/>
        <v>122279.3</v>
      </c>
    </row>
    <row r="41" spans="1:10">
      <c r="A41">
        <v>40</v>
      </c>
      <c r="B41" s="84" t="s">
        <v>666</v>
      </c>
      <c r="C41" s="85" t="s">
        <v>693</v>
      </c>
      <c r="D41" s="84" t="s">
        <v>123</v>
      </c>
      <c r="E41" s="84" t="s">
        <v>111</v>
      </c>
      <c r="F41" s="86">
        <v>35848</v>
      </c>
      <c r="G41" s="87">
        <f t="shared" ca="1" si="0"/>
        <v>24</v>
      </c>
      <c r="H41" s="88">
        <v>94028</v>
      </c>
      <c r="I41" s="85">
        <v>5</v>
      </c>
      <c r="J41" s="89">
        <f t="shared" si="1"/>
        <v>122236.4</v>
      </c>
    </row>
    <row r="42" spans="1:10">
      <c r="A42">
        <v>41</v>
      </c>
      <c r="B42" s="84" t="s">
        <v>546</v>
      </c>
      <c r="C42" s="85" t="s">
        <v>694</v>
      </c>
      <c r="D42" s="84" t="s">
        <v>135</v>
      </c>
      <c r="E42" s="84" t="s">
        <v>108</v>
      </c>
      <c r="F42" s="86">
        <v>39029</v>
      </c>
      <c r="G42" s="87">
        <f t="shared" ca="1" si="0"/>
        <v>16</v>
      </c>
      <c r="H42" s="88">
        <v>93830</v>
      </c>
      <c r="I42" s="85">
        <v>2</v>
      </c>
      <c r="J42" s="89">
        <f t="shared" si="1"/>
        <v>121979</v>
      </c>
    </row>
    <row r="43" spans="1:10">
      <c r="A43">
        <v>42</v>
      </c>
      <c r="B43" s="84" t="s">
        <v>798</v>
      </c>
      <c r="C43" s="85" t="s">
        <v>691</v>
      </c>
      <c r="D43" s="84" t="s">
        <v>215</v>
      </c>
      <c r="E43" s="84" t="s">
        <v>131</v>
      </c>
      <c r="F43" s="86">
        <v>37946</v>
      </c>
      <c r="G43" s="87">
        <f t="shared" ca="1" si="0"/>
        <v>19</v>
      </c>
      <c r="H43" s="88">
        <v>93643</v>
      </c>
      <c r="I43" s="85">
        <v>5</v>
      </c>
      <c r="J43" s="89">
        <f t="shared" si="1"/>
        <v>121735.9</v>
      </c>
    </row>
    <row r="44" spans="1:10">
      <c r="A44">
        <v>43</v>
      </c>
      <c r="B44" s="84" t="s">
        <v>228</v>
      </c>
      <c r="C44" s="85" t="s">
        <v>689</v>
      </c>
      <c r="D44" s="84" t="s">
        <v>115</v>
      </c>
      <c r="E44" s="84" t="s">
        <v>111</v>
      </c>
      <c r="F44" s="10">
        <v>40620</v>
      </c>
      <c r="G44" s="87">
        <f t="shared" ca="1" si="0"/>
        <v>11</v>
      </c>
      <c r="H44" s="88">
        <v>92730</v>
      </c>
      <c r="I44" s="85">
        <v>1</v>
      </c>
      <c r="J44" s="89">
        <f t="shared" si="1"/>
        <v>120549</v>
      </c>
    </row>
    <row r="45" spans="1:10">
      <c r="A45">
        <v>44</v>
      </c>
      <c r="B45" s="84" t="s">
        <v>571</v>
      </c>
      <c r="C45" s="85" t="s">
        <v>691</v>
      </c>
      <c r="D45" s="84" t="s">
        <v>123</v>
      </c>
      <c r="E45" s="84" t="s">
        <v>111</v>
      </c>
      <c r="F45" s="86">
        <v>38856</v>
      </c>
      <c r="G45" s="87">
        <f t="shared" ca="1" si="0"/>
        <v>16</v>
      </c>
      <c r="H45" s="88">
        <v>92620</v>
      </c>
      <c r="I45" s="85">
        <v>2</v>
      </c>
      <c r="J45" s="89">
        <f t="shared" si="1"/>
        <v>120406</v>
      </c>
    </row>
    <row r="46" spans="1:10">
      <c r="A46">
        <v>45</v>
      </c>
      <c r="B46" s="84" t="s">
        <v>429</v>
      </c>
      <c r="C46" s="85" t="s">
        <v>693</v>
      </c>
      <c r="D46" s="84" t="s">
        <v>140</v>
      </c>
      <c r="E46" s="84" t="s">
        <v>111</v>
      </c>
      <c r="F46" s="86">
        <v>39545</v>
      </c>
      <c r="G46" s="87">
        <f t="shared" ca="1" si="0"/>
        <v>14</v>
      </c>
      <c r="H46" s="88">
        <v>92587</v>
      </c>
      <c r="I46" s="85">
        <v>2</v>
      </c>
      <c r="J46" s="89">
        <f t="shared" si="1"/>
        <v>120363.1</v>
      </c>
    </row>
    <row r="47" spans="1:10">
      <c r="A47">
        <v>46</v>
      </c>
      <c r="B47" s="84" t="s">
        <v>446</v>
      </c>
      <c r="C47" s="85" t="s">
        <v>694</v>
      </c>
      <c r="D47" s="84" t="s">
        <v>119</v>
      </c>
      <c r="E47" s="84" t="s">
        <v>108</v>
      </c>
      <c r="F47" s="86">
        <v>39448</v>
      </c>
      <c r="G47" s="87">
        <f t="shared" ca="1" si="0"/>
        <v>15</v>
      </c>
      <c r="H47" s="88">
        <v>92081</v>
      </c>
      <c r="I47" s="85">
        <v>3</v>
      </c>
      <c r="J47" s="89">
        <f t="shared" si="1"/>
        <v>119705.3</v>
      </c>
    </row>
    <row r="48" spans="1:10">
      <c r="A48">
        <v>47</v>
      </c>
      <c r="B48" s="84" t="s">
        <v>556</v>
      </c>
      <c r="C48" s="85" t="s">
        <v>688</v>
      </c>
      <c r="D48" s="84" t="s">
        <v>123</v>
      </c>
      <c r="E48" s="84" t="s">
        <v>111</v>
      </c>
      <c r="F48" s="86">
        <v>38970</v>
      </c>
      <c r="G48" s="87">
        <f t="shared" ca="1" si="0"/>
        <v>16</v>
      </c>
      <c r="H48" s="88">
        <v>91377</v>
      </c>
      <c r="I48" s="85">
        <v>3</v>
      </c>
      <c r="J48" s="89">
        <f t="shared" si="1"/>
        <v>118790.1</v>
      </c>
    </row>
    <row r="49" spans="1:10">
      <c r="A49">
        <v>48</v>
      </c>
      <c r="B49" s="84" t="s">
        <v>533</v>
      </c>
      <c r="C49" s="85" t="s">
        <v>688</v>
      </c>
      <c r="D49" s="84" t="s">
        <v>123</v>
      </c>
      <c r="E49" s="84" t="s">
        <v>111</v>
      </c>
      <c r="F49" s="86">
        <v>39094</v>
      </c>
      <c r="G49" s="87">
        <f t="shared" ca="1" si="0"/>
        <v>16</v>
      </c>
      <c r="H49" s="88">
        <v>91322</v>
      </c>
      <c r="I49" s="85">
        <v>4</v>
      </c>
      <c r="J49" s="89">
        <f t="shared" si="1"/>
        <v>118718.6</v>
      </c>
    </row>
    <row r="50" spans="1:10">
      <c r="A50">
        <v>49</v>
      </c>
      <c r="B50" s="84" t="s">
        <v>136</v>
      </c>
      <c r="C50" s="85" t="s">
        <v>691</v>
      </c>
      <c r="D50" s="84" t="s">
        <v>137</v>
      </c>
      <c r="E50" s="84" t="s">
        <v>108</v>
      </c>
      <c r="F50" s="86">
        <v>41128</v>
      </c>
      <c r="G50" s="87">
        <f t="shared" ca="1" si="0"/>
        <v>10</v>
      </c>
      <c r="H50" s="88">
        <v>91036</v>
      </c>
      <c r="I50" s="85">
        <v>4</v>
      </c>
      <c r="J50" s="89">
        <f t="shared" si="1"/>
        <v>118346.8</v>
      </c>
    </row>
    <row r="51" spans="1:10">
      <c r="A51">
        <v>50</v>
      </c>
      <c r="B51" s="84" t="s">
        <v>502</v>
      </c>
      <c r="C51" s="85" t="s">
        <v>691</v>
      </c>
      <c r="D51" s="84" t="s">
        <v>119</v>
      </c>
      <c r="E51" s="84" t="s">
        <v>108</v>
      </c>
      <c r="F51" s="86">
        <v>39183</v>
      </c>
      <c r="G51" s="87">
        <f t="shared" ca="1" si="0"/>
        <v>15</v>
      </c>
      <c r="H51" s="88">
        <v>90970</v>
      </c>
      <c r="I51" s="85">
        <v>3</v>
      </c>
      <c r="J51" s="89">
        <f t="shared" si="1"/>
        <v>118261</v>
      </c>
    </row>
    <row r="52" spans="1:10">
      <c r="A52">
        <v>51</v>
      </c>
      <c r="B52" s="84" t="s">
        <v>172</v>
      </c>
      <c r="C52" s="85" t="s">
        <v>693</v>
      </c>
      <c r="D52" s="84" t="s">
        <v>137</v>
      </c>
      <c r="E52" s="84" t="s">
        <v>108</v>
      </c>
      <c r="F52" s="86">
        <v>40918</v>
      </c>
      <c r="G52" s="87">
        <f t="shared" ca="1" si="0"/>
        <v>11</v>
      </c>
      <c r="H52" s="88">
        <v>90750</v>
      </c>
      <c r="I52" s="85">
        <v>5</v>
      </c>
      <c r="J52" s="89">
        <f t="shared" si="1"/>
        <v>117975</v>
      </c>
    </row>
    <row r="53" spans="1:10">
      <c r="A53">
        <v>52</v>
      </c>
      <c r="B53" s="84" t="s">
        <v>924</v>
      </c>
      <c r="C53" s="85" t="s">
        <v>690</v>
      </c>
      <c r="D53" s="84" t="s">
        <v>119</v>
      </c>
      <c r="E53" s="84" t="s">
        <v>108</v>
      </c>
      <c r="F53" s="86">
        <v>37625</v>
      </c>
      <c r="G53" s="87">
        <f t="shared" ca="1" si="0"/>
        <v>20</v>
      </c>
      <c r="H53" s="88">
        <v>90739</v>
      </c>
      <c r="I53" s="85">
        <v>5</v>
      </c>
      <c r="J53" s="89">
        <f t="shared" si="1"/>
        <v>117960.7</v>
      </c>
    </row>
    <row r="54" spans="1:10">
      <c r="A54">
        <v>53</v>
      </c>
      <c r="B54" s="84" t="s">
        <v>794</v>
      </c>
      <c r="C54" s="85" t="s">
        <v>689</v>
      </c>
      <c r="D54" s="84" t="s">
        <v>113</v>
      </c>
      <c r="E54" s="84" t="s">
        <v>108</v>
      </c>
      <c r="F54" s="86">
        <v>36082</v>
      </c>
      <c r="G54" s="87">
        <f t="shared" ca="1" si="0"/>
        <v>24</v>
      </c>
      <c r="H54" s="88">
        <v>90640</v>
      </c>
      <c r="I54" s="85">
        <v>2</v>
      </c>
      <c r="J54" s="89">
        <f t="shared" si="1"/>
        <v>117832</v>
      </c>
    </row>
    <row r="55" spans="1:10">
      <c r="A55">
        <v>54</v>
      </c>
      <c r="B55" s="84" t="s">
        <v>397</v>
      </c>
      <c r="C55" s="85" t="s">
        <v>691</v>
      </c>
      <c r="D55" s="84" t="s">
        <v>107</v>
      </c>
      <c r="E55" s="84" t="s">
        <v>108</v>
      </c>
      <c r="F55" s="86">
        <v>39728</v>
      </c>
      <c r="G55" s="87">
        <f t="shared" ca="1" si="0"/>
        <v>14</v>
      </c>
      <c r="H55" s="88">
        <v>90607</v>
      </c>
      <c r="I55" s="85">
        <v>5</v>
      </c>
      <c r="J55" s="89">
        <f t="shared" si="1"/>
        <v>117789.1</v>
      </c>
    </row>
    <row r="56" spans="1:10">
      <c r="A56">
        <v>55</v>
      </c>
      <c r="B56" s="84" t="s">
        <v>318</v>
      </c>
      <c r="C56" s="85" t="s">
        <v>689</v>
      </c>
      <c r="D56" s="84" t="s">
        <v>123</v>
      </c>
      <c r="E56" s="84" t="s">
        <v>108</v>
      </c>
      <c r="F56" s="86">
        <v>40310</v>
      </c>
      <c r="G56" s="87">
        <f t="shared" ca="1" si="0"/>
        <v>12</v>
      </c>
      <c r="H56" s="88">
        <v>90332</v>
      </c>
      <c r="I56" s="85">
        <v>5</v>
      </c>
      <c r="J56" s="89">
        <f t="shared" si="1"/>
        <v>117431.6</v>
      </c>
    </row>
    <row r="57" spans="1:10">
      <c r="A57">
        <v>56</v>
      </c>
      <c r="B57" s="84" t="s">
        <v>866</v>
      </c>
      <c r="C57" s="85" t="s">
        <v>693</v>
      </c>
      <c r="D57" s="84" t="s">
        <v>147</v>
      </c>
      <c r="E57" s="84" t="s">
        <v>108</v>
      </c>
      <c r="F57" s="86">
        <v>35857</v>
      </c>
      <c r="G57" s="87">
        <f t="shared" ca="1" si="0"/>
        <v>24</v>
      </c>
      <c r="H57" s="88">
        <v>90321</v>
      </c>
      <c r="I57" s="85">
        <v>3</v>
      </c>
      <c r="J57" s="89">
        <f t="shared" si="1"/>
        <v>117417.3</v>
      </c>
    </row>
    <row r="58" spans="1:10">
      <c r="A58">
        <v>57</v>
      </c>
      <c r="B58" s="84" t="s">
        <v>487</v>
      </c>
      <c r="C58" s="85" t="s">
        <v>693</v>
      </c>
      <c r="D58" s="84" t="s">
        <v>140</v>
      </c>
      <c r="E58" s="84" t="s">
        <v>108</v>
      </c>
      <c r="F58" s="86">
        <v>39264</v>
      </c>
      <c r="G58" s="87">
        <f t="shared" ca="1" si="0"/>
        <v>15</v>
      </c>
      <c r="H58" s="88">
        <v>90178</v>
      </c>
      <c r="I58" s="85">
        <v>2</v>
      </c>
      <c r="J58" s="89">
        <f t="shared" si="1"/>
        <v>117231.4</v>
      </c>
    </row>
    <row r="59" spans="1:10">
      <c r="A59">
        <v>58</v>
      </c>
      <c r="B59" s="84" t="s">
        <v>468</v>
      </c>
      <c r="C59" s="85" t="s">
        <v>694</v>
      </c>
      <c r="D59" s="84" t="s">
        <v>147</v>
      </c>
      <c r="E59" s="84" t="s">
        <v>111</v>
      </c>
      <c r="F59" s="86">
        <v>39330</v>
      </c>
      <c r="G59" s="87">
        <f t="shared" ca="1" si="0"/>
        <v>15</v>
      </c>
      <c r="H59" s="88">
        <v>90123</v>
      </c>
      <c r="I59" s="85">
        <v>5</v>
      </c>
      <c r="J59" s="89">
        <f t="shared" si="1"/>
        <v>117159.9</v>
      </c>
    </row>
    <row r="60" spans="1:10">
      <c r="A60">
        <v>59</v>
      </c>
      <c r="B60" s="84" t="s">
        <v>575</v>
      </c>
      <c r="C60" s="85" t="s">
        <v>691</v>
      </c>
      <c r="D60" s="84" t="s">
        <v>147</v>
      </c>
      <c r="E60" s="84" t="s">
        <v>108</v>
      </c>
      <c r="F60" s="86">
        <v>38834</v>
      </c>
      <c r="G60" s="87">
        <f t="shared" ca="1" si="0"/>
        <v>16</v>
      </c>
      <c r="H60" s="88">
        <v>89804</v>
      </c>
      <c r="I60" s="85">
        <v>4</v>
      </c>
      <c r="J60" s="89">
        <f t="shared" si="1"/>
        <v>116745.2</v>
      </c>
    </row>
    <row r="61" spans="1:10">
      <c r="A61">
        <v>60</v>
      </c>
      <c r="B61" s="84" t="s">
        <v>185</v>
      </c>
      <c r="C61" s="85" t="s">
        <v>693</v>
      </c>
      <c r="D61" s="84" t="s">
        <v>177</v>
      </c>
      <c r="E61" s="84" t="s">
        <v>108</v>
      </c>
      <c r="F61" s="86">
        <v>40841</v>
      </c>
      <c r="G61" s="87">
        <f t="shared" ca="1" si="0"/>
        <v>11</v>
      </c>
      <c r="H61" s="88">
        <v>89683</v>
      </c>
      <c r="I61" s="85">
        <v>5</v>
      </c>
      <c r="J61" s="89">
        <f t="shared" si="1"/>
        <v>116587.9</v>
      </c>
    </row>
    <row r="62" spans="1:10">
      <c r="A62">
        <v>61</v>
      </c>
      <c r="B62" s="84" t="s">
        <v>807</v>
      </c>
      <c r="C62" s="85" t="s">
        <v>689</v>
      </c>
      <c r="D62" s="84" t="s">
        <v>140</v>
      </c>
      <c r="E62" s="84" t="s">
        <v>108</v>
      </c>
      <c r="F62" s="86">
        <v>36198</v>
      </c>
      <c r="G62" s="87">
        <f t="shared" ca="1" si="0"/>
        <v>23</v>
      </c>
      <c r="H62" s="88">
        <v>89540</v>
      </c>
      <c r="I62" s="85">
        <v>2</v>
      </c>
      <c r="J62" s="89">
        <f t="shared" si="1"/>
        <v>116402</v>
      </c>
    </row>
    <row r="63" spans="1:10">
      <c r="A63">
        <v>62</v>
      </c>
      <c r="B63" s="84" t="s">
        <v>608</v>
      </c>
      <c r="C63" s="85" t="s">
        <v>688</v>
      </c>
      <c r="D63" s="84" t="s">
        <v>107</v>
      </c>
      <c r="E63" s="84" t="s">
        <v>108</v>
      </c>
      <c r="F63" s="86">
        <v>38347</v>
      </c>
      <c r="G63" s="87">
        <f t="shared" ca="1" si="0"/>
        <v>18</v>
      </c>
      <c r="H63" s="88">
        <v>89474</v>
      </c>
      <c r="I63" s="85">
        <v>2</v>
      </c>
      <c r="J63" s="89">
        <f t="shared" si="1"/>
        <v>116316.2</v>
      </c>
    </row>
    <row r="64" spans="1:10">
      <c r="A64">
        <v>63</v>
      </c>
      <c r="B64" s="84" t="s">
        <v>112</v>
      </c>
      <c r="C64" s="85" t="s">
        <v>693</v>
      </c>
      <c r="D64" s="84" t="s">
        <v>113</v>
      </c>
      <c r="E64" s="84" t="s">
        <v>111</v>
      </c>
      <c r="F64" s="86">
        <v>41254</v>
      </c>
      <c r="G64" s="87">
        <f t="shared" ca="1" si="0"/>
        <v>10</v>
      </c>
      <c r="H64" s="88">
        <v>89177</v>
      </c>
      <c r="I64" s="85">
        <v>5</v>
      </c>
      <c r="J64" s="89">
        <f t="shared" si="1"/>
        <v>115930.1</v>
      </c>
    </row>
    <row r="65" spans="1:10">
      <c r="A65">
        <v>64</v>
      </c>
      <c r="B65" s="84" t="s">
        <v>425</v>
      </c>
      <c r="C65" s="85" t="s">
        <v>689</v>
      </c>
      <c r="D65" s="84" t="s">
        <v>140</v>
      </c>
      <c r="E65" s="84" t="s">
        <v>108</v>
      </c>
      <c r="F65" s="86">
        <v>39597</v>
      </c>
      <c r="G65" s="87">
        <f t="shared" ca="1" si="0"/>
        <v>14</v>
      </c>
      <c r="H65" s="88">
        <v>89111</v>
      </c>
      <c r="I65" s="85">
        <v>4</v>
      </c>
      <c r="J65" s="89">
        <f t="shared" si="1"/>
        <v>115844.3</v>
      </c>
    </row>
    <row r="66" spans="1:10">
      <c r="A66">
        <v>65</v>
      </c>
      <c r="B66" s="84" t="s">
        <v>414</v>
      </c>
      <c r="C66" s="85" t="s">
        <v>688</v>
      </c>
      <c r="D66" s="84" t="s">
        <v>115</v>
      </c>
      <c r="E66" s="84" t="s">
        <v>108</v>
      </c>
      <c r="F66" s="86">
        <v>39657</v>
      </c>
      <c r="G66" s="87">
        <f t="shared" ref="G66:G129" ca="1" si="2">DATEDIF(F66,TODAY(),"Y")</f>
        <v>14</v>
      </c>
      <c r="H66" s="88">
        <v>88968</v>
      </c>
      <c r="I66" s="85">
        <v>1</v>
      </c>
      <c r="J66" s="89">
        <f t="shared" ref="J66:J129" si="3">H66*$K$2+H66</f>
        <v>115658.4</v>
      </c>
    </row>
    <row r="67" spans="1:10">
      <c r="A67">
        <v>66</v>
      </c>
      <c r="B67" s="84" t="s">
        <v>342</v>
      </c>
      <c r="C67" s="85" t="s">
        <v>691</v>
      </c>
      <c r="D67" s="84" t="s">
        <v>107</v>
      </c>
      <c r="E67" s="84" t="s">
        <v>111</v>
      </c>
      <c r="F67" s="86">
        <v>40235</v>
      </c>
      <c r="G67" s="87">
        <f t="shared" ca="1" si="2"/>
        <v>12</v>
      </c>
      <c r="H67" s="88">
        <v>88802</v>
      </c>
      <c r="I67" s="85">
        <v>3</v>
      </c>
      <c r="J67" s="89">
        <f t="shared" si="3"/>
        <v>115442.6</v>
      </c>
    </row>
    <row r="68" spans="1:10">
      <c r="A68">
        <v>67</v>
      </c>
      <c r="B68" s="84" t="s">
        <v>378</v>
      </c>
      <c r="C68" s="85" t="s">
        <v>690</v>
      </c>
      <c r="D68" s="84" t="s">
        <v>140</v>
      </c>
      <c r="E68" s="84" t="s">
        <v>111</v>
      </c>
      <c r="F68" s="86">
        <v>39785</v>
      </c>
      <c r="G68" s="87">
        <f t="shared" ca="1" si="2"/>
        <v>14</v>
      </c>
      <c r="H68" s="88">
        <v>88759</v>
      </c>
      <c r="I68" s="85">
        <v>3</v>
      </c>
      <c r="J68" s="89">
        <f t="shared" si="3"/>
        <v>115386.7</v>
      </c>
    </row>
    <row r="69" spans="1:10">
      <c r="A69">
        <v>68</v>
      </c>
      <c r="B69" s="84" t="s">
        <v>563</v>
      </c>
      <c r="C69" s="85" t="s">
        <v>689</v>
      </c>
      <c r="D69" s="84" t="s">
        <v>140</v>
      </c>
      <c r="E69" s="84" t="s">
        <v>111</v>
      </c>
      <c r="F69" s="86">
        <v>38912</v>
      </c>
      <c r="G69" s="87">
        <f t="shared" ca="1" si="2"/>
        <v>16</v>
      </c>
      <c r="H69" s="88">
        <v>88363</v>
      </c>
      <c r="I69" s="85">
        <v>4</v>
      </c>
      <c r="J69" s="89">
        <f t="shared" si="3"/>
        <v>114871.9</v>
      </c>
    </row>
    <row r="70" spans="1:10">
      <c r="A70">
        <v>69</v>
      </c>
      <c r="B70" s="84" t="s">
        <v>236</v>
      </c>
      <c r="C70" s="85" t="s">
        <v>691</v>
      </c>
      <c r="D70" s="84" t="s">
        <v>119</v>
      </c>
      <c r="E70" s="84" t="s">
        <v>108</v>
      </c>
      <c r="F70" s="86">
        <v>40581</v>
      </c>
      <c r="G70" s="87">
        <f t="shared" ca="1" si="2"/>
        <v>11</v>
      </c>
      <c r="H70" s="88">
        <v>88286</v>
      </c>
      <c r="I70" s="85">
        <v>3</v>
      </c>
      <c r="J70" s="89">
        <f t="shared" si="3"/>
        <v>114771.8</v>
      </c>
    </row>
    <row r="71" spans="1:10">
      <c r="A71">
        <v>70</v>
      </c>
      <c r="B71" s="84" t="s">
        <v>596</v>
      </c>
      <c r="C71" s="85" t="s">
        <v>690</v>
      </c>
      <c r="D71" s="84" t="s">
        <v>137</v>
      </c>
      <c r="E71" s="84" t="s">
        <v>108</v>
      </c>
      <c r="F71" s="86">
        <v>38774</v>
      </c>
      <c r="G71" s="87">
        <f t="shared" ca="1" si="2"/>
        <v>16</v>
      </c>
      <c r="H71" s="88">
        <v>88132</v>
      </c>
      <c r="I71" s="85">
        <v>4</v>
      </c>
      <c r="J71" s="89">
        <f t="shared" si="3"/>
        <v>114571.6</v>
      </c>
    </row>
    <row r="72" spans="1:10">
      <c r="A72">
        <v>71</v>
      </c>
      <c r="B72" s="84" t="s">
        <v>411</v>
      </c>
      <c r="C72" s="85" t="s">
        <v>690</v>
      </c>
      <c r="D72" s="84" t="s">
        <v>115</v>
      </c>
      <c r="E72" s="84" t="s">
        <v>108</v>
      </c>
      <c r="F72" s="86">
        <v>39678</v>
      </c>
      <c r="G72" s="87">
        <f t="shared" ca="1" si="2"/>
        <v>14</v>
      </c>
      <c r="H72" s="88">
        <v>88099</v>
      </c>
      <c r="I72" s="85">
        <v>2</v>
      </c>
      <c r="J72" s="89">
        <f t="shared" si="3"/>
        <v>114528.7</v>
      </c>
    </row>
    <row r="73" spans="1:10">
      <c r="A73">
        <v>72</v>
      </c>
      <c r="B73" s="84" t="s">
        <v>248</v>
      </c>
      <c r="C73" s="85" t="s">
        <v>689</v>
      </c>
      <c r="D73" s="84" t="s">
        <v>137</v>
      </c>
      <c r="E73" s="84" t="s">
        <v>111</v>
      </c>
      <c r="F73" s="86">
        <v>40550</v>
      </c>
      <c r="G73" s="87">
        <f t="shared" ca="1" si="2"/>
        <v>12</v>
      </c>
      <c r="H73" s="88">
        <v>88055</v>
      </c>
      <c r="I73" s="85">
        <v>2</v>
      </c>
      <c r="J73" s="89">
        <f t="shared" si="3"/>
        <v>114471.5</v>
      </c>
    </row>
    <row r="74" spans="1:10">
      <c r="A74">
        <v>73</v>
      </c>
      <c r="B74" s="84" t="s">
        <v>165</v>
      </c>
      <c r="C74" s="85" t="s">
        <v>691</v>
      </c>
      <c r="D74" s="84" t="s">
        <v>115</v>
      </c>
      <c r="E74" s="84" t="s">
        <v>108</v>
      </c>
      <c r="F74" s="86">
        <v>40947</v>
      </c>
      <c r="G74" s="87">
        <f t="shared" ca="1" si="2"/>
        <v>10</v>
      </c>
      <c r="H74" s="88">
        <v>87747</v>
      </c>
      <c r="I74" s="85">
        <v>4</v>
      </c>
      <c r="J74" s="89">
        <f t="shared" si="3"/>
        <v>114071.1</v>
      </c>
    </row>
    <row r="75" spans="1:10">
      <c r="A75">
        <v>74</v>
      </c>
      <c r="B75" s="84" t="s">
        <v>134</v>
      </c>
      <c r="C75" s="85" t="s">
        <v>691</v>
      </c>
      <c r="D75" s="84" t="s">
        <v>135</v>
      </c>
      <c r="E75" s="84" t="s">
        <v>108</v>
      </c>
      <c r="F75" s="86">
        <v>41136</v>
      </c>
      <c r="G75" s="87">
        <f t="shared" ca="1" si="2"/>
        <v>10</v>
      </c>
      <c r="H75" s="88">
        <v>87736</v>
      </c>
      <c r="I75" s="85">
        <v>5</v>
      </c>
      <c r="J75" s="89">
        <f t="shared" si="3"/>
        <v>114056.8</v>
      </c>
    </row>
    <row r="76" spans="1:10">
      <c r="A76">
        <v>75</v>
      </c>
      <c r="B76" s="84" t="s">
        <v>584</v>
      </c>
      <c r="C76" s="85" t="s">
        <v>693</v>
      </c>
      <c r="D76" s="84" t="s">
        <v>140</v>
      </c>
      <c r="E76" s="84" t="s">
        <v>108</v>
      </c>
      <c r="F76" s="86">
        <v>38807</v>
      </c>
      <c r="G76" s="87">
        <f t="shared" ca="1" si="2"/>
        <v>16</v>
      </c>
      <c r="H76" s="88">
        <v>87703</v>
      </c>
      <c r="I76" s="85">
        <v>2</v>
      </c>
      <c r="J76" s="89">
        <f t="shared" si="3"/>
        <v>114013.9</v>
      </c>
    </row>
    <row r="77" spans="1:10">
      <c r="A77">
        <v>76</v>
      </c>
      <c r="B77" s="84" t="s">
        <v>947</v>
      </c>
      <c r="C77" s="85" t="s">
        <v>693</v>
      </c>
      <c r="D77" s="84" t="s">
        <v>119</v>
      </c>
      <c r="E77" s="84" t="s">
        <v>108</v>
      </c>
      <c r="F77" s="86">
        <v>36078</v>
      </c>
      <c r="G77" s="87">
        <f t="shared" ca="1" si="2"/>
        <v>24</v>
      </c>
      <c r="H77" s="88">
        <v>87571</v>
      </c>
      <c r="I77" s="85">
        <v>2</v>
      </c>
      <c r="J77" s="89">
        <f t="shared" si="3"/>
        <v>113842.3</v>
      </c>
    </row>
    <row r="78" spans="1:10">
      <c r="A78">
        <v>77</v>
      </c>
      <c r="B78" s="84" t="s">
        <v>363</v>
      </c>
      <c r="C78" s="85" t="s">
        <v>691</v>
      </c>
      <c r="D78" s="84" t="s">
        <v>123</v>
      </c>
      <c r="E78" s="84" t="s">
        <v>111</v>
      </c>
      <c r="F78" s="86">
        <v>39959</v>
      </c>
      <c r="G78" s="87">
        <f t="shared" ca="1" si="2"/>
        <v>13</v>
      </c>
      <c r="H78" s="88">
        <v>87406</v>
      </c>
      <c r="I78" s="85">
        <v>5</v>
      </c>
      <c r="J78" s="89">
        <f t="shared" si="3"/>
        <v>113627.8</v>
      </c>
    </row>
    <row r="79" spans="1:10">
      <c r="A79">
        <v>78</v>
      </c>
      <c r="B79" s="84" t="s">
        <v>187</v>
      </c>
      <c r="C79" s="85" t="s">
        <v>693</v>
      </c>
      <c r="D79" s="84" t="s">
        <v>110</v>
      </c>
      <c r="E79" s="84" t="s">
        <v>108</v>
      </c>
      <c r="F79" s="86">
        <v>40831</v>
      </c>
      <c r="G79" s="87">
        <f t="shared" ca="1" si="2"/>
        <v>11</v>
      </c>
      <c r="H79" s="88">
        <v>87340</v>
      </c>
      <c r="I79" s="85">
        <v>4</v>
      </c>
      <c r="J79" s="89">
        <f t="shared" si="3"/>
        <v>113542</v>
      </c>
    </row>
    <row r="80" spans="1:10">
      <c r="A80">
        <v>79</v>
      </c>
      <c r="B80" s="84" t="s">
        <v>210</v>
      </c>
      <c r="C80" s="85" t="s">
        <v>693</v>
      </c>
      <c r="D80" s="84" t="s">
        <v>110</v>
      </c>
      <c r="E80" s="84" t="s">
        <v>111</v>
      </c>
      <c r="F80" s="86">
        <v>40707</v>
      </c>
      <c r="G80" s="87">
        <f t="shared" ca="1" si="2"/>
        <v>11</v>
      </c>
      <c r="H80" s="88">
        <v>87318</v>
      </c>
      <c r="I80" s="85">
        <v>1</v>
      </c>
      <c r="J80" s="89">
        <f t="shared" si="3"/>
        <v>113513.4</v>
      </c>
    </row>
    <row r="81" spans="1:10">
      <c r="A81">
        <v>80</v>
      </c>
      <c r="B81" s="84" t="s">
        <v>424</v>
      </c>
      <c r="C81" s="85" t="s">
        <v>688</v>
      </c>
      <c r="D81" s="84" t="s">
        <v>107</v>
      </c>
      <c r="E81" s="84" t="s">
        <v>108</v>
      </c>
      <c r="F81" s="86">
        <v>39602</v>
      </c>
      <c r="G81" s="87">
        <f t="shared" ca="1" si="2"/>
        <v>14</v>
      </c>
      <c r="H81" s="88">
        <v>87318</v>
      </c>
      <c r="I81" s="85">
        <v>5</v>
      </c>
      <c r="J81" s="89">
        <f t="shared" si="3"/>
        <v>113513.4</v>
      </c>
    </row>
    <row r="82" spans="1:10">
      <c r="A82">
        <v>81</v>
      </c>
      <c r="B82" s="84" t="s">
        <v>510</v>
      </c>
      <c r="C82" s="85" t="s">
        <v>688</v>
      </c>
      <c r="D82" s="84" t="s">
        <v>140</v>
      </c>
      <c r="E82" s="84" t="s">
        <v>111</v>
      </c>
      <c r="F82" s="86">
        <v>39166</v>
      </c>
      <c r="G82" s="87">
        <f t="shared" ca="1" si="2"/>
        <v>15</v>
      </c>
      <c r="H82" s="88">
        <v>87142</v>
      </c>
      <c r="I82" s="85">
        <v>4</v>
      </c>
      <c r="J82" s="89">
        <f t="shared" si="3"/>
        <v>113284.6</v>
      </c>
    </row>
    <row r="83" spans="1:10">
      <c r="A83">
        <v>82</v>
      </c>
      <c r="B83" s="84" t="s">
        <v>293</v>
      </c>
      <c r="C83" s="85" t="s">
        <v>688</v>
      </c>
      <c r="D83" s="84" t="s">
        <v>283</v>
      </c>
      <c r="E83" s="84" t="s">
        <v>108</v>
      </c>
      <c r="F83" s="9">
        <v>40400</v>
      </c>
      <c r="G83" s="87">
        <f t="shared" ca="1" si="2"/>
        <v>12</v>
      </c>
      <c r="H83" s="88">
        <v>87065</v>
      </c>
      <c r="I83" s="85">
        <v>2</v>
      </c>
      <c r="J83" s="89">
        <f t="shared" si="3"/>
        <v>113184.5</v>
      </c>
    </row>
    <row r="84" spans="1:10">
      <c r="A84">
        <v>83</v>
      </c>
      <c r="B84" s="84" t="s">
        <v>942</v>
      </c>
      <c r="C84" s="85" t="s">
        <v>693</v>
      </c>
      <c r="D84" s="84" t="s">
        <v>119</v>
      </c>
      <c r="E84" s="84" t="s">
        <v>108</v>
      </c>
      <c r="F84" s="86">
        <v>36012</v>
      </c>
      <c r="G84" s="87">
        <f t="shared" ca="1" si="2"/>
        <v>24</v>
      </c>
      <c r="H84" s="88">
        <v>86845</v>
      </c>
      <c r="I84" s="85">
        <v>1</v>
      </c>
      <c r="J84" s="89">
        <f t="shared" si="3"/>
        <v>112898.5</v>
      </c>
    </row>
    <row r="85" spans="1:10">
      <c r="A85">
        <v>84</v>
      </c>
      <c r="B85" s="84" t="s">
        <v>597</v>
      </c>
      <c r="C85" s="85" t="s">
        <v>691</v>
      </c>
      <c r="D85" s="84" t="s">
        <v>260</v>
      </c>
      <c r="E85" s="84" t="s">
        <v>111</v>
      </c>
      <c r="F85" s="86">
        <v>38755</v>
      </c>
      <c r="G85" s="87">
        <f t="shared" ca="1" si="2"/>
        <v>16</v>
      </c>
      <c r="H85" s="88">
        <v>86746</v>
      </c>
      <c r="I85" s="85">
        <v>2</v>
      </c>
      <c r="J85" s="89">
        <f t="shared" si="3"/>
        <v>112769.8</v>
      </c>
    </row>
    <row r="86" spans="1:10">
      <c r="A86">
        <v>85</v>
      </c>
      <c r="B86" s="84" t="s">
        <v>594</v>
      </c>
      <c r="C86" s="85" t="s">
        <v>691</v>
      </c>
      <c r="D86" s="84" t="s">
        <v>119</v>
      </c>
      <c r="E86" s="84" t="s">
        <v>108</v>
      </c>
      <c r="F86" s="86">
        <v>38784</v>
      </c>
      <c r="G86" s="87">
        <f t="shared" ca="1" si="2"/>
        <v>16</v>
      </c>
      <c r="H86" s="88">
        <v>86581</v>
      </c>
      <c r="I86" s="85">
        <v>4</v>
      </c>
      <c r="J86" s="89">
        <f t="shared" si="3"/>
        <v>112555.3</v>
      </c>
    </row>
    <row r="87" spans="1:10">
      <c r="A87">
        <v>86</v>
      </c>
      <c r="B87" s="84" t="s">
        <v>959</v>
      </c>
      <c r="C87" s="85" t="s">
        <v>689</v>
      </c>
      <c r="D87" s="84" t="s">
        <v>107</v>
      </c>
      <c r="E87" s="84" t="s">
        <v>108</v>
      </c>
      <c r="F87" s="86">
        <v>37009</v>
      </c>
      <c r="G87" s="87">
        <f t="shared" ca="1" si="2"/>
        <v>21</v>
      </c>
      <c r="H87" s="88">
        <v>86581</v>
      </c>
      <c r="I87" s="85">
        <v>2</v>
      </c>
      <c r="J87" s="89">
        <f t="shared" si="3"/>
        <v>112555.3</v>
      </c>
    </row>
    <row r="88" spans="1:10">
      <c r="A88">
        <v>87</v>
      </c>
      <c r="B88" s="84" t="s">
        <v>493</v>
      </c>
      <c r="C88" s="85" t="s">
        <v>694</v>
      </c>
      <c r="D88" s="84" t="s">
        <v>107</v>
      </c>
      <c r="E88" s="84" t="s">
        <v>111</v>
      </c>
      <c r="F88" s="86">
        <v>39248</v>
      </c>
      <c r="G88" s="87">
        <f t="shared" ca="1" si="2"/>
        <v>15</v>
      </c>
      <c r="H88" s="88">
        <v>86449</v>
      </c>
      <c r="I88" s="85">
        <v>1</v>
      </c>
      <c r="J88" s="89">
        <f t="shared" si="3"/>
        <v>112383.7</v>
      </c>
    </row>
    <row r="89" spans="1:10">
      <c r="A89">
        <v>88</v>
      </c>
      <c r="B89" s="84" t="s">
        <v>800</v>
      </c>
      <c r="C89" s="85" t="s">
        <v>689</v>
      </c>
      <c r="D89" s="84" t="s">
        <v>140</v>
      </c>
      <c r="E89" s="84" t="s">
        <v>108</v>
      </c>
      <c r="F89" s="86">
        <v>35801</v>
      </c>
      <c r="G89" s="87">
        <f t="shared" ca="1" si="2"/>
        <v>25</v>
      </c>
      <c r="H89" s="88">
        <v>86427</v>
      </c>
      <c r="I89" s="85">
        <v>1</v>
      </c>
      <c r="J89" s="89">
        <f t="shared" si="3"/>
        <v>112355.1</v>
      </c>
    </row>
    <row r="90" spans="1:10">
      <c r="A90">
        <v>89</v>
      </c>
      <c r="B90" s="84" t="s">
        <v>370</v>
      </c>
      <c r="C90" s="85" t="s">
        <v>688</v>
      </c>
      <c r="D90" s="84" t="s">
        <v>140</v>
      </c>
      <c r="E90" s="84" t="s">
        <v>111</v>
      </c>
      <c r="F90" s="86">
        <v>39830</v>
      </c>
      <c r="G90" s="87">
        <f t="shared" ca="1" si="2"/>
        <v>14</v>
      </c>
      <c r="H90" s="88">
        <v>86372</v>
      </c>
      <c r="I90" s="85">
        <v>4</v>
      </c>
      <c r="J90" s="89">
        <f t="shared" si="3"/>
        <v>112283.6</v>
      </c>
    </row>
    <row r="91" spans="1:10">
      <c r="A91">
        <v>90</v>
      </c>
      <c r="B91" s="84" t="s">
        <v>362</v>
      </c>
      <c r="C91" s="85" t="s">
        <v>694</v>
      </c>
      <c r="D91" s="84" t="s">
        <v>140</v>
      </c>
      <c r="E91" s="84" t="s">
        <v>108</v>
      </c>
      <c r="F91" s="86">
        <v>39972</v>
      </c>
      <c r="G91" s="87">
        <f t="shared" ca="1" si="2"/>
        <v>13</v>
      </c>
      <c r="H91" s="88">
        <v>85987</v>
      </c>
      <c r="I91" s="85">
        <v>5</v>
      </c>
      <c r="J91" s="89">
        <f t="shared" si="3"/>
        <v>111783.1</v>
      </c>
    </row>
    <row r="92" spans="1:10">
      <c r="A92">
        <v>91</v>
      </c>
      <c r="B92" s="84" t="s">
        <v>680</v>
      </c>
      <c r="C92" s="85" t="s">
        <v>691</v>
      </c>
      <c r="D92" s="84" t="s">
        <v>121</v>
      </c>
      <c r="E92" s="84" t="s">
        <v>111</v>
      </c>
      <c r="F92" s="86">
        <v>37803</v>
      </c>
      <c r="G92" s="87">
        <f t="shared" ca="1" si="2"/>
        <v>19</v>
      </c>
      <c r="H92" s="88">
        <v>85910</v>
      </c>
      <c r="I92" s="85">
        <v>3</v>
      </c>
      <c r="J92" s="89">
        <f t="shared" si="3"/>
        <v>111683</v>
      </c>
    </row>
    <row r="93" spans="1:10">
      <c r="A93">
        <v>92</v>
      </c>
      <c r="B93" s="84" t="s">
        <v>253</v>
      </c>
      <c r="C93" s="85" t="s">
        <v>693</v>
      </c>
      <c r="D93" s="84" t="s">
        <v>115</v>
      </c>
      <c r="E93" s="84" t="s">
        <v>108</v>
      </c>
      <c r="F93" s="86">
        <v>40525</v>
      </c>
      <c r="G93" s="87">
        <f t="shared" ca="1" si="2"/>
        <v>12</v>
      </c>
      <c r="H93" s="88">
        <v>85745</v>
      </c>
      <c r="I93" s="85">
        <v>4</v>
      </c>
      <c r="J93" s="89">
        <f t="shared" si="3"/>
        <v>111468.5</v>
      </c>
    </row>
    <row r="94" spans="1:10">
      <c r="A94">
        <v>93</v>
      </c>
      <c r="B94" s="84" t="s">
        <v>541</v>
      </c>
      <c r="C94" s="85" t="s">
        <v>693</v>
      </c>
      <c r="D94" s="84" t="s">
        <v>147</v>
      </c>
      <c r="E94" s="84" t="s">
        <v>111</v>
      </c>
      <c r="F94" s="86">
        <v>39063</v>
      </c>
      <c r="G94" s="87">
        <f t="shared" ca="1" si="2"/>
        <v>16</v>
      </c>
      <c r="H94" s="88">
        <v>85723</v>
      </c>
      <c r="I94" s="85">
        <v>5</v>
      </c>
      <c r="J94" s="89">
        <f t="shared" si="3"/>
        <v>111439.9</v>
      </c>
    </row>
    <row r="95" spans="1:10">
      <c r="A95">
        <v>94</v>
      </c>
      <c r="B95" s="84" t="s">
        <v>523</v>
      </c>
      <c r="C95" s="85" t="s">
        <v>690</v>
      </c>
      <c r="D95" s="84" t="s">
        <v>115</v>
      </c>
      <c r="E95" s="84" t="s">
        <v>108</v>
      </c>
      <c r="F95" s="86">
        <v>39123</v>
      </c>
      <c r="G95" s="87">
        <f t="shared" ca="1" si="2"/>
        <v>15</v>
      </c>
      <c r="H95" s="88">
        <v>85624</v>
      </c>
      <c r="I95" s="85">
        <v>2</v>
      </c>
      <c r="J95" s="89">
        <f t="shared" si="3"/>
        <v>111311.2</v>
      </c>
    </row>
    <row r="96" spans="1:10">
      <c r="A96">
        <v>95</v>
      </c>
      <c r="B96" s="84" t="s">
        <v>261</v>
      </c>
      <c r="C96" s="85" t="s">
        <v>693</v>
      </c>
      <c r="D96" s="84" t="s">
        <v>123</v>
      </c>
      <c r="E96" s="84" t="s">
        <v>108</v>
      </c>
      <c r="F96" s="86">
        <v>40501</v>
      </c>
      <c r="G96" s="87">
        <f t="shared" ca="1" si="2"/>
        <v>12</v>
      </c>
      <c r="H96" s="88">
        <v>85602</v>
      </c>
      <c r="I96" s="85">
        <v>3</v>
      </c>
      <c r="J96" s="89">
        <f t="shared" si="3"/>
        <v>111282.6</v>
      </c>
    </row>
    <row r="97" spans="1:10">
      <c r="A97">
        <v>96</v>
      </c>
      <c r="B97" s="84" t="s">
        <v>934</v>
      </c>
      <c r="C97" s="85" t="s">
        <v>693</v>
      </c>
      <c r="D97" s="84" t="s">
        <v>119</v>
      </c>
      <c r="E97" s="84" t="s">
        <v>111</v>
      </c>
      <c r="F97" s="86">
        <v>36642</v>
      </c>
      <c r="G97" s="87">
        <f t="shared" ca="1" si="2"/>
        <v>22</v>
      </c>
      <c r="H97" s="88">
        <v>85536</v>
      </c>
      <c r="I97" s="85">
        <v>3</v>
      </c>
      <c r="J97" s="89">
        <f t="shared" si="3"/>
        <v>111196.8</v>
      </c>
    </row>
    <row r="98" spans="1:10">
      <c r="A98">
        <v>97</v>
      </c>
      <c r="B98" s="84" t="s">
        <v>197</v>
      </c>
      <c r="C98" s="85" t="s">
        <v>693</v>
      </c>
      <c r="D98" s="84" t="s">
        <v>110</v>
      </c>
      <c r="E98" s="84" t="s">
        <v>108</v>
      </c>
      <c r="F98" s="86">
        <v>40765</v>
      </c>
      <c r="G98" s="87">
        <f t="shared" ca="1" si="2"/>
        <v>11</v>
      </c>
      <c r="H98" s="88">
        <v>85514</v>
      </c>
      <c r="I98" s="85">
        <v>1</v>
      </c>
      <c r="J98" s="89">
        <f t="shared" si="3"/>
        <v>111168.2</v>
      </c>
    </row>
    <row r="99" spans="1:10">
      <c r="A99">
        <v>98</v>
      </c>
      <c r="B99" s="84" t="s">
        <v>198</v>
      </c>
      <c r="C99" s="85" t="s">
        <v>693</v>
      </c>
      <c r="D99" s="84" t="s">
        <v>177</v>
      </c>
      <c r="E99" s="84" t="s">
        <v>108</v>
      </c>
      <c r="F99" s="86">
        <v>40765</v>
      </c>
      <c r="G99" s="87">
        <f t="shared" ca="1" si="2"/>
        <v>11</v>
      </c>
      <c r="H99" s="88">
        <v>85492</v>
      </c>
      <c r="I99" s="85">
        <v>3</v>
      </c>
      <c r="J99" s="89">
        <f t="shared" si="3"/>
        <v>111139.6</v>
      </c>
    </row>
    <row r="100" spans="1:10">
      <c r="A100">
        <v>99</v>
      </c>
      <c r="B100" s="84" t="s">
        <v>955</v>
      </c>
      <c r="C100" s="85" t="s">
        <v>694</v>
      </c>
      <c r="D100" s="84" t="s">
        <v>107</v>
      </c>
      <c r="E100" s="84" t="s">
        <v>108</v>
      </c>
      <c r="F100" s="86">
        <v>36243</v>
      </c>
      <c r="G100" s="87">
        <f t="shared" ca="1" si="2"/>
        <v>23</v>
      </c>
      <c r="H100" s="88">
        <v>85448</v>
      </c>
      <c r="I100" s="85">
        <v>3</v>
      </c>
      <c r="J100" s="89">
        <f t="shared" si="3"/>
        <v>111082.4</v>
      </c>
    </row>
    <row r="101" spans="1:10">
      <c r="A101">
        <v>100</v>
      </c>
      <c r="B101" s="84" t="s">
        <v>314</v>
      </c>
      <c r="C101" s="85" t="s">
        <v>691</v>
      </c>
      <c r="D101" s="84" t="s">
        <v>123</v>
      </c>
      <c r="E101" s="84" t="s">
        <v>108</v>
      </c>
      <c r="F101" s="86">
        <v>40320</v>
      </c>
      <c r="G101" s="87">
        <f t="shared" ca="1" si="2"/>
        <v>12</v>
      </c>
      <c r="H101" s="88">
        <v>85338</v>
      </c>
      <c r="I101" s="85">
        <v>3</v>
      </c>
      <c r="J101" s="89">
        <f t="shared" si="3"/>
        <v>110939.4</v>
      </c>
    </row>
    <row r="102" spans="1:10">
      <c r="A102">
        <v>101</v>
      </c>
      <c r="B102" s="84" t="s">
        <v>348</v>
      </c>
      <c r="C102" s="85" t="s">
        <v>693</v>
      </c>
      <c r="D102" s="84" t="s">
        <v>123</v>
      </c>
      <c r="E102" s="84" t="s">
        <v>108</v>
      </c>
      <c r="F102" s="86">
        <v>40200</v>
      </c>
      <c r="G102" s="87">
        <f t="shared" ca="1" si="2"/>
        <v>13</v>
      </c>
      <c r="H102" s="88">
        <v>85085</v>
      </c>
      <c r="I102" s="85">
        <v>5</v>
      </c>
      <c r="J102" s="89">
        <f t="shared" si="3"/>
        <v>110610.5</v>
      </c>
    </row>
    <row r="103" spans="1:10">
      <c r="A103">
        <v>102</v>
      </c>
      <c r="B103" s="84" t="s">
        <v>962</v>
      </c>
      <c r="C103" s="85" t="s">
        <v>690</v>
      </c>
      <c r="D103" s="84" t="s">
        <v>107</v>
      </c>
      <c r="E103" s="84" t="s">
        <v>111</v>
      </c>
      <c r="F103" s="86">
        <v>37065</v>
      </c>
      <c r="G103" s="87">
        <f t="shared" ca="1" si="2"/>
        <v>21</v>
      </c>
      <c r="H103" s="88">
        <v>84850</v>
      </c>
      <c r="I103" s="85">
        <v>5</v>
      </c>
      <c r="J103" s="89">
        <f t="shared" si="3"/>
        <v>110305</v>
      </c>
    </row>
    <row r="104" spans="1:10">
      <c r="A104">
        <v>103</v>
      </c>
      <c r="B104" s="84" t="s">
        <v>767</v>
      </c>
      <c r="C104" s="85" t="s">
        <v>688</v>
      </c>
      <c r="D104" s="84" t="s">
        <v>123</v>
      </c>
      <c r="E104" s="84" t="s">
        <v>111</v>
      </c>
      <c r="F104" s="86">
        <v>36087</v>
      </c>
      <c r="G104" s="87">
        <f t="shared" ca="1" si="2"/>
        <v>24</v>
      </c>
      <c r="H104" s="88">
        <v>84623</v>
      </c>
      <c r="I104" s="85">
        <v>1</v>
      </c>
      <c r="J104" s="89">
        <f t="shared" si="3"/>
        <v>110009.9</v>
      </c>
    </row>
    <row r="105" spans="1:10">
      <c r="A105">
        <v>104</v>
      </c>
      <c r="B105" s="84" t="s">
        <v>817</v>
      </c>
      <c r="C105" s="85" t="s">
        <v>689</v>
      </c>
      <c r="D105" s="84" t="s">
        <v>140</v>
      </c>
      <c r="E105" s="84" t="s">
        <v>111</v>
      </c>
      <c r="F105" s="86">
        <v>35927</v>
      </c>
      <c r="G105" s="87">
        <f t="shared" ca="1" si="2"/>
        <v>24</v>
      </c>
      <c r="H105" s="88">
        <v>84601</v>
      </c>
      <c r="I105" s="85">
        <v>1</v>
      </c>
      <c r="J105" s="89">
        <f t="shared" si="3"/>
        <v>109981.3</v>
      </c>
    </row>
    <row r="106" spans="1:10">
      <c r="A106">
        <v>105</v>
      </c>
      <c r="B106" s="84" t="s">
        <v>911</v>
      </c>
      <c r="C106" s="85" t="s">
        <v>694</v>
      </c>
      <c r="D106" s="84" t="s">
        <v>110</v>
      </c>
      <c r="E106" s="84" t="s">
        <v>108</v>
      </c>
      <c r="F106" s="86">
        <v>37848</v>
      </c>
      <c r="G106" s="87">
        <f t="shared" ca="1" si="2"/>
        <v>19</v>
      </c>
      <c r="H106" s="88">
        <v>84601</v>
      </c>
      <c r="I106" s="85">
        <v>2</v>
      </c>
      <c r="J106" s="89">
        <f t="shared" si="3"/>
        <v>109981.3</v>
      </c>
    </row>
    <row r="107" spans="1:10">
      <c r="A107">
        <v>106</v>
      </c>
      <c r="B107" s="84" t="s">
        <v>472</v>
      </c>
      <c r="C107" s="85" t="s">
        <v>694</v>
      </c>
      <c r="D107" s="84" t="s">
        <v>110</v>
      </c>
      <c r="E107" s="84" t="s">
        <v>111</v>
      </c>
      <c r="F107" s="86">
        <v>39298</v>
      </c>
      <c r="G107" s="87">
        <f t="shared" ca="1" si="2"/>
        <v>15</v>
      </c>
      <c r="H107" s="88">
        <v>84557</v>
      </c>
      <c r="I107" s="85">
        <v>5</v>
      </c>
      <c r="J107" s="89">
        <f t="shared" si="3"/>
        <v>109924.1</v>
      </c>
    </row>
    <row r="108" spans="1:10">
      <c r="A108">
        <v>107</v>
      </c>
      <c r="B108" s="84" t="s">
        <v>646</v>
      </c>
      <c r="C108" s="85" t="s">
        <v>688</v>
      </c>
      <c r="D108" s="84" t="s">
        <v>135</v>
      </c>
      <c r="E108" s="84" t="s">
        <v>111</v>
      </c>
      <c r="F108" s="86">
        <v>36777</v>
      </c>
      <c r="G108" s="87">
        <f t="shared" ca="1" si="2"/>
        <v>22</v>
      </c>
      <c r="H108" s="88">
        <v>84359</v>
      </c>
      <c r="I108" s="85">
        <v>3</v>
      </c>
      <c r="J108" s="89">
        <f t="shared" si="3"/>
        <v>109666.7</v>
      </c>
    </row>
    <row r="109" spans="1:10">
      <c r="A109">
        <v>108</v>
      </c>
      <c r="B109" s="84" t="s">
        <v>582</v>
      </c>
      <c r="C109" s="85" t="s">
        <v>688</v>
      </c>
      <c r="D109" s="84" t="s">
        <v>140</v>
      </c>
      <c r="E109" s="84" t="s">
        <v>108</v>
      </c>
      <c r="F109" s="86">
        <v>38809</v>
      </c>
      <c r="G109" s="87">
        <f t="shared" ca="1" si="2"/>
        <v>16</v>
      </c>
      <c r="H109" s="88">
        <v>84243</v>
      </c>
      <c r="I109" s="85">
        <v>1</v>
      </c>
      <c r="J109" s="89">
        <f t="shared" si="3"/>
        <v>109515.9</v>
      </c>
    </row>
    <row r="110" spans="1:10">
      <c r="A110">
        <v>109</v>
      </c>
      <c r="B110" s="84" t="s">
        <v>364</v>
      </c>
      <c r="C110" s="85" t="s">
        <v>691</v>
      </c>
      <c r="D110" s="84" t="s">
        <v>260</v>
      </c>
      <c r="E110" s="84" t="s">
        <v>108</v>
      </c>
      <c r="F110" s="86">
        <v>39923</v>
      </c>
      <c r="G110" s="87">
        <f t="shared" ca="1" si="2"/>
        <v>13</v>
      </c>
      <c r="H110" s="88">
        <v>84084</v>
      </c>
      <c r="I110" s="85">
        <v>3</v>
      </c>
      <c r="J110" s="89">
        <f t="shared" si="3"/>
        <v>109309.2</v>
      </c>
    </row>
    <row r="111" spans="1:10">
      <c r="A111">
        <v>110</v>
      </c>
      <c r="B111" s="84" t="s">
        <v>803</v>
      </c>
      <c r="C111" s="85" t="s">
        <v>693</v>
      </c>
      <c r="D111" s="84" t="s">
        <v>140</v>
      </c>
      <c r="E111" s="84" t="s">
        <v>108</v>
      </c>
      <c r="F111" s="86">
        <v>36535</v>
      </c>
      <c r="G111" s="87">
        <f t="shared" ca="1" si="2"/>
        <v>23</v>
      </c>
      <c r="H111" s="88">
        <v>83812</v>
      </c>
      <c r="I111" s="85">
        <v>4</v>
      </c>
      <c r="J111" s="89">
        <f t="shared" si="3"/>
        <v>108955.6</v>
      </c>
    </row>
    <row r="112" spans="1:10">
      <c r="A112">
        <v>111</v>
      </c>
      <c r="B112" s="84" t="s">
        <v>547</v>
      </c>
      <c r="C112" s="85" t="s">
        <v>693</v>
      </c>
      <c r="D112" s="84" t="s">
        <v>137</v>
      </c>
      <c r="E112" s="84" t="s">
        <v>111</v>
      </c>
      <c r="F112" s="86">
        <v>39024</v>
      </c>
      <c r="G112" s="87">
        <f t="shared" ca="1" si="2"/>
        <v>16</v>
      </c>
      <c r="H112" s="88">
        <v>83622</v>
      </c>
      <c r="I112" s="85">
        <v>1</v>
      </c>
      <c r="J112" s="89">
        <f t="shared" si="3"/>
        <v>108708.6</v>
      </c>
    </row>
    <row r="113" spans="1:10">
      <c r="A113">
        <v>112</v>
      </c>
      <c r="B113" s="84" t="s">
        <v>306</v>
      </c>
      <c r="C113" s="85" t="s">
        <v>693</v>
      </c>
      <c r="D113" s="84" t="s">
        <v>147</v>
      </c>
      <c r="E113" s="84" t="s">
        <v>108</v>
      </c>
      <c r="F113" s="86">
        <v>40361</v>
      </c>
      <c r="G113" s="87">
        <f t="shared" ca="1" si="2"/>
        <v>12</v>
      </c>
      <c r="H113" s="88">
        <v>83358</v>
      </c>
      <c r="I113" s="85">
        <v>2</v>
      </c>
      <c r="J113" s="89">
        <f t="shared" si="3"/>
        <v>108365.4</v>
      </c>
    </row>
    <row r="114" spans="1:10">
      <c r="A114">
        <v>113</v>
      </c>
      <c r="B114" s="84" t="s">
        <v>494</v>
      </c>
      <c r="C114" s="85" t="s">
        <v>691</v>
      </c>
      <c r="D114" s="84" t="s">
        <v>107</v>
      </c>
      <c r="E114" s="84" t="s">
        <v>111</v>
      </c>
      <c r="F114" s="86">
        <v>39239</v>
      </c>
      <c r="G114" s="87">
        <f t="shared" ca="1" si="2"/>
        <v>15</v>
      </c>
      <c r="H114" s="88">
        <v>83105</v>
      </c>
      <c r="I114" s="85">
        <v>3</v>
      </c>
      <c r="J114" s="89">
        <f t="shared" si="3"/>
        <v>108036.5</v>
      </c>
    </row>
    <row r="115" spans="1:10">
      <c r="A115">
        <v>114</v>
      </c>
      <c r="B115" s="84" t="s">
        <v>839</v>
      </c>
      <c r="C115" s="85" t="s">
        <v>690</v>
      </c>
      <c r="D115" s="84" t="s">
        <v>140</v>
      </c>
      <c r="E115" s="84" t="s">
        <v>111</v>
      </c>
      <c r="F115" s="86">
        <v>37820</v>
      </c>
      <c r="G115" s="87">
        <f t="shared" ca="1" si="2"/>
        <v>19</v>
      </c>
      <c r="H115" s="88">
        <v>82962</v>
      </c>
      <c r="I115" s="85">
        <v>1</v>
      </c>
      <c r="J115" s="89">
        <f t="shared" si="3"/>
        <v>107850.6</v>
      </c>
    </row>
    <row r="116" spans="1:10">
      <c r="A116">
        <v>115</v>
      </c>
      <c r="B116" s="84" t="s">
        <v>127</v>
      </c>
      <c r="C116" s="85" t="s">
        <v>691</v>
      </c>
      <c r="D116" s="84" t="s">
        <v>115</v>
      </c>
      <c r="E116" s="84" t="s">
        <v>108</v>
      </c>
      <c r="F116" s="86">
        <v>41183</v>
      </c>
      <c r="G116" s="87">
        <f t="shared" ca="1" si="2"/>
        <v>10</v>
      </c>
      <c r="H116" s="88">
        <v>82907</v>
      </c>
      <c r="I116" s="85">
        <v>2</v>
      </c>
      <c r="J116" s="89">
        <f t="shared" si="3"/>
        <v>107779.1</v>
      </c>
    </row>
    <row r="117" spans="1:10">
      <c r="A117">
        <v>116</v>
      </c>
      <c r="B117" s="84" t="s">
        <v>855</v>
      </c>
      <c r="C117" s="85" t="s">
        <v>693</v>
      </c>
      <c r="D117" s="84" t="s">
        <v>140</v>
      </c>
      <c r="E117" s="84" t="s">
        <v>108</v>
      </c>
      <c r="F117" s="86">
        <v>37943</v>
      </c>
      <c r="G117" s="87">
        <f t="shared" ca="1" si="2"/>
        <v>19</v>
      </c>
      <c r="H117" s="88">
        <v>82694</v>
      </c>
      <c r="I117" s="85">
        <v>3</v>
      </c>
      <c r="J117" s="89">
        <f t="shared" si="3"/>
        <v>107502.2</v>
      </c>
    </row>
    <row r="118" spans="1:10">
      <c r="A118">
        <v>117</v>
      </c>
      <c r="B118" s="84" t="s">
        <v>12</v>
      </c>
      <c r="C118" s="85" t="s">
        <v>691</v>
      </c>
      <c r="D118" s="84" t="s">
        <v>135</v>
      </c>
      <c r="E118" s="84" t="s">
        <v>108</v>
      </c>
      <c r="F118" s="86">
        <v>36260</v>
      </c>
      <c r="G118" s="87">
        <f t="shared" ca="1" si="2"/>
        <v>23</v>
      </c>
      <c r="H118" s="88">
        <v>82665</v>
      </c>
      <c r="I118" s="85">
        <v>1</v>
      </c>
      <c r="J118" s="89">
        <f t="shared" si="3"/>
        <v>107464.5</v>
      </c>
    </row>
    <row r="119" spans="1:10">
      <c r="A119">
        <v>118</v>
      </c>
      <c r="B119" s="84" t="s">
        <v>840</v>
      </c>
      <c r="C119" s="85" t="s">
        <v>693</v>
      </c>
      <c r="D119" s="84" t="s">
        <v>140</v>
      </c>
      <c r="E119" s="84" t="s">
        <v>108</v>
      </c>
      <c r="F119" s="86">
        <v>36009</v>
      </c>
      <c r="G119" s="87">
        <f t="shared" ca="1" si="2"/>
        <v>24</v>
      </c>
      <c r="H119" s="88">
        <v>82632</v>
      </c>
      <c r="I119" s="85">
        <v>5</v>
      </c>
      <c r="J119" s="89">
        <f t="shared" si="3"/>
        <v>107421.6</v>
      </c>
    </row>
    <row r="120" spans="1:10">
      <c r="A120">
        <v>119</v>
      </c>
      <c r="B120" s="84" t="s">
        <v>301</v>
      </c>
      <c r="C120" s="85" t="s">
        <v>693</v>
      </c>
      <c r="D120" s="84" t="s">
        <v>121</v>
      </c>
      <c r="E120" s="84" t="s">
        <v>111</v>
      </c>
      <c r="F120" s="86">
        <v>40372</v>
      </c>
      <c r="G120" s="87">
        <f t="shared" ca="1" si="2"/>
        <v>12</v>
      </c>
      <c r="H120" s="88">
        <v>82610</v>
      </c>
      <c r="I120" s="85">
        <v>4</v>
      </c>
      <c r="J120" s="89">
        <f t="shared" si="3"/>
        <v>107393</v>
      </c>
    </row>
    <row r="121" spans="1:10">
      <c r="A121">
        <v>120</v>
      </c>
      <c r="B121" s="84" t="s">
        <v>786</v>
      </c>
      <c r="C121" s="85" t="s">
        <v>688</v>
      </c>
      <c r="D121" s="84" t="s">
        <v>283</v>
      </c>
      <c r="E121" s="84" t="s">
        <v>108</v>
      </c>
      <c r="F121" s="86">
        <v>36569</v>
      </c>
      <c r="G121" s="87">
        <f t="shared" ca="1" si="2"/>
        <v>22</v>
      </c>
      <c r="H121" s="88">
        <v>82566</v>
      </c>
      <c r="I121" s="85">
        <v>5</v>
      </c>
      <c r="J121" s="89">
        <f t="shared" si="3"/>
        <v>107335.8</v>
      </c>
    </row>
    <row r="122" spans="1:10">
      <c r="A122">
        <v>121</v>
      </c>
      <c r="B122" s="84" t="s">
        <v>641</v>
      </c>
      <c r="C122" s="85" t="s">
        <v>690</v>
      </c>
      <c r="D122" s="84" t="s">
        <v>135</v>
      </c>
      <c r="E122" s="84" t="s">
        <v>108</v>
      </c>
      <c r="F122" s="86">
        <v>36764</v>
      </c>
      <c r="G122" s="87">
        <f t="shared" ca="1" si="2"/>
        <v>22</v>
      </c>
      <c r="H122" s="88">
        <v>82324</v>
      </c>
      <c r="I122" s="85">
        <v>4</v>
      </c>
      <c r="J122" s="89">
        <f t="shared" si="3"/>
        <v>107021.2</v>
      </c>
    </row>
    <row r="123" spans="1:10">
      <c r="A123">
        <v>122</v>
      </c>
      <c r="B123" s="84" t="s">
        <v>591</v>
      </c>
      <c r="C123" s="85" t="s">
        <v>693</v>
      </c>
      <c r="D123" s="84" t="s">
        <v>123</v>
      </c>
      <c r="E123" s="84" t="s">
        <v>111</v>
      </c>
      <c r="F123" s="86">
        <v>38792</v>
      </c>
      <c r="G123" s="87">
        <f t="shared" ca="1" si="2"/>
        <v>16</v>
      </c>
      <c r="H123" s="88">
        <v>82214</v>
      </c>
      <c r="I123" s="85">
        <v>5</v>
      </c>
      <c r="J123" s="89">
        <f t="shared" si="3"/>
        <v>106878.2</v>
      </c>
    </row>
    <row r="124" spans="1:10">
      <c r="A124">
        <v>123</v>
      </c>
      <c r="B124" s="84" t="s">
        <v>238</v>
      </c>
      <c r="C124" s="85" t="s">
        <v>689</v>
      </c>
      <c r="D124" s="84" t="s">
        <v>123</v>
      </c>
      <c r="E124" s="84" t="s">
        <v>108</v>
      </c>
      <c r="F124" s="86">
        <v>40575</v>
      </c>
      <c r="G124" s="87">
        <f t="shared" ca="1" si="2"/>
        <v>11</v>
      </c>
      <c r="H124" s="88">
        <v>82181</v>
      </c>
      <c r="I124" s="85">
        <v>2</v>
      </c>
      <c r="J124" s="89">
        <f t="shared" si="3"/>
        <v>106835.3</v>
      </c>
    </row>
    <row r="125" spans="1:10">
      <c r="A125">
        <v>124</v>
      </c>
      <c r="B125" s="84" t="s">
        <v>428</v>
      </c>
      <c r="C125" s="85" t="s">
        <v>691</v>
      </c>
      <c r="D125" s="84" t="s">
        <v>123</v>
      </c>
      <c r="E125" s="84" t="s">
        <v>108</v>
      </c>
      <c r="F125" s="86">
        <v>39588</v>
      </c>
      <c r="G125" s="87">
        <f t="shared" ca="1" si="2"/>
        <v>14</v>
      </c>
      <c r="H125" s="88">
        <v>82137</v>
      </c>
      <c r="I125" s="85">
        <v>5</v>
      </c>
      <c r="J125" s="89">
        <f t="shared" si="3"/>
        <v>106778.1</v>
      </c>
    </row>
    <row r="126" spans="1:10">
      <c r="A126">
        <v>125</v>
      </c>
      <c r="B126" s="84" t="s">
        <v>889</v>
      </c>
      <c r="C126" s="85" t="s">
        <v>693</v>
      </c>
      <c r="D126" s="84" t="s">
        <v>115</v>
      </c>
      <c r="E126" s="84" t="s">
        <v>108</v>
      </c>
      <c r="F126" s="86">
        <v>35969</v>
      </c>
      <c r="G126" s="87">
        <f t="shared" ca="1" si="2"/>
        <v>24</v>
      </c>
      <c r="H126" s="88">
        <v>81983</v>
      </c>
      <c r="I126" s="85">
        <v>5</v>
      </c>
      <c r="J126" s="89">
        <f t="shared" si="3"/>
        <v>106577.9</v>
      </c>
    </row>
    <row r="127" spans="1:10">
      <c r="A127">
        <v>126</v>
      </c>
      <c r="B127" s="84" t="s">
        <v>860</v>
      </c>
      <c r="C127" s="85" t="s">
        <v>688</v>
      </c>
      <c r="D127" s="84" t="s">
        <v>133</v>
      </c>
      <c r="E127" s="84" t="s">
        <v>111</v>
      </c>
      <c r="F127" s="86">
        <v>36765</v>
      </c>
      <c r="G127" s="87">
        <f t="shared" ca="1" si="2"/>
        <v>22</v>
      </c>
      <c r="H127" s="88">
        <v>81950</v>
      </c>
      <c r="I127" s="85">
        <v>4</v>
      </c>
      <c r="J127" s="89">
        <f t="shared" si="3"/>
        <v>106535</v>
      </c>
    </row>
    <row r="128" spans="1:10">
      <c r="A128">
        <v>127</v>
      </c>
      <c r="B128" s="84" t="s">
        <v>477</v>
      </c>
      <c r="C128" s="85" t="s">
        <v>693</v>
      </c>
      <c r="D128" s="84" t="s">
        <v>147</v>
      </c>
      <c r="E128" s="84" t="s">
        <v>111</v>
      </c>
      <c r="F128" s="86">
        <v>39283</v>
      </c>
      <c r="G128" s="87">
        <f t="shared" ca="1" si="2"/>
        <v>15</v>
      </c>
      <c r="H128" s="88">
        <v>81917</v>
      </c>
      <c r="I128" s="85">
        <v>3</v>
      </c>
      <c r="J128" s="89">
        <f t="shared" si="3"/>
        <v>106492.1</v>
      </c>
    </row>
    <row r="129" spans="1:10">
      <c r="A129">
        <v>128</v>
      </c>
      <c r="B129" s="84" t="s">
        <v>312</v>
      </c>
      <c r="C129" s="85" t="s">
        <v>689</v>
      </c>
      <c r="D129" s="84" t="s">
        <v>121</v>
      </c>
      <c r="E129" s="84" t="s">
        <v>111</v>
      </c>
      <c r="F129" s="86">
        <v>40333</v>
      </c>
      <c r="G129" s="87">
        <f t="shared" ca="1" si="2"/>
        <v>12</v>
      </c>
      <c r="H129" s="88">
        <v>81422</v>
      </c>
      <c r="I129" s="85">
        <v>2</v>
      </c>
      <c r="J129" s="89">
        <f t="shared" si="3"/>
        <v>105848.6</v>
      </c>
    </row>
    <row r="130" spans="1:10">
      <c r="A130">
        <v>129</v>
      </c>
      <c r="B130" s="84" t="s">
        <v>534</v>
      </c>
      <c r="C130" s="85" t="s">
        <v>693</v>
      </c>
      <c r="D130" s="84" t="s">
        <v>140</v>
      </c>
      <c r="E130" s="84" t="s">
        <v>111</v>
      </c>
      <c r="F130" s="86">
        <v>39092</v>
      </c>
      <c r="G130" s="87">
        <f t="shared" ref="G130:G193" ca="1" si="4">DATEDIF(F130,TODAY(),"Y")</f>
        <v>16</v>
      </c>
      <c r="H130" s="88">
        <v>81389</v>
      </c>
      <c r="I130" s="85">
        <v>3</v>
      </c>
      <c r="J130" s="89">
        <f t="shared" ref="J130:J193" si="5">H130*$K$2+H130</f>
        <v>105805.7</v>
      </c>
    </row>
    <row r="131" spans="1:10">
      <c r="A131">
        <v>130</v>
      </c>
      <c r="B131" s="84" t="s">
        <v>146</v>
      </c>
      <c r="C131" s="85" t="s">
        <v>689</v>
      </c>
      <c r="D131" s="84" t="s">
        <v>147</v>
      </c>
      <c r="E131" s="84" t="s">
        <v>108</v>
      </c>
      <c r="F131" s="86">
        <v>41070</v>
      </c>
      <c r="G131" s="87">
        <f t="shared" ca="1" si="4"/>
        <v>10</v>
      </c>
      <c r="H131" s="88">
        <v>81323</v>
      </c>
      <c r="I131" s="85">
        <v>1</v>
      </c>
      <c r="J131" s="89">
        <f t="shared" si="5"/>
        <v>105719.9</v>
      </c>
    </row>
    <row r="132" spans="1:10">
      <c r="A132">
        <v>131</v>
      </c>
      <c r="B132" s="84" t="s">
        <v>431</v>
      </c>
      <c r="C132" s="85" t="s">
        <v>693</v>
      </c>
      <c r="D132" s="84" t="s">
        <v>107</v>
      </c>
      <c r="E132" s="84" t="s">
        <v>108</v>
      </c>
      <c r="F132" s="86">
        <v>39539</v>
      </c>
      <c r="G132" s="87">
        <f t="shared" ca="1" si="4"/>
        <v>14</v>
      </c>
      <c r="H132" s="88">
        <v>81235</v>
      </c>
      <c r="I132" s="85">
        <v>2</v>
      </c>
      <c r="J132" s="89">
        <f t="shared" si="5"/>
        <v>105605.5</v>
      </c>
    </row>
    <row r="133" spans="1:10">
      <c r="A133">
        <v>132</v>
      </c>
      <c r="B133" s="84" t="s">
        <v>496</v>
      </c>
      <c r="C133" s="85" t="s">
        <v>690</v>
      </c>
      <c r="D133" s="84" t="s">
        <v>110</v>
      </c>
      <c r="E133" s="84" t="s">
        <v>108</v>
      </c>
      <c r="F133" s="86">
        <v>39217</v>
      </c>
      <c r="G133" s="87">
        <f t="shared" ca="1" si="4"/>
        <v>15</v>
      </c>
      <c r="H133" s="88">
        <v>81213</v>
      </c>
      <c r="I133" s="85">
        <v>2</v>
      </c>
      <c r="J133" s="89">
        <f t="shared" si="5"/>
        <v>105576.9</v>
      </c>
    </row>
    <row r="134" spans="1:10">
      <c r="A134">
        <v>133</v>
      </c>
      <c r="B134" s="84" t="s">
        <v>899</v>
      </c>
      <c r="C134" s="85" t="s">
        <v>689</v>
      </c>
      <c r="D134" s="84" t="s">
        <v>110</v>
      </c>
      <c r="E134" s="84" t="s">
        <v>108</v>
      </c>
      <c r="F134" s="86">
        <v>35918</v>
      </c>
      <c r="G134" s="87">
        <f t="shared" ca="1" si="4"/>
        <v>24</v>
      </c>
      <c r="H134" s="88">
        <v>81114</v>
      </c>
      <c r="I134" s="85">
        <v>4</v>
      </c>
      <c r="J134" s="89">
        <f t="shared" si="5"/>
        <v>105448.2</v>
      </c>
    </row>
    <row r="135" spans="1:10">
      <c r="A135">
        <v>134</v>
      </c>
      <c r="B135" s="84" t="s">
        <v>565</v>
      </c>
      <c r="C135" s="85" t="s">
        <v>691</v>
      </c>
      <c r="D135" s="84" t="s">
        <v>119</v>
      </c>
      <c r="E135" s="84" t="s">
        <v>108</v>
      </c>
      <c r="F135" s="86">
        <v>38902</v>
      </c>
      <c r="G135" s="87">
        <f t="shared" ca="1" si="4"/>
        <v>16</v>
      </c>
      <c r="H135" s="88">
        <v>80916</v>
      </c>
      <c r="I135" s="85">
        <v>3</v>
      </c>
      <c r="J135" s="89">
        <f t="shared" si="5"/>
        <v>105190.8</v>
      </c>
    </row>
    <row r="136" spans="1:10">
      <c r="A136">
        <v>135</v>
      </c>
      <c r="B136" s="84" t="s">
        <v>317</v>
      </c>
      <c r="C136" s="85" t="s">
        <v>691</v>
      </c>
      <c r="D136" s="84" t="s">
        <v>140</v>
      </c>
      <c r="E136" s="84" t="s">
        <v>108</v>
      </c>
      <c r="F136" s="86">
        <v>40312</v>
      </c>
      <c r="G136" s="87">
        <f t="shared" ca="1" si="4"/>
        <v>12</v>
      </c>
      <c r="H136" s="88">
        <v>80795</v>
      </c>
      <c r="I136" s="85">
        <v>3</v>
      </c>
      <c r="J136" s="89">
        <f t="shared" si="5"/>
        <v>105033.5</v>
      </c>
    </row>
    <row r="137" spans="1:10">
      <c r="A137">
        <v>136</v>
      </c>
      <c r="B137" s="84" t="s">
        <v>452</v>
      </c>
      <c r="C137" s="85" t="s">
        <v>691</v>
      </c>
      <c r="D137" s="84" t="s">
        <v>154</v>
      </c>
      <c r="E137" s="84" t="s">
        <v>108</v>
      </c>
      <c r="F137" s="86">
        <v>39414</v>
      </c>
      <c r="G137" s="87">
        <f t="shared" ca="1" si="4"/>
        <v>15</v>
      </c>
      <c r="H137" s="88">
        <v>80784</v>
      </c>
      <c r="I137" s="85">
        <v>1</v>
      </c>
      <c r="J137" s="89">
        <f t="shared" si="5"/>
        <v>105019.2</v>
      </c>
    </row>
    <row r="138" spans="1:10">
      <c r="A138">
        <v>137</v>
      </c>
      <c r="B138" s="84" t="s">
        <v>778</v>
      </c>
      <c r="C138" s="85" t="s">
        <v>694</v>
      </c>
      <c r="D138" s="84" t="s">
        <v>137</v>
      </c>
      <c r="E138" s="84" t="s">
        <v>111</v>
      </c>
      <c r="F138" s="86">
        <v>37667</v>
      </c>
      <c r="G138" s="87">
        <f t="shared" ca="1" si="4"/>
        <v>19</v>
      </c>
      <c r="H138" s="88">
        <v>80729</v>
      </c>
      <c r="I138" s="85">
        <v>2</v>
      </c>
      <c r="J138" s="89">
        <f t="shared" si="5"/>
        <v>104947.7</v>
      </c>
    </row>
    <row r="139" spans="1:10">
      <c r="A139">
        <v>138</v>
      </c>
      <c r="B139" s="84" t="s">
        <v>335</v>
      </c>
      <c r="C139" s="85" t="s">
        <v>691</v>
      </c>
      <c r="D139" s="84" t="s">
        <v>110</v>
      </c>
      <c r="E139" s="84" t="s">
        <v>111</v>
      </c>
      <c r="F139" s="86">
        <v>40259</v>
      </c>
      <c r="G139" s="87">
        <f t="shared" ca="1" si="4"/>
        <v>12</v>
      </c>
      <c r="H139" s="88">
        <v>80509</v>
      </c>
      <c r="I139" s="85">
        <v>1</v>
      </c>
      <c r="J139" s="89">
        <f t="shared" si="5"/>
        <v>104661.7</v>
      </c>
    </row>
    <row r="140" spans="1:10">
      <c r="A140">
        <v>139</v>
      </c>
      <c r="B140" s="84" t="s">
        <v>589</v>
      </c>
      <c r="C140" s="85" t="s">
        <v>688</v>
      </c>
      <c r="D140" s="84" t="s">
        <v>140</v>
      </c>
      <c r="E140" s="84" t="s">
        <v>108</v>
      </c>
      <c r="F140" s="86">
        <v>38798</v>
      </c>
      <c r="G140" s="87">
        <f t="shared" ca="1" si="4"/>
        <v>16</v>
      </c>
      <c r="H140" s="88">
        <v>80459</v>
      </c>
      <c r="I140" s="85">
        <v>5</v>
      </c>
      <c r="J140" s="89">
        <f t="shared" si="5"/>
        <v>104596.7</v>
      </c>
    </row>
    <row r="141" spans="1:10">
      <c r="A141">
        <v>140</v>
      </c>
      <c r="B141" s="84" t="s">
        <v>453</v>
      </c>
      <c r="C141" s="85" t="s">
        <v>691</v>
      </c>
      <c r="D141" s="84" t="s">
        <v>140</v>
      </c>
      <c r="E141" s="84" t="s">
        <v>108</v>
      </c>
      <c r="F141" s="86">
        <v>39407</v>
      </c>
      <c r="G141" s="87">
        <f t="shared" ca="1" si="4"/>
        <v>15</v>
      </c>
      <c r="H141" s="88">
        <v>80380</v>
      </c>
      <c r="I141" s="85">
        <v>5</v>
      </c>
      <c r="J141" s="89">
        <f t="shared" si="5"/>
        <v>104494</v>
      </c>
    </row>
    <row r="142" spans="1:10">
      <c r="A142">
        <v>141</v>
      </c>
      <c r="B142" s="84" t="s">
        <v>495</v>
      </c>
      <c r="C142" s="85" t="s">
        <v>693</v>
      </c>
      <c r="D142" s="84" t="s">
        <v>115</v>
      </c>
      <c r="E142" s="84" t="s">
        <v>108</v>
      </c>
      <c r="F142" s="86">
        <v>39224</v>
      </c>
      <c r="G142" s="87">
        <f t="shared" ca="1" si="4"/>
        <v>15</v>
      </c>
      <c r="H142" s="88">
        <v>80333</v>
      </c>
      <c r="I142" s="85">
        <v>5</v>
      </c>
      <c r="J142" s="89">
        <f t="shared" si="5"/>
        <v>104432.9</v>
      </c>
    </row>
    <row r="143" spans="1:10">
      <c r="A143">
        <v>142</v>
      </c>
      <c r="B143" s="84" t="s">
        <v>469</v>
      </c>
      <c r="C143" s="85" t="s">
        <v>693</v>
      </c>
      <c r="D143" s="84" t="s">
        <v>113</v>
      </c>
      <c r="E143" s="84" t="s">
        <v>108</v>
      </c>
      <c r="F143" s="86">
        <v>39326</v>
      </c>
      <c r="G143" s="87">
        <f t="shared" ca="1" si="4"/>
        <v>15</v>
      </c>
      <c r="H143" s="88">
        <v>80190</v>
      </c>
      <c r="I143" s="85">
        <v>3</v>
      </c>
      <c r="J143" s="89">
        <f t="shared" si="5"/>
        <v>104247</v>
      </c>
    </row>
    <row r="144" spans="1:10">
      <c r="A144">
        <v>143</v>
      </c>
      <c r="B144" s="84" t="s">
        <v>8</v>
      </c>
      <c r="C144" s="85" t="s">
        <v>690</v>
      </c>
      <c r="D144" s="84" t="s">
        <v>709</v>
      </c>
      <c r="E144" s="84" t="s">
        <v>108</v>
      </c>
      <c r="F144" s="86">
        <v>39447</v>
      </c>
      <c r="G144" s="87">
        <f t="shared" ca="1" si="4"/>
        <v>15</v>
      </c>
      <c r="H144" s="88">
        <v>80113</v>
      </c>
      <c r="I144" s="85">
        <v>2</v>
      </c>
      <c r="J144" s="89">
        <f t="shared" si="5"/>
        <v>104146.9</v>
      </c>
    </row>
    <row r="145" spans="1:10">
      <c r="A145">
        <v>144</v>
      </c>
      <c r="B145" s="84" t="s">
        <v>294</v>
      </c>
      <c r="C145" s="85" t="s">
        <v>688</v>
      </c>
      <c r="D145" s="84" t="s">
        <v>110</v>
      </c>
      <c r="E145" s="84" t="s">
        <v>108</v>
      </c>
      <c r="F145" s="86">
        <v>40399</v>
      </c>
      <c r="G145" s="87">
        <f t="shared" ca="1" si="4"/>
        <v>12</v>
      </c>
      <c r="H145" s="88">
        <v>79970</v>
      </c>
      <c r="I145" s="85">
        <v>5</v>
      </c>
      <c r="J145" s="89">
        <f t="shared" si="5"/>
        <v>103961</v>
      </c>
    </row>
    <row r="146" spans="1:10">
      <c r="A146">
        <v>145</v>
      </c>
      <c r="B146" s="84" t="s">
        <v>326</v>
      </c>
      <c r="C146" s="85" t="s">
        <v>691</v>
      </c>
      <c r="D146" s="84" t="s">
        <v>110</v>
      </c>
      <c r="E146" s="84" t="s">
        <v>108</v>
      </c>
      <c r="F146" s="86">
        <v>40282</v>
      </c>
      <c r="G146" s="87">
        <f t="shared" ca="1" si="4"/>
        <v>12</v>
      </c>
      <c r="H146" s="88">
        <v>79904</v>
      </c>
      <c r="I146" s="85">
        <v>3</v>
      </c>
      <c r="J146" s="89">
        <f t="shared" si="5"/>
        <v>103875.2</v>
      </c>
    </row>
    <row r="147" spans="1:10">
      <c r="A147">
        <v>146</v>
      </c>
      <c r="B147" s="84" t="s">
        <v>834</v>
      </c>
      <c r="C147" s="85" t="s">
        <v>691</v>
      </c>
      <c r="D147" s="84" t="s">
        <v>140</v>
      </c>
      <c r="E147" s="84" t="s">
        <v>111</v>
      </c>
      <c r="F147" s="86">
        <v>35997</v>
      </c>
      <c r="G147" s="87">
        <f t="shared" ca="1" si="4"/>
        <v>24</v>
      </c>
      <c r="H147" s="88">
        <v>79772</v>
      </c>
      <c r="I147" s="85">
        <v>3</v>
      </c>
      <c r="J147" s="89">
        <f t="shared" si="5"/>
        <v>103703.6</v>
      </c>
    </row>
    <row r="148" spans="1:10">
      <c r="A148">
        <v>147</v>
      </c>
      <c r="B148" s="84" t="s">
        <v>881</v>
      </c>
      <c r="C148" s="85" t="s">
        <v>688</v>
      </c>
      <c r="D148" s="84" t="s">
        <v>121</v>
      </c>
      <c r="E148" s="84" t="s">
        <v>111</v>
      </c>
      <c r="F148" s="86">
        <v>36047</v>
      </c>
      <c r="G148" s="87">
        <f t="shared" ca="1" si="4"/>
        <v>24</v>
      </c>
      <c r="H148" s="88">
        <v>79728</v>
      </c>
      <c r="I148" s="85">
        <v>2</v>
      </c>
      <c r="J148" s="89">
        <f t="shared" si="5"/>
        <v>103646.39999999999</v>
      </c>
    </row>
    <row r="149" spans="1:10">
      <c r="A149">
        <v>148</v>
      </c>
      <c r="B149" s="84" t="s">
        <v>651</v>
      </c>
      <c r="C149" s="85" t="s">
        <v>689</v>
      </c>
      <c r="D149" s="84" t="s">
        <v>135</v>
      </c>
      <c r="E149" s="84" t="s">
        <v>108</v>
      </c>
      <c r="F149" s="86">
        <v>36143</v>
      </c>
      <c r="G149" s="87">
        <f t="shared" ca="1" si="4"/>
        <v>24</v>
      </c>
      <c r="H149" s="88">
        <v>79299</v>
      </c>
      <c r="I149" s="85">
        <v>5</v>
      </c>
      <c r="J149" s="89">
        <f t="shared" si="5"/>
        <v>103088.7</v>
      </c>
    </row>
    <row r="150" spans="1:10">
      <c r="A150">
        <v>149</v>
      </c>
      <c r="B150" s="84" t="s">
        <v>372</v>
      </c>
      <c r="C150" s="85" t="s">
        <v>688</v>
      </c>
      <c r="D150" s="84" t="s">
        <v>119</v>
      </c>
      <c r="E150" s="84" t="s">
        <v>108</v>
      </c>
      <c r="F150" s="86">
        <v>39815</v>
      </c>
      <c r="G150" s="87">
        <f t="shared" ca="1" si="4"/>
        <v>14</v>
      </c>
      <c r="H150" s="88">
        <v>79266</v>
      </c>
      <c r="I150" s="85">
        <v>2</v>
      </c>
      <c r="J150" s="89">
        <f t="shared" si="5"/>
        <v>103045.8</v>
      </c>
    </row>
    <row r="151" spans="1:10">
      <c r="A151">
        <v>150</v>
      </c>
      <c r="B151" s="84" t="s">
        <v>958</v>
      </c>
      <c r="C151" s="85" t="s">
        <v>691</v>
      </c>
      <c r="D151" s="84" t="s">
        <v>107</v>
      </c>
      <c r="E151" s="84" t="s">
        <v>108</v>
      </c>
      <c r="F151" s="86">
        <v>36619</v>
      </c>
      <c r="G151" s="87">
        <f t="shared" ca="1" si="4"/>
        <v>22</v>
      </c>
      <c r="H151" s="88">
        <v>79167</v>
      </c>
      <c r="I151" s="85">
        <v>4</v>
      </c>
      <c r="J151" s="89">
        <f t="shared" si="5"/>
        <v>102917.1</v>
      </c>
    </row>
    <row r="152" spans="1:10">
      <c r="A152">
        <v>151</v>
      </c>
      <c r="B152" s="84" t="s">
        <v>772</v>
      </c>
      <c r="C152" s="85" t="s">
        <v>693</v>
      </c>
      <c r="D152" s="84" t="s">
        <v>123</v>
      </c>
      <c r="E152" s="84" t="s">
        <v>108</v>
      </c>
      <c r="F152" s="86">
        <v>37241</v>
      </c>
      <c r="G152" s="87">
        <f t="shared" ca="1" si="4"/>
        <v>21</v>
      </c>
      <c r="H152" s="88">
        <v>79145</v>
      </c>
      <c r="I152" s="85">
        <v>5</v>
      </c>
      <c r="J152" s="89">
        <f t="shared" si="5"/>
        <v>102888.5</v>
      </c>
    </row>
    <row r="153" spans="1:10">
      <c r="A153">
        <v>152</v>
      </c>
      <c r="B153" s="84" t="s">
        <v>612</v>
      </c>
      <c r="C153" s="85" t="s">
        <v>688</v>
      </c>
      <c r="D153" s="84" t="s">
        <v>140</v>
      </c>
      <c r="E153" s="84" t="s">
        <v>111</v>
      </c>
      <c r="F153" s="86">
        <v>38289</v>
      </c>
      <c r="G153" s="87">
        <f t="shared" ca="1" si="4"/>
        <v>18</v>
      </c>
      <c r="H153" s="88">
        <v>79013</v>
      </c>
      <c r="I153" s="85">
        <v>3</v>
      </c>
      <c r="J153" s="89">
        <f t="shared" si="5"/>
        <v>102716.9</v>
      </c>
    </row>
    <row r="154" spans="1:10">
      <c r="A154">
        <v>153</v>
      </c>
      <c r="B154" s="84" t="s">
        <v>673</v>
      </c>
      <c r="C154" s="85" t="s">
        <v>693</v>
      </c>
      <c r="D154" s="84" t="s">
        <v>121</v>
      </c>
      <c r="E154" s="84" t="s">
        <v>108</v>
      </c>
      <c r="F154" s="86">
        <v>36898</v>
      </c>
      <c r="G154" s="87">
        <f t="shared" ca="1" si="4"/>
        <v>22</v>
      </c>
      <c r="H154" s="88">
        <v>79002</v>
      </c>
      <c r="I154" s="85">
        <v>2</v>
      </c>
      <c r="J154" s="89">
        <f t="shared" si="5"/>
        <v>102702.6</v>
      </c>
    </row>
    <row r="155" spans="1:10">
      <c r="A155">
        <v>154</v>
      </c>
      <c r="B155" s="84" t="s">
        <v>247</v>
      </c>
      <c r="C155" s="85" t="s">
        <v>691</v>
      </c>
      <c r="D155" s="84" t="s">
        <v>177</v>
      </c>
      <c r="E155" s="84" t="s">
        <v>108</v>
      </c>
      <c r="F155" s="86">
        <v>40551</v>
      </c>
      <c r="G155" s="87">
        <f t="shared" ca="1" si="4"/>
        <v>12</v>
      </c>
      <c r="H155" s="88">
        <v>78903</v>
      </c>
      <c r="I155" s="85">
        <v>1</v>
      </c>
      <c r="J155" s="89">
        <f t="shared" si="5"/>
        <v>102573.9</v>
      </c>
    </row>
    <row r="156" spans="1:10">
      <c r="A156">
        <v>155</v>
      </c>
      <c r="B156" s="84" t="s">
        <v>823</v>
      </c>
      <c r="C156" s="85" t="s">
        <v>691</v>
      </c>
      <c r="D156" s="84" t="s">
        <v>140</v>
      </c>
      <c r="E156" s="84" t="s">
        <v>111</v>
      </c>
      <c r="F156" s="86">
        <v>35972</v>
      </c>
      <c r="G156" s="87">
        <f t="shared" ca="1" si="4"/>
        <v>24</v>
      </c>
      <c r="H156" s="88">
        <v>78881</v>
      </c>
      <c r="I156" s="85">
        <v>5</v>
      </c>
      <c r="J156" s="89">
        <f t="shared" si="5"/>
        <v>102545.3</v>
      </c>
    </row>
    <row r="157" spans="1:10">
      <c r="A157">
        <v>156</v>
      </c>
      <c r="B157" s="84" t="s">
        <v>436</v>
      </c>
      <c r="C157" s="85" t="s">
        <v>688</v>
      </c>
      <c r="D157" s="84" t="s">
        <v>283</v>
      </c>
      <c r="E157" s="84" t="s">
        <v>111</v>
      </c>
      <c r="F157" s="86">
        <v>39522</v>
      </c>
      <c r="G157" s="87">
        <f t="shared" ca="1" si="4"/>
        <v>14</v>
      </c>
      <c r="H157" s="88">
        <v>78870</v>
      </c>
      <c r="I157" s="85">
        <v>2</v>
      </c>
      <c r="J157" s="89">
        <f t="shared" si="5"/>
        <v>102531</v>
      </c>
    </row>
    <row r="158" spans="1:10">
      <c r="A158">
        <v>157</v>
      </c>
      <c r="B158" s="84" t="s">
        <v>181</v>
      </c>
      <c r="C158" s="85" t="s">
        <v>691</v>
      </c>
      <c r="D158" s="84" t="s">
        <v>110</v>
      </c>
      <c r="E158" s="84" t="s">
        <v>108</v>
      </c>
      <c r="F158" s="86">
        <v>40878</v>
      </c>
      <c r="G158" s="87">
        <f t="shared" ca="1" si="4"/>
        <v>11</v>
      </c>
      <c r="H158" s="88">
        <v>78848</v>
      </c>
      <c r="I158" s="85">
        <v>4</v>
      </c>
      <c r="J158" s="89">
        <f t="shared" si="5"/>
        <v>102502.39999999999</v>
      </c>
    </row>
    <row r="159" spans="1:10">
      <c r="A159">
        <v>158</v>
      </c>
      <c r="B159" s="84" t="s">
        <v>122</v>
      </c>
      <c r="C159" s="85" t="s">
        <v>691</v>
      </c>
      <c r="D159" s="84" t="s">
        <v>123</v>
      </c>
      <c r="E159" s="84" t="s">
        <v>108</v>
      </c>
      <c r="F159" s="86">
        <v>41200</v>
      </c>
      <c r="G159" s="87">
        <f t="shared" ca="1" si="4"/>
        <v>10</v>
      </c>
      <c r="H159" s="88">
        <v>78837</v>
      </c>
      <c r="I159" s="85">
        <v>4</v>
      </c>
      <c r="J159" s="89">
        <f t="shared" si="5"/>
        <v>102488.1</v>
      </c>
    </row>
    <row r="160" spans="1:10">
      <c r="A160">
        <v>159</v>
      </c>
      <c r="B160" s="84" t="s">
        <v>458</v>
      </c>
      <c r="C160" s="85" t="s">
        <v>693</v>
      </c>
      <c r="D160" s="84" t="s">
        <v>140</v>
      </c>
      <c r="E160" s="84" t="s">
        <v>108</v>
      </c>
      <c r="F160" s="86">
        <v>39390</v>
      </c>
      <c r="G160" s="87">
        <f t="shared" ca="1" si="4"/>
        <v>15</v>
      </c>
      <c r="H160" s="88">
        <v>78639</v>
      </c>
      <c r="I160" s="85">
        <v>5</v>
      </c>
      <c r="J160" s="89">
        <f t="shared" si="5"/>
        <v>102230.7</v>
      </c>
    </row>
    <row r="161" spans="1:10">
      <c r="A161">
        <v>160</v>
      </c>
      <c r="B161" s="84" t="s">
        <v>545</v>
      </c>
      <c r="C161" s="85" t="s">
        <v>688</v>
      </c>
      <c r="D161" s="84" t="s">
        <v>133</v>
      </c>
      <c r="E161" s="84" t="s">
        <v>108</v>
      </c>
      <c r="F161" s="86">
        <v>39038</v>
      </c>
      <c r="G161" s="87">
        <f t="shared" ca="1" si="4"/>
        <v>16</v>
      </c>
      <c r="H161" s="88">
        <v>78540</v>
      </c>
      <c r="I161" s="85">
        <v>4</v>
      </c>
      <c r="J161" s="89">
        <f t="shared" si="5"/>
        <v>102102</v>
      </c>
    </row>
    <row r="162" spans="1:10">
      <c r="A162">
        <v>161</v>
      </c>
      <c r="B162" s="84" t="s">
        <v>790</v>
      </c>
      <c r="C162" s="85" t="s">
        <v>688</v>
      </c>
      <c r="D162" s="84" t="s">
        <v>113</v>
      </c>
      <c r="E162" s="84" t="s">
        <v>108</v>
      </c>
      <c r="F162" s="86">
        <v>36643</v>
      </c>
      <c r="G162" s="87">
        <f t="shared" ca="1" si="4"/>
        <v>22</v>
      </c>
      <c r="H162" s="88">
        <v>78518</v>
      </c>
      <c r="I162" s="85">
        <v>2</v>
      </c>
      <c r="J162" s="89">
        <f t="shared" si="5"/>
        <v>102073.4</v>
      </c>
    </row>
    <row r="163" spans="1:10">
      <c r="A163">
        <v>162</v>
      </c>
      <c r="B163" s="84" t="s">
        <v>908</v>
      </c>
      <c r="C163" s="85" t="s">
        <v>690</v>
      </c>
      <c r="D163" s="84" t="s">
        <v>110</v>
      </c>
      <c r="E163" s="84" t="s">
        <v>111</v>
      </c>
      <c r="F163" s="86">
        <v>36375</v>
      </c>
      <c r="G163" s="87">
        <f t="shared" ca="1" si="4"/>
        <v>23</v>
      </c>
      <c r="H163" s="88">
        <v>78430</v>
      </c>
      <c r="I163" s="85">
        <v>5</v>
      </c>
      <c r="J163" s="89">
        <f t="shared" si="5"/>
        <v>101959</v>
      </c>
    </row>
    <row r="164" spans="1:10">
      <c r="A164">
        <v>163</v>
      </c>
      <c r="B164" s="84" t="s">
        <v>333</v>
      </c>
      <c r="C164" s="85" t="s">
        <v>689</v>
      </c>
      <c r="D164" s="84" t="s">
        <v>215</v>
      </c>
      <c r="E164" s="84" t="s">
        <v>111</v>
      </c>
      <c r="F164" s="86">
        <v>40263</v>
      </c>
      <c r="G164" s="87">
        <f t="shared" ca="1" si="4"/>
        <v>12</v>
      </c>
      <c r="H164" s="88">
        <v>78309</v>
      </c>
      <c r="I164" s="85">
        <v>4</v>
      </c>
      <c r="J164" s="89">
        <f t="shared" si="5"/>
        <v>101801.7</v>
      </c>
    </row>
    <row r="165" spans="1:10">
      <c r="A165">
        <v>164</v>
      </c>
      <c r="B165" s="84" t="s">
        <v>144</v>
      </c>
      <c r="C165" s="85" t="s">
        <v>688</v>
      </c>
      <c r="D165" s="84" t="s">
        <v>123</v>
      </c>
      <c r="E165" s="84" t="s">
        <v>108</v>
      </c>
      <c r="F165" s="86">
        <v>41091</v>
      </c>
      <c r="G165" s="87">
        <f t="shared" ca="1" si="4"/>
        <v>10</v>
      </c>
      <c r="H165" s="88">
        <v>78265</v>
      </c>
      <c r="I165" s="85">
        <v>2</v>
      </c>
      <c r="J165" s="89">
        <f t="shared" si="5"/>
        <v>101744.5</v>
      </c>
    </row>
    <row r="166" spans="1:10">
      <c r="A166">
        <v>165</v>
      </c>
      <c r="B166" s="84" t="s">
        <v>459</v>
      </c>
      <c r="C166" s="85" t="s">
        <v>694</v>
      </c>
      <c r="D166" s="84" t="s">
        <v>260</v>
      </c>
      <c r="E166" s="84" t="s">
        <v>108</v>
      </c>
      <c r="F166" s="86">
        <v>39388</v>
      </c>
      <c r="G166" s="87">
        <f t="shared" ca="1" si="4"/>
        <v>15</v>
      </c>
      <c r="H166" s="88">
        <v>78232</v>
      </c>
      <c r="I166" s="85">
        <v>4</v>
      </c>
      <c r="J166" s="89">
        <f t="shared" si="5"/>
        <v>101701.6</v>
      </c>
    </row>
    <row r="167" spans="1:10">
      <c r="A167">
        <v>166</v>
      </c>
      <c r="B167" s="84" t="s">
        <v>470</v>
      </c>
      <c r="C167" s="85" t="s">
        <v>690</v>
      </c>
      <c r="D167" s="84" t="s">
        <v>140</v>
      </c>
      <c r="E167" s="84" t="s">
        <v>108</v>
      </c>
      <c r="F167" s="86">
        <v>39312</v>
      </c>
      <c r="G167" s="87">
        <f t="shared" ca="1" si="4"/>
        <v>15</v>
      </c>
      <c r="H167" s="88">
        <v>78133</v>
      </c>
      <c r="I167" s="85">
        <v>3</v>
      </c>
      <c r="J167" s="89">
        <f t="shared" si="5"/>
        <v>101572.9</v>
      </c>
    </row>
    <row r="168" spans="1:10">
      <c r="A168">
        <v>167</v>
      </c>
      <c r="B168" s="84" t="s">
        <v>792</v>
      </c>
      <c r="C168" s="85" t="s">
        <v>689</v>
      </c>
      <c r="D168" s="84" t="s">
        <v>113</v>
      </c>
      <c r="E168" s="84" t="s">
        <v>108</v>
      </c>
      <c r="F168" s="86">
        <v>35989</v>
      </c>
      <c r="G168" s="87">
        <f t="shared" ca="1" si="4"/>
        <v>24</v>
      </c>
      <c r="H168" s="88">
        <v>78111</v>
      </c>
      <c r="I168" s="85">
        <v>5</v>
      </c>
      <c r="J168" s="89">
        <f t="shared" si="5"/>
        <v>101544.3</v>
      </c>
    </row>
    <row r="169" spans="1:10">
      <c r="A169">
        <v>168</v>
      </c>
      <c r="B169" s="84" t="s">
        <v>611</v>
      </c>
      <c r="C169" s="85" t="s">
        <v>690</v>
      </c>
      <c r="D169" s="84" t="s">
        <v>140</v>
      </c>
      <c r="E169" s="84" t="s">
        <v>108</v>
      </c>
      <c r="F169" s="86">
        <v>38321</v>
      </c>
      <c r="G169" s="87">
        <f t="shared" ca="1" si="4"/>
        <v>18</v>
      </c>
      <c r="H169" s="88">
        <v>77836</v>
      </c>
      <c r="I169" s="85">
        <v>1</v>
      </c>
      <c r="J169" s="89">
        <f t="shared" si="5"/>
        <v>101186.8</v>
      </c>
    </row>
    <row r="170" spans="1:10">
      <c r="A170">
        <v>169</v>
      </c>
      <c r="B170" s="84" t="s">
        <v>251</v>
      </c>
      <c r="C170" s="85" t="s">
        <v>690</v>
      </c>
      <c r="D170" s="84" t="s">
        <v>107</v>
      </c>
      <c r="E170" s="84" t="s">
        <v>108</v>
      </c>
      <c r="F170" s="9">
        <v>40536</v>
      </c>
      <c r="G170" s="87">
        <f t="shared" ca="1" si="4"/>
        <v>12</v>
      </c>
      <c r="H170" s="88">
        <v>77803</v>
      </c>
      <c r="I170" s="85">
        <v>1</v>
      </c>
      <c r="J170" s="89">
        <f t="shared" si="5"/>
        <v>101143.9</v>
      </c>
    </row>
    <row r="171" spans="1:10">
      <c r="A171">
        <v>170</v>
      </c>
      <c r="B171" s="84" t="s">
        <v>311</v>
      </c>
      <c r="C171" s="85" t="s">
        <v>688</v>
      </c>
      <c r="D171" s="84" t="s">
        <v>147</v>
      </c>
      <c r="E171" s="84" t="s">
        <v>108</v>
      </c>
      <c r="F171" s="86">
        <v>40333</v>
      </c>
      <c r="G171" s="87">
        <f t="shared" ca="1" si="4"/>
        <v>12</v>
      </c>
      <c r="H171" s="88">
        <v>77528</v>
      </c>
      <c r="I171" s="85">
        <v>4</v>
      </c>
      <c r="J171" s="89">
        <f t="shared" si="5"/>
        <v>100786.4</v>
      </c>
    </row>
    <row r="172" spans="1:10">
      <c r="A172">
        <v>171</v>
      </c>
      <c r="B172" s="84" t="s">
        <v>138</v>
      </c>
      <c r="C172" s="85" t="s">
        <v>688</v>
      </c>
      <c r="D172" s="84" t="s">
        <v>107</v>
      </c>
      <c r="E172" s="84" t="s">
        <v>111</v>
      </c>
      <c r="F172" s="86">
        <v>41125</v>
      </c>
      <c r="G172" s="87">
        <f t="shared" ca="1" si="4"/>
        <v>10</v>
      </c>
      <c r="H172" s="88">
        <v>77330</v>
      </c>
      <c r="I172" s="85">
        <v>3</v>
      </c>
      <c r="J172" s="89">
        <f t="shared" si="5"/>
        <v>100529</v>
      </c>
    </row>
    <row r="173" spans="1:10">
      <c r="A173">
        <v>172</v>
      </c>
      <c r="B173" s="84" t="s">
        <v>933</v>
      </c>
      <c r="C173" s="85" t="s">
        <v>691</v>
      </c>
      <c r="D173" s="84" t="s">
        <v>119</v>
      </c>
      <c r="E173" s="84" t="s">
        <v>108</v>
      </c>
      <c r="F173" s="86">
        <v>35896</v>
      </c>
      <c r="G173" s="87">
        <f t="shared" ca="1" si="4"/>
        <v>24</v>
      </c>
      <c r="H173" s="88">
        <v>77308</v>
      </c>
      <c r="I173" s="85">
        <v>3</v>
      </c>
      <c r="J173" s="89">
        <f t="shared" si="5"/>
        <v>100500.4</v>
      </c>
    </row>
    <row r="174" spans="1:10">
      <c r="A174">
        <v>173</v>
      </c>
      <c r="B174" s="84" t="s">
        <v>538</v>
      </c>
      <c r="C174" s="85" t="s">
        <v>691</v>
      </c>
      <c r="D174" s="84" t="s">
        <v>107</v>
      </c>
      <c r="E174" s="84" t="s">
        <v>111</v>
      </c>
      <c r="F174" s="86">
        <v>39087</v>
      </c>
      <c r="G174" s="87">
        <f t="shared" ca="1" si="4"/>
        <v>16</v>
      </c>
      <c r="H174" s="88">
        <v>77165</v>
      </c>
      <c r="I174" s="85">
        <v>2</v>
      </c>
      <c r="J174" s="89">
        <f t="shared" si="5"/>
        <v>100314.5</v>
      </c>
    </row>
    <row r="175" spans="1:10">
      <c r="A175">
        <v>174</v>
      </c>
      <c r="B175" s="84" t="s">
        <v>550</v>
      </c>
      <c r="C175" s="85" t="s">
        <v>688</v>
      </c>
      <c r="D175" s="84" t="s">
        <v>140</v>
      </c>
      <c r="E175" s="84" t="s">
        <v>108</v>
      </c>
      <c r="F175" s="86">
        <v>39001</v>
      </c>
      <c r="G175" s="87">
        <f t="shared" ca="1" si="4"/>
        <v>16</v>
      </c>
      <c r="H175" s="88">
        <v>77022</v>
      </c>
      <c r="I175" s="85">
        <v>3</v>
      </c>
      <c r="J175" s="89">
        <f t="shared" si="5"/>
        <v>100128.6</v>
      </c>
    </row>
    <row r="176" spans="1:10">
      <c r="A176">
        <v>175</v>
      </c>
      <c r="B176" s="84" t="s">
        <v>379</v>
      </c>
      <c r="C176" s="85" t="s">
        <v>693</v>
      </c>
      <c r="D176" s="84" t="s">
        <v>107</v>
      </c>
      <c r="E176" s="84" t="s">
        <v>108</v>
      </c>
      <c r="F176" s="86">
        <v>39784</v>
      </c>
      <c r="G176" s="87">
        <f t="shared" ca="1" si="4"/>
        <v>14</v>
      </c>
      <c r="H176" s="88">
        <v>76461</v>
      </c>
      <c r="I176" s="85">
        <v>5</v>
      </c>
      <c r="J176" s="89">
        <f t="shared" si="5"/>
        <v>99399.3</v>
      </c>
    </row>
    <row r="177" spans="1:10">
      <c r="A177">
        <v>176</v>
      </c>
      <c r="B177" s="84" t="s">
        <v>479</v>
      </c>
      <c r="C177" s="85" t="s">
        <v>693</v>
      </c>
      <c r="D177" s="84" t="s">
        <v>110</v>
      </c>
      <c r="E177" s="84" t="s">
        <v>108</v>
      </c>
      <c r="F177" s="86">
        <v>39282</v>
      </c>
      <c r="G177" s="87">
        <f t="shared" ca="1" si="4"/>
        <v>15</v>
      </c>
      <c r="H177" s="88">
        <v>76362</v>
      </c>
      <c r="I177" s="85">
        <v>2</v>
      </c>
      <c r="J177" s="89">
        <f t="shared" si="5"/>
        <v>99270.6</v>
      </c>
    </row>
    <row r="178" spans="1:10">
      <c r="A178">
        <v>177</v>
      </c>
      <c r="B178" s="84" t="s">
        <v>795</v>
      </c>
      <c r="C178" s="85" t="s">
        <v>694</v>
      </c>
      <c r="D178" s="84" t="s">
        <v>215</v>
      </c>
      <c r="E178" s="84" t="s">
        <v>111</v>
      </c>
      <c r="F178" s="86">
        <v>36673</v>
      </c>
      <c r="G178" s="87">
        <f t="shared" ca="1" si="4"/>
        <v>22</v>
      </c>
      <c r="H178" s="88">
        <v>76351</v>
      </c>
      <c r="I178" s="85">
        <v>4</v>
      </c>
      <c r="J178" s="89">
        <f t="shared" si="5"/>
        <v>99256.3</v>
      </c>
    </row>
    <row r="179" spans="1:10">
      <c r="A179">
        <v>178</v>
      </c>
      <c r="B179" s="84" t="s">
        <v>202</v>
      </c>
      <c r="C179" s="85" t="s">
        <v>693</v>
      </c>
      <c r="D179" s="84" t="s">
        <v>177</v>
      </c>
      <c r="E179" s="84" t="s">
        <v>108</v>
      </c>
      <c r="F179" s="86">
        <v>40745</v>
      </c>
      <c r="G179" s="87">
        <f t="shared" ca="1" si="4"/>
        <v>11</v>
      </c>
      <c r="H179" s="88">
        <v>76340</v>
      </c>
      <c r="I179" s="85">
        <v>5</v>
      </c>
      <c r="J179" s="89">
        <f t="shared" si="5"/>
        <v>99242</v>
      </c>
    </row>
    <row r="180" spans="1:10">
      <c r="A180">
        <v>179</v>
      </c>
      <c r="B180" s="84" t="s">
        <v>405</v>
      </c>
      <c r="C180" s="85" t="s">
        <v>693</v>
      </c>
      <c r="D180" s="84" t="s">
        <v>140</v>
      </c>
      <c r="E180" s="84" t="s">
        <v>108</v>
      </c>
      <c r="F180" s="86">
        <v>39696</v>
      </c>
      <c r="G180" s="87">
        <f t="shared" ca="1" si="4"/>
        <v>14</v>
      </c>
      <c r="H180" s="88">
        <v>76252</v>
      </c>
      <c r="I180" s="85">
        <v>3</v>
      </c>
      <c r="J180" s="89">
        <f t="shared" si="5"/>
        <v>99127.6</v>
      </c>
    </row>
    <row r="181" spans="1:10">
      <c r="A181">
        <v>180</v>
      </c>
      <c r="B181" s="84" t="s">
        <v>936</v>
      </c>
      <c r="C181" s="85" t="s">
        <v>691</v>
      </c>
      <c r="D181" s="84" t="s">
        <v>119</v>
      </c>
      <c r="E181" s="84" t="s">
        <v>108</v>
      </c>
      <c r="F181" s="86">
        <v>36312</v>
      </c>
      <c r="G181" s="87">
        <f t="shared" ca="1" si="4"/>
        <v>23</v>
      </c>
      <c r="H181" s="88">
        <v>76120</v>
      </c>
      <c r="I181" s="85">
        <v>4</v>
      </c>
      <c r="J181" s="89">
        <f t="shared" si="5"/>
        <v>98956</v>
      </c>
    </row>
    <row r="182" spans="1:10">
      <c r="A182">
        <v>181</v>
      </c>
      <c r="B182" s="84" t="s">
        <v>846</v>
      </c>
      <c r="C182" s="85" t="s">
        <v>693</v>
      </c>
      <c r="D182" s="84" t="s">
        <v>140</v>
      </c>
      <c r="E182" s="84" t="s">
        <v>108</v>
      </c>
      <c r="F182" s="86">
        <v>37509</v>
      </c>
      <c r="G182" s="87">
        <f t="shared" ca="1" si="4"/>
        <v>20</v>
      </c>
      <c r="H182" s="88">
        <v>75988</v>
      </c>
      <c r="I182" s="85">
        <v>3</v>
      </c>
      <c r="J182" s="89">
        <f t="shared" si="5"/>
        <v>98784.4</v>
      </c>
    </row>
    <row r="183" spans="1:10">
      <c r="A183">
        <v>182</v>
      </c>
      <c r="B183" s="84" t="s">
        <v>418</v>
      </c>
      <c r="C183" s="85" t="s">
        <v>691</v>
      </c>
      <c r="D183" s="84" t="s">
        <v>242</v>
      </c>
      <c r="E183" s="84" t="s">
        <v>108</v>
      </c>
      <c r="F183" s="86">
        <v>39646</v>
      </c>
      <c r="G183" s="87">
        <f t="shared" ca="1" si="4"/>
        <v>14</v>
      </c>
      <c r="H183" s="88">
        <v>75966</v>
      </c>
      <c r="I183" s="85">
        <v>1</v>
      </c>
      <c r="J183" s="89">
        <f t="shared" si="5"/>
        <v>98755.8</v>
      </c>
    </row>
    <row r="184" spans="1:10">
      <c r="A184">
        <v>183</v>
      </c>
      <c r="B184" s="84" t="s">
        <v>231</v>
      </c>
      <c r="C184" s="85" t="s">
        <v>691</v>
      </c>
      <c r="D184" s="84" t="s">
        <v>123</v>
      </c>
      <c r="E184" s="84" t="s">
        <v>108</v>
      </c>
      <c r="F184" s="86">
        <v>40596</v>
      </c>
      <c r="G184" s="87">
        <f t="shared" ca="1" si="4"/>
        <v>11</v>
      </c>
      <c r="H184" s="88">
        <v>75801</v>
      </c>
      <c r="I184" s="85">
        <v>5</v>
      </c>
      <c r="J184" s="89">
        <f t="shared" si="5"/>
        <v>98541.3</v>
      </c>
    </row>
    <row r="185" spans="1:10">
      <c r="A185">
        <v>184</v>
      </c>
      <c r="B185" s="84" t="s">
        <v>448</v>
      </c>
      <c r="C185" s="85" t="s">
        <v>694</v>
      </c>
      <c r="D185" s="84" t="s">
        <v>107</v>
      </c>
      <c r="E185" s="84" t="s">
        <v>108</v>
      </c>
      <c r="F185" s="86">
        <v>39441</v>
      </c>
      <c r="G185" s="87">
        <f t="shared" ca="1" si="4"/>
        <v>15</v>
      </c>
      <c r="H185" s="88">
        <v>75746</v>
      </c>
      <c r="I185" s="85">
        <v>2</v>
      </c>
      <c r="J185" s="89">
        <f t="shared" si="5"/>
        <v>98469.8</v>
      </c>
    </row>
    <row r="186" spans="1:10">
      <c r="A186">
        <v>185</v>
      </c>
      <c r="B186" s="84" t="s">
        <v>824</v>
      </c>
      <c r="C186" s="85" t="s">
        <v>691</v>
      </c>
      <c r="D186" s="84" t="s">
        <v>140</v>
      </c>
      <c r="E186" s="84" t="s">
        <v>108</v>
      </c>
      <c r="F186" s="86">
        <v>36318</v>
      </c>
      <c r="G186" s="87">
        <f t="shared" ca="1" si="4"/>
        <v>23</v>
      </c>
      <c r="H186" s="88">
        <v>75625</v>
      </c>
      <c r="I186" s="85">
        <v>1</v>
      </c>
      <c r="J186" s="89">
        <f t="shared" si="5"/>
        <v>98312.5</v>
      </c>
    </row>
    <row r="187" spans="1:10">
      <c r="A187">
        <v>186</v>
      </c>
      <c r="B187" s="84" t="s">
        <v>606</v>
      </c>
      <c r="C187" s="85" t="s">
        <v>688</v>
      </c>
      <c r="D187" s="84" t="s">
        <v>140</v>
      </c>
      <c r="E187" s="84" t="s">
        <v>108</v>
      </c>
      <c r="F187" s="86">
        <v>38733</v>
      </c>
      <c r="G187" s="87">
        <f t="shared" ca="1" si="4"/>
        <v>17</v>
      </c>
      <c r="H187" s="88">
        <v>75581</v>
      </c>
      <c r="I187" s="85">
        <v>4</v>
      </c>
      <c r="J187" s="89">
        <f t="shared" si="5"/>
        <v>98255.3</v>
      </c>
    </row>
    <row r="188" spans="1:10">
      <c r="A188">
        <v>187</v>
      </c>
      <c r="B188" s="84" t="s">
        <v>886</v>
      </c>
      <c r="C188" s="85" t="s">
        <v>691</v>
      </c>
      <c r="D188" s="84" t="s">
        <v>115</v>
      </c>
      <c r="E188" s="84" t="s">
        <v>108</v>
      </c>
      <c r="F188" s="86">
        <v>35903</v>
      </c>
      <c r="G188" s="87">
        <f t="shared" ca="1" si="4"/>
        <v>24</v>
      </c>
      <c r="H188" s="88">
        <v>75372</v>
      </c>
      <c r="I188" s="85">
        <v>5</v>
      </c>
      <c r="J188" s="89">
        <f t="shared" si="5"/>
        <v>97983.6</v>
      </c>
    </row>
    <row r="189" spans="1:10">
      <c r="A189">
        <v>188</v>
      </c>
      <c r="B189" s="84" t="s">
        <v>810</v>
      </c>
      <c r="C189" s="85" t="s">
        <v>691</v>
      </c>
      <c r="D189" s="84" t="s">
        <v>140</v>
      </c>
      <c r="E189" s="84" t="s">
        <v>111</v>
      </c>
      <c r="F189" s="86">
        <v>36977</v>
      </c>
      <c r="G189" s="87">
        <f t="shared" ca="1" si="4"/>
        <v>21</v>
      </c>
      <c r="H189" s="88">
        <v>75361</v>
      </c>
      <c r="I189" s="85">
        <v>5</v>
      </c>
      <c r="J189" s="89">
        <f t="shared" si="5"/>
        <v>97969.3</v>
      </c>
    </row>
    <row r="190" spans="1:10">
      <c r="A190">
        <v>189</v>
      </c>
      <c r="B190" s="84" t="s">
        <v>155</v>
      </c>
      <c r="C190" s="85" t="s">
        <v>691</v>
      </c>
      <c r="D190" s="84" t="s">
        <v>119</v>
      </c>
      <c r="E190" s="84" t="s">
        <v>108</v>
      </c>
      <c r="F190" s="86">
        <v>41016</v>
      </c>
      <c r="G190" s="87">
        <f t="shared" ca="1" si="4"/>
        <v>10</v>
      </c>
      <c r="H190" s="88">
        <v>75317</v>
      </c>
      <c r="I190" s="85">
        <v>4</v>
      </c>
      <c r="J190" s="89">
        <f t="shared" si="5"/>
        <v>97912.1</v>
      </c>
    </row>
    <row r="191" spans="1:10">
      <c r="A191">
        <v>190</v>
      </c>
      <c r="B191" s="84" t="s">
        <v>883</v>
      </c>
      <c r="C191" s="85" t="s">
        <v>690</v>
      </c>
      <c r="D191" s="84" t="s">
        <v>121</v>
      </c>
      <c r="E191" s="84" t="s">
        <v>108</v>
      </c>
      <c r="F191" s="86">
        <v>36466</v>
      </c>
      <c r="G191" s="87">
        <f t="shared" ca="1" si="4"/>
        <v>23</v>
      </c>
      <c r="H191" s="88">
        <v>75251</v>
      </c>
      <c r="I191" s="85">
        <v>5</v>
      </c>
      <c r="J191" s="89">
        <f t="shared" si="5"/>
        <v>97826.3</v>
      </c>
    </row>
    <row r="192" spans="1:10">
      <c r="A192">
        <v>191</v>
      </c>
      <c r="B192" s="84" t="s">
        <v>775</v>
      </c>
      <c r="C192" s="85" t="s">
        <v>694</v>
      </c>
      <c r="D192" s="84" t="s">
        <v>242</v>
      </c>
      <c r="E192" s="84" t="s">
        <v>108</v>
      </c>
      <c r="F192" s="86">
        <v>36182</v>
      </c>
      <c r="G192" s="87">
        <f t="shared" ca="1" si="4"/>
        <v>24</v>
      </c>
      <c r="H192" s="88">
        <v>75130</v>
      </c>
      <c r="I192" s="85">
        <v>5</v>
      </c>
      <c r="J192" s="89">
        <f t="shared" si="5"/>
        <v>97669</v>
      </c>
    </row>
    <row r="193" spans="1:10">
      <c r="A193">
        <v>192</v>
      </c>
      <c r="B193" s="84" t="s">
        <v>832</v>
      </c>
      <c r="C193" s="85" t="s">
        <v>693</v>
      </c>
      <c r="D193" s="84" t="s">
        <v>140</v>
      </c>
      <c r="E193" s="84" t="s">
        <v>111</v>
      </c>
      <c r="F193" s="86">
        <v>35992</v>
      </c>
      <c r="G193" s="87">
        <f t="shared" ca="1" si="4"/>
        <v>24</v>
      </c>
      <c r="H193" s="88">
        <v>75086</v>
      </c>
      <c r="I193" s="85">
        <v>5</v>
      </c>
      <c r="J193" s="89">
        <f t="shared" si="5"/>
        <v>97611.8</v>
      </c>
    </row>
    <row r="194" spans="1:10">
      <c r="A194">
        <v>193</v>
      </c>
      <c r="B194" s="84" t="s">
        <v>114</v>
      </c>
      <c r="C194" s="85" t="s">
        <v>691</v>
      </c>
      <c r="D194" s="84" t="s">
        <v>115</v>
      </c>
      <c r="E194" s="84" t="s">
        <v>108</v>
      </c>
      <c r="F194" s="86">
        <v>41233</v>
      </c>
      <c r="G194" s="87">
        <f t="shared" ref="G194:G257" ca="1" si="6">DATEDIF(F194,TODAY(),"Y")</f>
        <v>10</v>
      </c>
      <c r="H194" s="88">
        <v>74811</v>
      </c>
      <c r="I194" s="85">
        <v>1</v>
      </c>
      <c r="J194" s="89">
        <f t="shared" ref="J194:J257" si="7">H194*$K$2+H194</f>
        <v>97254.3</v>
      </c>
    </row>
    <row r="195" spans="1:10">
      <c r="A195">
        <v>194</v>
      </c>
      <c r="B195" s="84" t="s">
        <v>200</v>
      </c>
      <c r="C195" s="85" t="s">
        <v>689</v>
      </c>
      <c r="D195" s="84" t="s">
        <v>119</v>
      </c>
      <c r="E195" s="84" t="s">
        <v>108</v>
      </c>
      <c r="F195" s="86">
        <v>40759</v>
      </c>
      <c r="G195" s="87">
        <f t="shared" ca="1" si="6"/>
        <v>11</v>
      </c>
      <c r="H195" s="88">
        <v>74712</v>
      </c>
      <c r="I195" s="85">
        <v>4</v>
      </c>
      <c r="J195" s="89">
        <f t="shared" si="7"/>
        <v>97125.6</v>
      </c>
    </row>
    <row r="196" spans="1:10">
      <c r="A196">
        <v>195</v>
      </c>
      <c r="B196" s="84" t="s">
        <v>460</v>
      </c>
      <c r="C196" s="85" t="s">
        <v>690</v>
      </c>
      <c r="D196" s="84" t="s">
        <v>123</v>
      </c>
      <c r="E196" s="84" t="s">
        <v>108</v>
      </c>
      <c r="F196" s="86">
        <v>39379</v>
      </c>
      <c r="G196" s="87">
        <f t="shared" ca="1" si="6"/>
        <v>15</v>
      </c>
      <c r="H196" s="88">
        <v>74679</v>
      </c>
      <c r="I196" s="85">
        <v>5</v>
      </c>
      <c r="J196" s="89">
        <f t="shared" si="7"/>
        <v>97082.7</v>
      </c>
    </row>
    <row r="197" spans="1:10">
      <c r="A197">
        <v>196</v>
      </c>
      <c r="B197" s="84" t="s">
        <v>948</v>
      </c>
      <c r="C197" s="85" t="s">
        <v>688</v>
      </c>
      <c r="D197" s="84" t="s">
        <v>119</v>
      </c>
      <c r="E197" s="84" t="s">
        <v>108</v>
      </c>
      <c r="F197" s="86">
        <v>36081</v>
      </c>
      <c r="G197" s="87">
        <f t="shared" ca="1" si="6"/>
        <v>24</v>
      </c>
      <c r="H197" s="88">
        <v>74148</v>
      </c>
      <c r="I197" s="85">
        <v>5</v>
      </c>
      <c r="J197" s="89">
        <f t="shared" si="7"/>
        <v>96392.4</v>
      </c>
    </row>
    <row r="198" spans="1:10">
      <c r="A198">
        <v>197</v>
      </c>
      <c r="B198" s="84" t="s">
        <v>849</v>
      </c>
      <c r="C198" s="85" t="s">
        <v>688</v>
      </c>
      <c r="D198" s="84" t="s">
        <v>140</v>
      </c>
      <c r="E198" s="84" t="s">
        <v>108</v>
      </c>
      <c r="F198" s="86">
        <v>36444</v>
      </c>
      <c r="G198" s="87">
        <f t="shared" ca="1" si="6"/>
        <v>23</v>
      </c>
      <c r="H198" s="88">
        <v>74008</v>
      </c>
      <c r="I198" s="85">
        <v>3</v>
      </c>
      <c r="J198" s="89">
        <f t="shared" si="7"/>
        <v>96210.4</v>
      </c>
    </row>
    <row r="199" spans="1:10">
      <c r="A199">
        <v>198</v>
      </c>
      <c r="B199" s="84" t="s">
        <v>263</v>
      </c>
      <c r="C199" s="85" t="s">
        <v>691</v>
      </c>
      <c r="D199" s="84" t="s">
        <v>115</v>
      </c>
      <c r="E199" s="84" t="s">
        <v>108</v>
      </c>
      <c r="F199" s="86">
        <v>40492</v>
      </c>
      <c r="G199" s="87">
        <f t="shared" ca="1" si="6"/>
        <v>12</v>
      </c>
      <c r="H199" s="88">
        <v>73953</v>
      </c>
      <c r="I199" s="85">
        <v>4</v>
      </c>
      <c r="J199" s="89">
        <f t="shared" si="7"/>
        <v>96138.9</v>
      </c>
    </row>
    <row r="200" spans="1:10">
      <c r="A200">
        <v>199</v>
      </c>
      <c r="B200" s="84" t="s">
        <v>464</v>
      </c>
      <c r="C200" s="85" t="s">
        <v>691</v>
      </c>
      <c r="D200" s="84" t="s">
        <v>140</v>
      </c>
      <c r="E200" s="84" t="s">
        <v>108</v>
      </c>
      <c r="F200" s="86">
        <v>39354</v>
      </c>
      <c r="G200" s="87">
        <f t="shared" ca="1" si="6"/>
        <v>15</v>
      </c>
      <c r="H200" s="88">
        <v>73755</v>
      </c>
      <c r="I200" s="85">
        <v>4</v>
      </c>
      <c r="J200" s="89">
        <f t="shared" si="7"/>
        <v>95881.5</v>
      </c>
    </row>
    <row r="201" spans="1:10">
      <c r="A201">
        <v>200</v>
      </c>
      <c r="B201" s="84" t="s">
        <v>939</v>
      </c>
      <c r="C201" s="85" t="s">
        <v>688</v>
      </c>
      <c r="D201" s="84" t="s">
        <v>119</v>
      </c>
      <c r="E201" s="84" t="s">
        <v>108</v>
      </c>
      <c r="F201" s="86">
        <v>36360</v>
      </c>
      <c r="G201" s="87">
        <f t="shared" ca="1" si="6"/>
        <v>23</v>
      </c>
      <c r="H201" s="88">
        <v>73722</v>
      </c>
      <c r="I201" s="85">
        <v>1</v>
      </c>
      <c r="J201" s="89">
        <f t="shared" si="7"/>
        <v>95838.6</v>
      </c>
    </row>
    <row r="202" spans="1:10">
      <c r="A202">
        <v>201</v>
      </c>
      <c r="B202" s="84" t="s">
        <v>491</v>
      </c>
      <c r="C202" s="85" t="s">
        <v>691</v>
      </c>
      <c r="D202" s="84" t="s">
        <v>147</v>
      </c>
      <c r="E202" s="84" t="s">
        <v>108</v>
      </c>
      <c r="F202" s="86">
        <v>39258</v>
      </c>
      <c r="G202" s="87">
        <f t="shared" ca="1" si="6"/>
        <v>15</v>
      </c>
      <c r="H202" s="88">
        <v>73612</v>
      </c>
      <c r="I202" s="85">
        <v>2</v>
      </c>
      <c r="J202" s="89">
        <f t="shared" si="7"/>
        <v>95695.6</v>
      </c>
    </row>
    <row r="203" spans="1:10">
      <c r="A203">
        <v>202</v>
      </c>
      <c r="B203" s="84" t="s">
        <v>773</v>
      </c>
      <c r="C203" s="85" t="s">
        <v>688</v>
      </c>
      <c r="D203" s="84" t="s">
        <v>123</v>
      </c>
      <c r="E203" s="84" t="s">
        <v>108</v>
      </c>
      <c r="F203" s="86">
        <v>37960</v>
      </c>
      <c r="G203" s="87">
        <f t="shared" ca="1" si="6"/>
        <v>19</v>
      </c>
      <c r="H203" s="88">
        <v>73579</v>
      </c>
      <c r="I203" s="85">
        <v>5</v>
      </c>
      <c r="J203" s="89">
        <f t="shared" si="7"/>
        <v>95652.7</v>
      </c>
    </row>
    <row r="204" spans="1:10">
      <c r="A204">
        <v>203</v>
      </c>
      <c r="B204" s="84" t="s">
        <v>302</v>
      </c>
      <c r="C204" s="85" t="s">
        <v>689</v>
      </c>
      <c r="D204" s="84" t="s">
        <v>115</v>
      </c>
      <c r="E204" s="84" t="s">
        <v>108</v>
      </c>
      <c r="F204" s="86">
        <v>40370</v>
      </c>
      <c r="G204" s="87">
        <f t="shared" ca="1" si="6"/>
        <v>12</v>
      </c>
      <c r="H204" s="88">
        <v>73524</v>
      </c>
      <c r="I204" s="85">
        <v>4</v>
      </c>
      <c r="J204" s="89">
        <f t="shared" si="7"/>
        <v>95581.2</v>
      </c>
    </row>
    <row r="205" spans="1:10">
      <c r="A205">
        <v>204</v>
      </c>
      <c r="B205" s="84" t="s">
        <v>519</v>
      </c>
      <c r="C205" s="85" t="s">
        <v>693</v>
      </c>
      <c r="D205" s="84" t="s">
        <v>119</v>
      </c>
      <c r="E205" s="84" t="s">
        <v>108</v>
      </c>
      <c r="F205" s="86">
        <v>39141</v>
      </c>
      <c r="G205" s="87">
        <f t="shared" ca="1" si="6"/>
        <v>15</v>
      </c>
      <c r="H205" s="88">
        <v>73507</v>
      </c>
      <c r="I205" s="85">
        <v>2</v>
      </c>
      <c r="J205" s="89">
        <f t="shared" si="7"/>
        <v>95559.1</v>
      </c>
    </row>
    <row r="206" spans="1:10">
      <c r="A206">
        <v>205</v>
      </c>
      <c r="B206" s="84" t="s">
        <v>282</v>
      </c>
      <c r="C206" s="85" t="s">
        <v>693</v>
      </c>
      <c r="D206" s="84" t="s">
        <v>283</v>
      </c>
      <c r="E206" s="84" t="s">
        <v>108</v>
      </c>
      <c r="F206" s="86">
        <v>40442</v>
      </c>
      <c r="G206" s="87">
        <f t="shared" ca="1" si="6"/>
        <v>12</v>
      </c>
      <c r="H206" s="88">
        <v>73414</v>
      </c>
      <c r="I206" s="85">
        <v>2</v>
      </c>
      <c r="J206" s="89">
        <f t="shared" si="7"/>
        <v>95438.2</v>
      </c>
    </row>
    <row r="207" spans="1:10">
      <c r="A207">
        <v>206</v>
      </c>
      <c r="B207" s="84" t="s">
        <v>422</v>
      </c>
      <c r="C207" s="85" t="s">
        <v>689</v>
      </c>
      <c r="D207" s="84" t="s">
        <v>115</v>
      </c>
      <c r="E207" s="84" t="s">
        <v>111</v>
      </c>
      <c r="F207" s="86">
        <v>39616</v>
      </c>
      <c r="G207" s="87">
        <f t="shared" ca="1" si="6"/>
        <v>14</v>
      </c>
      <c r="H207" s="88">
        <v>73381</v>
      </c>
      <c r="I207" s="85">
        <v>2</v>
      </c>
      <c r="J207" s="89">
        <f t="shared" si="7"/>
        <v>95395.3</v>
      </c>
    </row>
    <row r="208" spans="1:10">
      <c r="A208">
        <v>207</v>
      </c>
      <c r="B208" s="84" t="s">
        <v>11</v>
      </c>
      <c r="C208" s="85" t="s">
        <v>693</v>
      </c>
      <c r="D208" s="84" t="s">
        <v>135</v>
      </c>
      <c r="E208" s="84" t="s">
        <v>111</v>
      </c>
      <c r="F208" s="86">
        <v>39189</v>
      </c>
      <c r="G208" s="87">
        <f t="shared" ca="1" si="6"/>
        <v>15</v>
      </c>
      <c r="H208" s="88">
        <v>73238</v>
      </c>
      <c r="I208" s="85">
        <v>5</v>
      </c>
      <c r="J208" s="89">
        <f t="shared" si="7"/>
        <v>95209.4</v>
      </c>
    </row>
    <row r="209" spans="1:10">
      <c r="A209">
        <v>208</v>
      </c>
      <c r="B209" s="84" t="s">
        <v>265</v>
      </c>
      <c r="C209" s="85" t="s">
        <v>693</v>
      </c>
      <c r="D209" s="84" t="s">
        <v>119</v>
      </c>
      <c r="E209" s="84" t="s">
        <v>108</v>
      </c>
      <c r="F209" s="86">
        <v>40486</v>
      </c>
      <c r="G209" s="87">
        <f t="shared" ca="1" si="6"/>
        <v>12</v>
      </c>
      <c r="H209" s="88">
        <v>73084</v>
      </c>
      <c r="I209" s="85">
        <v>3</v>
      </c>
      <c r="J209" s="89">
        <f t="shared" si="7"/>
        <v>95009.2</v>
      </c>
    </row>
    <row r="210" spans="1:10">
      <c r="A210">
        <v>209</v>
      </c>
      <c r="B210" s="84" t="s">
        <v>551</v>
      </c>
      <c r="C210" s="85" t="s">
        <v>691</v>
      </c>
      <c r="D210" s="84" t="s">
        <v>140</v>
      </c>
      <c r="E210" s="84" t="s">
        <v>108</v>
      </c>
      <c r="F210" s="86">
        <v>38990</v>
      </c>
      <c r="G210" s="87">
        <f t="shared" ca="1" si="6"/>
        <v>16</v>
      </c>
      <c r="H210" s="88">
        <v>73073</v>
      </c>
      <c r="I210" s="85">
        <v>2</v>
      </c>
      <c r="J210" s="89">
        <f t="shared" si="7"/>
        <v>94994.9</v>
      </c>
    </row>
    <row r="211" spans="1:10">
      <c r="A211">
        <v>210</v>
      </c>
      <c r="B211" s="84" t="s">
        <v>205</v>
      </c>
      <c r="C211" s="85" t="s">
        <v>693</v>
      </c>
      <c r="D211" s="84" t="s">
        <v>206</v>
      </c>
      <c r="E211" s="84" t="s">
        <v>111</v>
      </c>
      <c r="F211" s="86">
        <v>40719</v>
      </c>
      <c r="G211" s="87">
        <f t="shared" ca="1" si="6"/>
        <v>11</v>
      </c>
      <c r="H211" s="88">
        <v>72746</v>
      </c>
      <c r="I211" s="85">
        <v>4</v>
      </c>
      <c r="J211" s="89">
        <f t="shared" si="7"/>
        <v>94569.8</v>
      </c>
    </row>
    <row r="212" spans="1:10">
      <c r="A212">
        <v>211</v>
      </c>
      <c r="B212" s="84" t="s">
        <v>829</v>
      </c>
      <c r="C212" s="85" t="s">
        <v>691</v>
      </c>
      <c r="D212" s="84" t="s">
        <v>140</v>
      </c>
      <c r="E212" s="84" t="s">
        <v>108</v>
      </c>
      <c r="F212" s="86">
        <v>37068</v>
      </c>
      <c r="G212" s="87">
        <f t="shared" ca="1" si="6"/>
        <v>21</v>
      </c>
      <c r="H212" s="88">
        <v>72611</v>
      </c>
      <c r="I212" s="85">
        <v>5</v>
      </c>
      <c r="J212" s="89">
        <f t="shared" si="7"/>
        <v>94394.3</v>
      </c>
    </row>
    <row r="213" spans="1:10">
      <c r="A213">
        <v>212</v>
      </c>
      <c r="B213" s="84" t="s">
        <v>264</v>
      </c>
      <c r="C213" s="85" t="s">
        <v>693</v>
      </c>
      <c r="D213" s="84" t="s">
        <v>140</v>
      </c>
      <c r="E213" s="84" t="s">
        <v>111</v>
      </c>
      <c r="F213" s="86">
        <v>40492</v>
      </c>
      <c r="G213" s="87">
        <f t="shared" ca="1" si="6"/>
        <v>12</v>
      </c>
      <c r="H213" s="88">
        <v>72611</v>
      </c>
      <c r="I213" s="85">
        <v>2</v>
      </c>
      <c r="J213" s="89">
        <f t="shared" si="7"/>
        <v>94394.3</v>
      </c>
    </row>
    <row r="214" spans="1:10">
      <c r="A214">
        <v>213</v>
      </c>
      <c r="B214" s="84" t="s">
        <v>910</v>
      </c>
      <c r="C214" s="85" t="s">
        <v>693</v>
      </c>
      <c r="D214" s="84" t="s">
        <v>110</v>
      </c>
      <c r="E214" s="84" t="s">
        <v>108</v>
      </c>
      <c r="F214" s="86">
        <v>36393</v>
      </c>
      <c r="G214" s="87">
        <f t="shared" ca="1" si="6"/>
        <v>23</v>
      </c>
      <c r="H214" s="88">
        <v>72501</v>
      </c>
      <c r="I214" s="85">
        <v>5</v>
      </c>
      <c r="J214" s="89">
        <f t="shared" si="7"/>
        <v>94251.3</v>
      </c>
    </row>
    <row r="215" spans="1:10">
      <c r="A215">
        <v>214</v>
      </c>
      <c r="B215" s="84" t="s">
        <v>543</v>
      </c>
      <c r="C215" s="85" t="s">
        <v>693</v>
      </c>
      <c r="D215" s="84" t="s">
        <v>110</v>
      </c>
      <c r="E215" s="84" t="s">
        <v>108</v>
      </c>
      <c r="F215" s="86">
        <v>39047</v>
      </c>
      <c r="G215" s="87">
        <f t="shared" ca="1" si="6"/>
        <v>16</v>
      </c>
      <c r="H215" s="88">
        <v>72468</v>
      </c>
      <c r="I215" s="85">
        <v>5</v>
      </c>
      <c r="J215" s="89">
        <f t="shared" si="7"/>
        <v>94208.4</v>
      </c>
    </row>
    <row r="216" spans="1:10">
      <c r="A216">
        <v>215</v>
      </c>
      <c r="B216" s="84" t="s">
        <v>578</v>
      </c>
      <c r="C216" s="85" t="s">
        <v>691</v>
      </c>
      <c r="D216" s="84" t="s">
        <v>140</v>
      </c>
      <c r="E216" s="84" t="s">
        <v>108</v>
      </c>
      <c r="F216" s="86">
        <v>38821</v>
      </c>
      <c r="G216" s="87">
        <f t="shared" ca="1" si="6"/>
        <v>16</v>
      </c>
      <c r="H216" s="88">
        <v>72292</v>
      </c>
      <c r="I216" s="85">
        <v>1</v>
      </c>
      <c r="J216" s="89">
        <f t="shared" si="7"/>
        <v>93979.6</v>
      </c>
    </row>
    <row r="217" spans="1:10">
      <c r="A217">
        <v>216</v>
      </c>
      <c r="B217" s="84" t="s">
        <v>159</v>
      </c>
      <c r="C217" s="85" t="s">
        <v>691</v>
      </c>
      <c r="D217" s="84" t="s">
        <v>119</v>
      </c>
      <c r="E217" s="84" t="s">
        <v>108</v>
      </c>
      <c r="F217" s="86">
        <v>40990</v>
      </c>
      <c r="G217" s="87">
        <f t="shared" ca="1" si="6"/>
        <v>10</v>
      </c>
      <c r="H217" s="88">
        <v>72129</v>
      </c>
      <c r="I217" s="85">
        <v>3</v>
      </c>
      <c r="J217" s="89">
        <f t="shared" si="7"/>
        <v>93767.7</v>
      </c>
    </row>
    <row r="218" spans="1:10">
      <c r="A218">
        <v>217</v>
      </c>
      <c r="B218" s="84" t="s">
        <v>619</v>
      </c>
      <c r="C218" s="85" t="s">
        <v>691</v>
      </c>
      <c r="D218" s="84" t="s">
        <v>113</v>
      </c>
      <c r="E218" s="84" t="s">
        <v>108</v>
      </c>
      <c r="F218" s="86">
        <v>38135</v>
      </c>
      <c r="G218" s="87">
        <f t="shared" ca="1" si="6"/>
        <v>18</v>
      </c>
      <c r="H218" s="88">
        <v>72116</v>
      </c>
      <c r="I218" s="85">
        <v>1</v>
      </c>
      <c r="J218" s="89">
        <f t="shared" si="7"/>
        <v>93750.8</v>
      </c>
    </row>
    <row r="219" spans="1:10">
      <c r="A219">
        <v>218</v>
      </c>
      <c r="B219" s="84" t="s">
        <v>960</v>
      </c>
      <c r="C219" s="85" t="s">
        <v>691</v>
      </c>
      <c r="D219" s="84" t="s">
        <v>107</v>
      </c>
      <c r="E219" s="84" t="s">
        <v>108</v>
      </c>
      <c r="F219" s="86">
        <v>36672</v>
      </c>
      <c r="G219" s="87">
        <f t="shared" ca="1" si="6"/>
        <v>22</v>
      </c>
      <c r="H219" s="88">
        <v>71852</v>
      </c>
      <c r="I219" s="85">
        <v>5</v>
      </c>
      <c r="J219" s="89">
        <f t="shared" si="7"/>
        <v>93407.6</v>
      </c>
    </row>
    <row r="220" spans="1:10">
      <c r="A220">
        <v>219</v>
      </c>
      <c r="B220" s="84" t="s">
        <v>475</v>
      </c>
      <c r="C220" s="85" t="s">
        <v>691</v>
      </c>
      <c r="D220" s="84" t="s">
        <v>147</v>
      </c>
      <c r="E220" s="84" t="s">
        <v>108</v>
      </c>
      <c r="F220" s="86">
        <v>39290</v>
      </c>
      <c r="G220" s="87">
        <f t="shared" ca="1" si="6"/>
        <v>15</v>
      </c>
      <c r="H220" s="88">
        <v>71775</v>
      </c>
      <c r="I220" s="85">
        <v>2</v>
      </c>
      <c r="J220" s="89">
        <f t="shared" si="7"/>
        <v>93307.5</v>
      </c>
    </row>
    <row r="221" spans="1:10">
      <c r="A221">
        <v>220</v>
      </c>
      <c r="B221" s="84" t="s">
        <v>449</v>
      </c>
      <c r="C221" s="85" t="s">
        <v>691</v>
      </c>
      <c r="D221" s="84" t="s">
        <v>107</v>
      </c>
      <c r="E221" s="84" t="s">
        <v>108</v>
      </c>
      <c r="F221" s="86">
        <v>39435</v>
      </c>
      <c r="G221" s="87">
        <f t="shared" ca="1" si="6"/>
        <v>15</v>
      </c>
      <c r="H221" s="88">
        <v>71258</v>
      </c>
      <c r="I221" s="85">
        <v>5</v>
      </c>
      <c r="J221" s="89">
        <f t="shared" si="7"/>
        <v>92635.4</v>
      </c>
    </row>
    <row r="222" spans="1:10">
      <c r="A222">
        <v>221</v>
      </c>
      <c r="B222" s="84" t="s">
        <v>419</v>
      </c>
      <c r="C222" s="85" t="s">
        <v>691</v>
      </c>
      <c r="D222" s="84" t="s">
        <v>250</v>
      </c>
      <c r="E222" s="84" t="s">
        <v>111</v>
      </c>
      <c r="F222" s="86">
        <v>39639</v>
      </c>
      <c r="G222" s="87">
        <f t="shared" ca="1" si="6"/>
        <v>14</v>
      </c>
      <c r="H222" s="88">
        <v>71192</v>
      </c>
      <c r="I222" s="85">
        <v>5</v>
      </c>
      <c r="J222" s="89">
        <f t="shared" si="7"/>
        <v>92549.6</v>
      </c>
    </row>
    <row r="223" spans="1:10">
      <c r="A223">
        <v>222</v>
      </c>
      <c r="B223" s="84" t="s">
        <v>929</v>
      </c>
      <c r="C223" s="85" t="s">
        <v>689</v>
      </c>
      <c r="D223" s="84" t="s">
        <v>119</v>
      </c>
      <c r="E223" s="84" t="s">
        <v>111</v>
      </c>
      <c r="F223" s="86">
        <v>38027</v>
      </c>
      <c r="G223" s="87">
        <f t="shared" ca="1" si="6"/>
        <v>18</v>
      </c>
      <c r="H223" s="88">
        <v>71049</v>
      </c>
      <c r="I223" s="85">
        <v>1</v>
      </c>
      <c r="J223" s="89">
        <f t="shared" si="7"/>
        <v>92363.7</v>
      </c>
    </row>
    <row r="224" spans="1:10">
      <c r="A224">
        <v>223</v>
      </c>
      <c r="B224" s="84" t="s">
        <v>128</v>
      </c>
      <c r="C224" s="85" t="s">
        <v>694</v>
      </c>
      <c r="D224" s="84" t="s">
        <v>113</v>
      </c>
      <c r="E224" s="84" t="s">
        <v>108</v>
      </c>
      <c r="F224" s="86">
        <v>41177</v>
      </c>
      <c r="G224" s="87">
        <f t="shared" ca="1" si="6"/>
        <v>10</v>
      </c>
      <c r="H224" s="88">
        <v>70961</v>
      </c>
      <c r="I224" s="85">
        <v>3</v>
      </c>
      <c r="J224" s="89">
        <f t="shared" si="7"/>
        <v>92249.3</v>
      </c>
    </row>
    <row r="225" spans="1:10">
      <c r="A225">
        <v>224</v>
      </c>
      <c r="B225" s="84" t="s">
        <v>780</v>
      </c>
      <c r="C225" s="85" t="s">
        <v>693</v>
      </c>
      <c r="D225" s="84" t="s">
        <v>137</v>
      </c>
      <c r="E225" s="84" t="s">
        <v>111</v>
      </c>
      <c r="F225" s="86">
        <v>35959</v>
      </c>
      <c r="G225" s="87">
        <f t="shared" ca="1" si="6"/>
        <v>24</v>
      </c>
      <c r="H225" s="88">
        <v>70917</v>
      </c>
      <c r="I225" s="85">
        <v>3</v>
      </c>
      <c r="J225" s="89">
        <f t="shared" si="7"/>
        <v>92192.1</v>
      </c>
    </row>
    <row r="226" spans="1:10">
      <c r="A226">
        <v>225</v>
      </c>
      <c r="B226" s="84" t="s">
        <v>967</v>
      </c>
      <c r="C226" s="85" t="s">
        <v>691</v>
      </c>
      <c r="D226" s="84" t="s">
        <v>107</v>
      </c>
      <c r="E226" s="84" t="s">
        <v>108</v>
      </c>
      <c r="F226" s="86">
        <v>36025</v>
      </c>
      <c r="G226" s="87">
        <f t="shared" ca="1" si="6"/>
        <v>24</v>
      </c>
      <c r="H226" s="88">
        <v>70917</v>
      </c>
      <c r="I226" s="85">
        <v>5</v>
      </c>
      <c r="J226" s="89">
        <f t="shared" si="7"/>
        <v>92192.1</v>
      </c>
    </row>
    <row r="227" spans="1:10">
      <c r="A227">
        <v>226</v>
      </c>
      <c r="B227" s="84" t="s">
        <v>161</v>
      </c>
      <c r="C227" s="85" t="s">
        <v>689</v>
      </c>
      <c r="D227" s="84" t="s">
        <v>123</v>
      </c>
      <c r="E227" s="84" t="s">
        <v>111</v>
      </c>
      <c r="F227" s="86">
        <v>40983</v>
      </c>
      <c r="G227" s="87">
        <f t="shared" ca="1" si="6"/>
        <v>10</v>
      </c>
      <c r="H227" s="88">
        <v>70906</v>
      </c>
      <c r="I227" s="85">
        <v>1</v>
      </c>
      <c r="J227" s="89">
        <f t="shared" si="7"/>
        <v>92177.8</v>
      </c>
    </row>
    <row r="228" spans="1:10">
      <c r="A228">
        <v>227</v>
      </c>
      <c r="B228" s="84" t="s">
        <v>517</v>
      </c>
      <c r="C228" s="85" t="s">
        <v>689</v>
      </c>
      <c r="D228" s="84" t="s">
        <v>140</v>
      </c>
      <c r="E228" s="84" t="s">
        <v>111</v>
      </c>
      <c r="F228" s="86">
        <v>39144</v>
      </c>
      <c r="G228" s="87">
        <f t="shared" ca="1" si="6"/>
        <v>15</v>
      </c>
      <c r="H228" s="88">
        <v>70873</v>
      </c>
      <c r="I228" s="85">
        <v>4</v>
      </c>
      <c r="J228" s="89">
        <f t="shared" si="7"/>
        <v>92134.9</v>
      </c>
    </row>
    <row r="229" spans="1:10">
      <c r="A229">
        <v>228</v>
      </c>
      <c r="B229" s="84" t="s">
        <v>344</v>
      </c>
      <c r="C229" s="85" t="s">
        <v>694</v>
      </c>
      <c r="D229" s="84" t="s">
        <v>123</v>
      </c>
      <c r="E229" s="84" t="s">
        <v>111</v>
      </c>
      <c r="F229" s="86">
        <v>40233</v>
      </c>
      <c r="G229" s="87">
        <f t="shared" ca="1" si="6"/>
        <v>12</v>
      </c>
      <c r="H229" s="88">
        <v>70829</v>
      </c>
      <c r="I229" s="85">
        <v>2</v>
      </c>
      <c r="J229" s="89">
        <f t="shared" si="7"/>
        <v>92077.7</v>
      </c>
    </row>
    <row r="230" spans="1:10">
      <c r="A230">
        <v>229</v>
      </c>
      <c r="B230" s="84" t="s">
        <v>369</v>
      </c>
      <c r="C230" s="85" t="s">
        <v>691</v>
      </c>
      <c r="D230" s="84" t="s">
        <v>110</v>
      </c>
      <c r="E230" s="84" t="s">
        <v>108</v>
      </c>
      <c r="F230" s="86">
        <v>39864</v>
      </c>
      <c r="G230" s="87">
        <f t="shared" ca="1" si="6"/>
        <v>13</v>
      </c>
      <c r="H230" s="88">
        <v>70752</v>
      </c>
      <c r="I230" s="85">
        <v>5</v>
      </c>
      <c r="J230" s="89">
        <f t="shared" si="7"/>
        <v>91977.600000000006</v>
      </c>
    </row>
    <row r="231" spans="1:10">
      <c r="A231">
        <v>230</v>
      </c>
      <c r="B231" s="84" t="s">
        <v>531</v>
      </c>
      <c r="C231" s="85" t="s">
        <v>693</v>
      </c>
      <c r="D231" s="84" t="s">
        <v>107</v>
      </c>
      <c r="E231" s="84" t="s">
        <v>111</v>
      </c>
      <c r="F231" s="86">
        <v>39106</v>
      </c>
      <c r="G231" s="87">
        <f t="shared" ca="1" si="6"/>
        <v>15</v>
      </c>
      <c r="H231" s="88">
        <v>70690</v>
      </c>
      <c r="I231" s="85">
        <v>3</v>
      </c>
      <c r="J231" s="89">
        <f t="shared" si="7"/>
        <v>91897</v>
      </c>
    </row>
    <row r="232" spans="1:10">
      <c r="A232">
        <v>231</v>
      </c>
      <c r="B232" s="84" t="s">
        <v>851</v>
      </c>
      <c r="C232" s="85" t="s">
        <v>690</v>
      </c>
      <c r="D232" s="84" t="s">
        <v>140</v>
      </c>
      <c r="E232" s="84" t="s">
        <v>111</v>
      </c>
      <c r="F232" s="86">
        <v>37899</v>
      </c>
      <c r="G232" s="87">
        <f t="shared" ca="1" si="6"/>
        <v>19</v>
      </c>
      <c r="H232" s="88">
        <v>70642</v>
      </c>
      <c r="I232" s="85">
        <v>5</v>
      </c>
      <c r="J232" s="89">
        <f t="shared" si="7"/>
        <v>91834.6</v>
      </c>
    </row>
    <row r="233" spans="1:10">
      <c r="A233">
        <v>232</v>
      </c>
      <c r="B233" s="84" t="s">
        <v>830</v>
      </c>
      <c r="C233" s="85" t="s">
        <v>693</v>
      </c>
      <c r="D233" s="84" t="s">
        <v>140</v>
      </c>
      <c r="E233" s="84" t="s">
        <v>108</v>
      </c>
      <c r="F233" s="86">
        <v>37436</v>
      </c>
      <c r="G233" s="87">
        <f t="shared" ca="1" si="6"/>
        <v>20</v>
      </c>
      <c r="H233" s="88">
        <v>70543</v>
      </c>
      <c r="I233" s="85">
        <v>1</v>
      </c>
      <c r="J233" s="89">
        <f t="shared" si="7"/>
        <v>91705.9</v>
      </c>
    </row>
    <row r="234" spans="1:10">
      <c r="A234">
        <v>233</v>
      </c>
      <c r="B234" s="84" t="s">
        <v>483</v>
      </c>
      <c r="C234" s="85" t="s">
        <v>688</v>
      </c>
      <c r="D234" s="84" t="s">
        <v>113</v>
      </c>
      <c r="E234" s="84" t="s">
        <v>111</v>
      </c>
      <c r="F234" s="86">
        <v>39274</v>
      </c>
      <c r="G234" s="87">
        <f t="shared" ca="1" si="6"/>
        <v>15</v>
      </c>
      <c r="H234" s="88">
        <v>70499</v>
      </c>
      <c r="I234" s="85">
        <v>2</v>
      </c>
      <c r="J234" s="89">
        <f t="shared" si="7"/>
        <v>91648.7</v>
      </c>
    </row>
    <row r="235" spans="1:10">
      <c r="A235">
        <v>234</v>
      </c>
      <c r="B235" s="84" t="s">
        <v>501</v>
      </c>
      <c r="C235" s="85" t="s">
        <v>691</v>
      </c>
      <c r="D235" s="84" t="s">
        <v>140</v>
      </c>
      <c r="E235" s="84" t="s">
        <v>111</v>
      </c>
      <c r="F235" s="86">
        <v>39189</v>
      </c>
      <c r="G235" s="87">
        <f t="shared" ca="1" si="6"/>
        <v>15</v>
      </c>
      <c r="H235" s="88">
        <v>70235</v>
      </c>
      <c r="I235" s="85">
        <v>2</v>
      </c>
      <c r="J235" s="89">
        <f t="shared" si="7"/>
        <v>91305.5</v>
      </c>
    </row>
    <row r="236" spans="1:10">
      <c r="A236">
        <v>235</v>
      </c>
      <c r="B236" s="84" t="s">
        <v>557</v>
      </c>
      <c r="C236" s="85" t="s">
        <v>691</v>
      </c>
      <c r="D236" s="84" t="s">
        <v>147</v>
      </c>
      <c r="E236" s="84" t="s">
        <v>111</v>
      </c>
      <c r="F236" s="86">
        <v>38969</v>
      </c>
      <c r="G236" s="87">
        <f t="shared" ca="1" si="6"/>
        <v>16</v>
      </c>
      <c r="H236" s="88">
        <v>70235</v>
      </c>
      <c r="I236" s="85">
        <v>2</v>
      </c>
      <c r="J236" s="89">
        <f t="shared" si="7"/>
        <v>91305.5</v>
      </c>
    </row>
    <row r="237" spans="1:10">
      <c r="A237">
        <v>236</v>
      </c>
      <c r="B237" s="84" t="s">
        <v>305</v>
      </c>
      <c r="C237" s="85" t="s">
        <v>691</v>
      </c>
      <c r="D237" s="84" t="s">
        <v>113</v>
      </c>
      <c r="E237" s="84" t="s">
        <v>108</v>
      </c>
      <c r="F237" s="86">
        <v>40366</v>
      </c>
      <c r="G237" s="87">
        <f t="shared" ca="1" si="6"/>
        <v>12</v>
      </c>
      <c r="H237" s="88">
        <v>70158</v>
      </c>
      <c r="I237" s="85">
        <v>5</v>
      </c>
      <c r="J237" s="89">
        <f t="shared" si="7"/>
        <v>91205.4</v>
      </c>
    </row>
    <row r="238" spans="1:10">
      <c r="A238">
        <v>237</v>
      </c>
      <c r="B238" s="84" t="s">
        <v>976</v>
      </c>
      <c r="C238" s="85" t="s">
        <v>693</v>
      </c>
      <c r="D238" s="84" t="s">
        <v>206</v>
      </c>
      <c r="E238" s="84" t="s">
        <v>108</v>
      </c>
      <c r="F238" s="86">
        <v>36991</v>
      </c>
      <c r="G238" s="87">
        <f t="shared" ca="1" si="6"/>
        <v>21</v>
      </c>
      <c r="H238" s="88">
        <v>70037</v>
      </c>
      <c r="I238" s="85">
        <v>5</v>
      </c>
      <c r="J238" s="89">
        <f t="shared" si="7"/>
        <v>91048.1</v>
      </c>
    </row>
    <row r="239" spans="1:10">
      <c r="A239">
        <v>238</v>
      </c>
      <c r="B239" s="84" t="s">
        <v>383</v>
      </c>
      <c r="C239" s="85" t="s">
        <v>693</v>
      </c>
      <c r="D239" s="84" t="s">
        <v>107</v>
      </c>
      <c r="E239" s="84" t="s">
        <v>111</v>
      </c>
      <c r="F239" s="86">
        <v>39768</v>
      </c>
      <c r="G239" s="87">
        <f t="shared" ca="1" si="6"/>
        <v>14</v>
      </c>
      <c r="H239" s="88">
        <v>69971</v>
      </c>
      <c r="I239" s="85">
        <v>5</v>
      </c>
      <c r="J239" s="89">
        <f t="shared" si="7"/>
        <v>90962.3</v>
      </c>
    </row>
    <row r="240" spans="1:10">
      <c r="A240">
        <v>239</v>
      </c>
      <c r="B240" s="84" t="s">
        <v>489</v>
      </c>
      <c r="C240" s="85" t="s">
        <v>691</v>
      </c>
      <c r="D240" s="84" t="s">
        <v>110</v>
      </c>
      <c r="E240" s="84" t="s">
        <v>108</v>
      </c>
      <c r="F240" s="86">
        <v>39262</v>
      </c>
      <c r="G240" s="87">
        <f t="shared" ca="1" si="6"/>
        <v>15</v>
      </c>
      <c r="H240" s="88">
        <v>69784</v>
      </c>
      <c r="I240" s="85">
        <v>3</v>
      </c>
      <c r="J240" s="89">
        <f t="shared" si="7"/>
        <v>90719.2</v>
      </c>
    </row>
    <row r="241" spans="1:10">
      <c r="A241">
        <v>240</v>
      </c>
      <c r="B241" s="84" t="s">
        <v>758</v>
      </c>
      <c r="C241" s="85" t="s">
        <v>693</v>
      </c>
      <c r="D241" s="84" t="s">
        <v>123</v>
      </c>
      <c r="E241" s="84" t="s">
        <v>111</v>
      </c>
      <c r="F241" s="86">
        <v>35902</v>
      </c>
      <c r="G241" s="87">
        <f t="shared" ca="1" si="6"/>
        <v>24</v>
      </c>
      <c r="H241" s="88">
        <v>69674</v>
      </c>
      <c r="I241" s="85">
        <v>3</v>
      </c>
      <c r="J241" s="89">
        <f t="shared" si="7"/>
        <v>90576.2</v>
      </c>
    </row>
    <row r="242" spans="1:10">
      <c r="A242">
        <v>241</v>
      </c>
      <c r="B242" s="84" t="s">
        <v>888</v>
      </c>
      <c r="C242" s="85" t="s">
        <v>694</v>
      </c>
      <c r="D242" s="84" t="s">
        <v>115</v>
      </c>
      <c r="E242" s="84" t="s">
        <v>111</v>
      </c>
      <c r="F242" s="86">
        <v>35921</v>
      </c>
      <c r="G242" s="87">
        <f t="shared" ca="1" si="6"/>
        <v>24</v>
      </c>
      <c r="H242" s="88">
        <v>69663</v>
      </c>
      <c r="I242" s="85">
        <v>4</v>
      </c>
      <c r="J242" s="89">
        <f t="shared" si="7"/>
        <v>90561.9</v>
      </c>
    </row>
    <row r="243" spans="1:10">
      <c r="A243">
        <v>242</v>
      </c>
      <c r="B243" s="84" t="s">
        <v>430</v>
      </c>
      <c r="C243" s="85" t="s">
        <v>693</v>
      </c>
      <c r="D243" s="84" t="s">
        <v>140</v>
      </c>
      <c r="E243" s="84" t="s">
        <v>111</v>
      </c>
      <c r="F243" s="86">
        <v>39539</v>
      </c>
      <c r="G243" s="87">
        <f t="shared" ca="1" si="6"/>
        <v>14</v>
      </c>
      <c r="H243" s="88">
        <v>69641</v>
      </c>
      <c r="I243" s="85">
        <v>3</v>
      </c>
      <c r="J243" s="89">
        <f t="shared" si="7"/>
        <v>90533.3</v>
      </c>
    </row>
    <row r="244" spans="1:10">
      <c r="A244">
        <v>243</v>
      </c>
      <c r="B244" s="84" t="s">
        <v>536</v>
      </c>
      <c r="C244" s="85" t="s">
        <v>693</v>
      </c>
      <c r="D244" s="84" t="s">
        <v>107</v>
      </c>
      <c r="E244" s="84" t="s">
        <v>111</v>
      </c>
      <c r="F244" s="86">
        <v>39090</v>
      </c>
      <c r="G244" s="87">
        <f t="shared" ca="1" si="6"/>
        <v>16</v>
      </c>
      <c r="H244" s="88">
        <v>69619</v>
      </c>
      <c r="I244" s="85">
        <v>5</v>
      </c>
      <c r="J244" s="89">
        <f t="shared" si="7"/>
        <v>90504.7</v>
      </c>
    </row>
    <row r="245" spans="1:10">
      <c r="A245">
        <v>244</v>
      </c>
      <c r="B245" s="84" t="s">
        <v>580</v>
      </c>
      <c r="C245" s="85" t="s">
        <v>691</v>
      </c>
      <c r="D245" s="84" t="s">
        <v>110</v>
      </c>
      <c r="E245" s="84" t="s">
        <v>108</v>
      </c>
      <c r="F245" s="86">
        <v>38815</v>
      </c>
      <c r="G245" s="87">
        <f t="shared" ca="1" si="6"/>
        <v>16</v>
      </c>
      <c r="H245" s="88">
        <v>69597</v>
      </c>
      <c r="I245" s="85">
        <v>1</v>
      </c>
      <c r="J245" s="89">
        <f t="shared" si="7"/>
        <v>90476.1</v>
      </c>
    </row>
    <row r="246" spans="1:10">
      <c r="A246">
        <v>245</v>
      </c>
      <c r="B246" s="84" t="s">
        <v>266</v>
      </c>
      <c r="C246" s="85" t="s">
        <v>691</v>
      </c>
      <c r="D246" s="84" t="s">
        <v>110</v>
      </c>
      <c r="E246" s="84" t="s">
        <v>108</v>
      </c>
      <c r="F246" s="86">
        <v>40477</v>
      </c>
      <c r="G246" s="87">
        <f t="shared" ca="1" si="6"/>
        <v>12</v>
      </c>
      <c r="H246" s="88">
        <v>69527</v>
      </c>
      <c r="I246" s="85">
        <v>1</v>
      </c>
      <c r="J246" s="89">
        <f t="shared" si="7"/>
        <v>90385.1</v>
      </c>
    </row>
    <row r="247" spans="1:10">
      <c r="A247">
        <v>246</v>
      </c>
      <c r="B247" s="84" t="s">
        <v>500</v>
      </c>
      <c r="C247" s="85" t="s">
        <v>691</v>
      </c>
      <c r="D247" s="84" t="s">
        <v>283</v>
      </c>
      <c r="E247" s="84" t="s">
        <v>108</v>
      </c>
      <c r="F247" s="86">
        <v>39197</v>
      </c>
      <c r="G247" s="87">
        <f t="shared" ca="1" si="6"/>
        <v>15</v>
      </c>
      <c r="H247" s="88">
        <v>69509</v>
      </c>
      <c r="I247" s="85">
        <v>1</v>
      </c>
      <c r="J247" s="89">
        <f t="shared" si="7"/>
        <v>90361.7</v>
      </c>
    </row>
    <row r="248" spans="1:10">
      <c r="A248">
        <v>247</v>
      </c>
      <c r="B248" s="84" t="s">
        <v>340</v>
      </c>
      <c r="C248" s="85" t="s">
        <v>694</v>
      </c>
      <c r="D248" s="84" t="s">
        <v>115</v>
      </c>
      <c r="E248" s="84" t="s">
        <v>108</v>
      </c>
      <c r="F248" s="86">
        <v>40246</v>
      </c>
      <c r="G248" s="87">
        <f t="shared" ca="1" si="6"/>
        <v>12</v>
      </c>
      <c r="H248" s="88">
        <v>69388</v>
      </c>
      <c r="I248" s="85">
        <v>5</v>
      </c>
      <c r="J248" s="89">
        <f t="shared" si="7"/>
        <v>90204.4</v>
      </c>
    </row>
    <row r="249" spans="1:10">
      <c r="A249">
        <v>248</v>
      </c>
      <c r="B249" s="84" t="s">
        <v>488</v>
      </c>
      <c r="C249" s="85" t="s">
        <v>691</v>
      </c>
      <c r="D249" s="84" t="s">
        <v>140</v>
      </c>
      <c r="E249" s="84" t="s">
        <v>108</v>
      </c>
      <c r="F249" s="86">
        <v>39264</v>
      </c>
      <c r="G249" s="87">
        <f t="shared" ca="1" si="6"/>
        <v>15</v>
      </c>
      <c r="H249" s="88">
        <v>69377</v>
      </c>
      <c r="I249" s="85">
        <v>1</v>
      </c>
      <c r="J249" s="89">
        <f t="shared" si="7"/>
        <v>90190.1</v>
      </c>
    </row>
    <row r="250" spans="1:10">
      <c r="A250">
        <v>249</v>
      </c>
      <c r="B250" s="84" t="s">
        <v>957</v>
      </c>
      <c r="C250" s="85" t="s">
        <v>691</v>
      </c>
      <c r="D250" s="84" t="s">
        <v>107</v>
      </c>
      <c r="E250" s="84" t="s">
        <v>108</v>
      </c>
      <c r="F250" s="86">
        <v>36967</v>
      </c>
      <c r="G250" s="87">
        <f t="shared" ca="1" si="6"/>
        <v>21</v>
      </c>
      <c r="H250" s="88">
        <v>69366</v>
      </c>
      <c r="I250" s="85">
        <v>4</v>
      </c>
      <c r="J250" s="89">
        <f t="shared" si="7"/>
        <v>90175.8</v>
      </c>
    </row>
    <row r="251" spans="1:10">
      <c r="A251">
        <v>250</v>
      </c>
      <c r="B251" s="84" t="s">
        <v>184</v>
      </c>
      <c r="C251" s="85" t="s">
        <v>690</v>
      </c>
      <c r="D251" s="84" t="s">
        <v>119</v>
      </c>
      <c r="E251" s="84" t="s">
        <v>108</v>
      </c>
      <c r="F251" s="86">
        <v>40853</v>
      </c>
      <c r="G251" s="87">
        <f t="shared" ca="1" si="6"/>
        <v>11</v>
      </c>
      <c r="H251" s="88">
        <v>69355</v>
      </c>
      <c r="I251" s="85">
        <v>3</v>
      </c>
      <c r="J251" s="89">
        <f t="shared" si="7"/>
        <v>90161.5</v>
      </c>
    </row>
    <row r="252" spans="1:10">
      <c r="A252">
        <v>251</v>
      </c>
      <c r="B252" s="84" t="s">
        <v>273</v>
      </c>
      <c r="C252" s="85" t="s">
        <v>693</v>
      </c>
      <c r="D252" s="84" t="s">
        <v>119</v>
      </c>
      <c r="E252" s="84" t="s">
        <v>108</v>
      </c>
      <c r="F252" s="86">
        <v>40469</v>
      </c>
      <c r="G252" s="87">
        <f t="shared" ca="1" si="6"/>
        <v>12</v>
      </c>
      <c r="H252" s="88">
        <v>69333</v>
      </c>
      <c r="I252" s="85">
        <v>1</v>
      </c>
      <c r="J252" s="89">
        <f t="shared" si="7"/>
        <v>90132.9</v>
      </c>
    </row>
    <row r="253" spans="1:10">
      <c r="A253">
        <v>252</v>
      </c>
      <c r="B253" s="84" t="s">
        <v>603</v>
      </c>
      <c r="C253" s="85" t="s">
        <v>688</v>
      </c>
      <c r="D253" s="84" t="s">
        <v>119</v>
      </c>
      <c r="E253" s="84" t="s">
        <v>108</v>
      </c>
      <c r="F253" s="86">
        <v>38738</v>
      </c>
      <c r="G253" s="87">
        <f t="shared" ca="1" si="6"/>
        <v>17</v>
      </c>
      <c r="H253" s="88">
        <v>69262</v>
      </c>
      <c r="I253" s="85">
        <v>1</v>
      </c>
      <c r="J253" s="89">
        <f t="shared" si="7"/>
        <v>90040.6</v>
      </c>
    </row>
    <row r="254" spans="1:10">
      <c r="A254">
        <v>253</v>
      </c>
      <c r="B254" s="84" t="s">
        <v>768</v>
      </c>
      <c r="C254" s="85" t="s">
        <v>693</v>
      </c>
      <c r="D254" s="84" t="s">
        <v>123</v>
      </c>
      <c r="E254" s="84" t="s">
        <v>108</v>
      </c>
      <c r="F254" s="86">
        <v>37176</v>
      </c>
      <c r="G254" s="87">
        <f t="shared" ca="1" si="6"/>
        <v>21</v>
      </c>
      <c r="H254" s="88">
        <v>69069</v>
      </c>
      <c r="I254" s="85">
        <v>2</v>
      </c>
      <c r="J254" s="89">
        <f t="shared" si="7"/>
        <v>89789.7</v>
      </c>
    </row>
    <row r="255" spans="1:10">
      <c r="A255">
        <v>254</v>
      </c>
      <c r="B255" s="84" t="s">
        <v>432</v>
      </c>
      <c r="C255" s="85" t="s">
        <v>688</v>
      </c>
      <c r="D255" s="84" t="s">
        <v>140</v>
      </c>
      <c r="E255" s="84" t="s">
        <v>111</v>
      </c>
      <c r="F255" s="86">
        <v>39538</v>
      </c>
      <c r="G255" s="87">
        <f t="shared" ca="1" si="6"/>
        <v>14</v>
      </c>
      <c r="H255" s="88">
        <v>69058</v>
      </c>
      <c r="I255" s="85">
        <v>4</v>
      </c>
      <c r="J255" s="89">
        <f t="shared" si="7"/>
        <v>89775.4</v>
      </c>
    </row>
    <row r="256" spans="1:10">
      <c r="A256">
        <v>255</v>
      </c>
      <c r="B256" s="84" t="s">
        <v>142</v>
      </c>
      <c r="C256" s="85" t="s">
        <v>693</v>
      </c>
      <c r="D256" s="84" t="s">
        <v>107</v>
      </c>
      <c r="E256" s="84" t="s">
        <v>108</v>
      </c>
      <c r="F256" s="86">
        <v>41111</v>
      </c>
      <c r="G256" s="87">
        <f t="shared" ca="1" si="6"/>
        <v>10</v>
      </c>
      <c r="H256" s="88">
        <v>69058</v>
      </c>
      <c r="I256" s="85">
        <v>3</v>
      </c>
      <c r="J256" s="89">
        <f t="shared" si="7"/>
        <v>89775.4</v>
      </c>
    </row>
    <row r="257" spans="1:10">
      <c r="A257">
        <v>256</v>
      </c>
      <c r="B257" s="84" t="s">
        <v>812</v>
      </c>
      <c r="C257" s="85" t="s">
        <v>693</v>
      </c>
      <c r="D257" s="84" t="s">
        <v>140</v>
      </c>
      <c r="E257" s="84" t="s">
        <v>108</v>
      </c>
      <c r="F257" s="86">
        <v>37331</v>
      </c>
      <c r="G257" s="87">
        <f t="shared" ca="1" si="6"/>
        <v>20</v>
      </c>
      <c r="H257" s="88">
        <v>69025</v>
      </c>
      <c r="I257" s="85">
        <v>3</v>
      </c>
      <c r="J257" s="89">
        <f t="shared" si="7"/>
        <v>89732.5</v>
      </c>
    </row>
    <row r="258" spans="1:10">
      <c r="A258">
        <v>257</v>
      </c>
      <c r="B258" s="84" t="s">
        <v>246</v>
      </c>
      <c r="C258" s="85" t="s">
        <v>694</v>
      </c>
      <c r="D258" s="84" t="s">
        <v>147</v>
      </c>
      <c r="E258" s="84" t="s">
        <v>108</v>
      </c>
      <c r="F258" s="86">
        <v>40552</v>
      </c>
      <c r="G258" s="87">
        <f t="shared" ref="G258:G321" ca="1" si="8">DATEDIF(F258,TODAY(),"Y")</f>
        <v>12</v>
      </c>
      <c r="H258" s="88">
        <v>69014</v>
      </c>
      <c r="I258" s="85">
        <v>4</v>
      </c>
      <c r="J258" s="89">
        <f t="shared" ref="J258:J321" si="9">H258*$K$2+H258</f>
        <v>89718.2</v>
      </c>
    </row>
    <row r="259" spans="1:10">
      <c r="A259">
        <v>258</v>
      </c>
      <c r="B259" s="84" t="s">
        <v>592</v>
      </c>
      <c r="C259" s="85" t="s">
        <v>690</v>
      </c>
      <c r="D259" s="84" t="s">
        <v>110</v>
      </c>
      <c r="E259" s="84" t="s">
        <v>108</v>
      </c>
      <c r="F259" s="86">
        <v>38790</v>
      </c>
      <c r="G259" s="87">
        <f t="shared" ca="1" si="8"/>
        <v>16</v>
      </c>
      <c r="H259" s="88">
        <v>68957</v>
      </c>
      <c r="I259" s="85">
        <v>3</v>
      </c>
      <c r="J259" s="89">
        <f t="shared" si="9"/>
        <v>89644.1</v>
      </c>
    </row>
    <row r="260" spans="1:10">
      <c r="A260">
        <v>259</v>
      </c>
      <c r="B260" s="84" t="s">
        <v>467</v>
      </c>
      <c r="C260" s="85" t="s">
        <v>693</v>
      </c>
      <c r="D260" s="84" t="s">
        <v>110</v>
      </c>
      <c r="E260" s="84" t="s">
        <v>108</v>
      </c>
      <c r="F260" s="86">
        <v>39335</v>
      </c>
      <c r="G260" s="87">
        <f t="shared" ca="1" si="8"/>
        <v>15</v>
      </c>
      <c r="H260" s="88">
        <v>68957</v>
      </c>
      <c r="I260" s="85">
        <v>2</v>
      </c>
      <c r="J260" s="89">
        <f t="shared" si="9"/>
        <v>89644.1</v>
      </c>
    </row>
    <row r="261" spans="1:10">
      <c r="A261">
        <v>260</v>
      </c>
      <c r="B261" s="84" t="s">
        <v>193</v>
      </c>
      <c r="C261" s="85" t="s">
        <v>691</v>
      </c>
      <c r="D261" s="84" t="s">
        <v>107</v>
      </c>
      <c r="E261" s="84" t="s">
        <v>111</v>
      </c>
      <c r="F261" s="86">
        <v>40800</v>
      </c>
      <c r="G261" s="87">
        <f t="shared" ca="1" si="8"/>
        <v>11</v>
      </c>
      <c r="H261" s="88">
        <v>68728</v>
      </c>
      <c r="I261" s="85">
        <v>5</v>
      </c>
      <c r="J261" s="89">
        <f t="shared" si="9"/>
        <v>89346.4</v>
      </c>
    </row>
    <row r="262" spans="1:10">
      <c r="A262">
        <v>261</v>
      </c>
      <c r="B262" s="84" t="s">
        <v>895</v>
      </c>
      <c r="C262" s="85" t="s">
        <v>693</v>
      </c>
      <c r="D262" s="84" t="s">
        <v>110</v>
      </c>
      <c r="E262" s="84" t="s">
        <v>108</v>
      </c>
      <c r="F262" s="86">
        <v>36536</v>
      </c>
      <c r="G262" s="87">
        <f t="shared" ca="1" si="8"/>
        <v>23</v>
      </c>
      <c r="H262" s="88">
        <v>68640</v>
      </c>
      <c r="I262" s="85">
        <v>4</v>
      </c>
      <c r="J262" s="89">
        <f t="shared" si="9"/>
        <v>89232</v>
      </c>
    </row>
    <row r="263" spans="1:10">
      <c r="A263">
        <v>262</v>
      </c>
      <c r="B263" s="84" t="s">
        <v>252</v>
      </c>
      <c r="C263" s="85" t="s">
        <v>694</v>
      </c>
      <c r="D263" s="84" t="s">
        <v>121</v>
      </c>
      <c r="E263" s="84" t="s">
        <v>108</v>
      </c>
      <c r="F263" s="86">
        <v>40533</v>
      </c>
      <c r="G263" s="87">
        <f t="shared" ca="1" si="8"/>
        <v>12</v>
      </c>
      <c r="H263" s="88">
        <v>68398</v>
      </c>
      <c r="I263" s="85">
        <v>2</v>
      </c>
      <c r="J263" s="89">
        <f t="shared" si="9"/>
        <v>88917.4</v>
      </c>
    </row>
    <row r="264" spans="1:10">
      <c r="A264">
        <v>263</v>
      </c>
      <c r="B264" s="84" t="s">
        <v>544</v>
      </c>
      <c r="C264" s="85" t="s">
        <v>688</v>
      </c>
      <c r="D264" s="84" t="s">
        <v>123</v>
      </c>
      <c r="E264" s="84" t="s">
        <v>111</v>
      </c>
      <c r="F264" s="86">
        <v>39040</v>
      </c>
      <c r="G264" s="87">
        <f t="shared" ca="1" si="8"/>
        <v>16</v>
      </c>
      <c r="H264" s="88">
        <v>68365</v>
      </c>
      <c r="I264" s="85">
        <v>4</v>
      </c>
      <c r="J264" s="89">
        <f t="shared" si="9"/>
        <v>88874.5</v>
      </c>
    </row>
    <row r="265" spans="1:10">
      <c r="A265">
        <v>264</v>
      </c>
      <c r="B265" s="84" t="s">
        <v>325</v>
      </c>
      <c r="C265" s="85" t="s">
        <v>690</v>
      </c>
      <c r="D265" s="84" t="s">
        <v>133</v>
      </c>
      <c r="E265" s="84" t="s">
        <v>111</v>
      </c>
      <c r="F265" s="9">
        <v>40292</v>
      </c>
      <c r="G265" s="87">
        <f t="shared" ca="1" si="8"/>
        <v>12</v>
      </c>
      <c r="H265" s="88">
        <v>68079</v>
      </c>
      <c r="I265" s="85">
        <v>2</v>
      </c>
      <c r="J265" s="89">
        <f t="shared" si="9"/>
        <v>88502.7</v>
      </c>
    </row>
    <row r="266" spans="1:10">
      <c r="A266">
        <v>265</v>
      </c>
      <c r="B266" s="84" t="s">
        <v>799</v>
      </c>
      <c r="C266" s="85" t="s">
        <v>693</v>
      </c>
      <c r="D266" s="84" t="s">
        <v>215</v>
      </c>
      <c r="E266" s="84" t="s">
        <v>131</v>
      </c>
      <c r="F266" s="86">
        <v>36519</v>
      </c>
      <c r="G266" s="87">
        <f t="shared" ca="1" si="8"/>
        <v>23</v>
      </c>
      <c r="H266" s="88">
        <v>68046</v>
      </c>
      <c r="I266" s="85">
        <v>5</v>
      </c>
      <c r="J266" s="89">
        <f t="shared" si="9"/>
        <v>88459.8</v>
      </c>
    </row>
    <row r="267" spans="1:10">
      <c r="A267">
        <v>266</v>
      </c>
      <c r="B267" s="84" t="s">
        <v>961</v>
      </c>
      <c r="C267" s="85" t="s">
        <v>693</v>
      </c>
      <c r="D267" s="84" t="s">
        <v>107</v>
      </c>
      <c r="E267" s="84" t="s">
        <v>108</v>
      </c>
      <c r="F267" s="86">
        <v>36330</v>
      </c>
      <c r="G267" s="87">
        <f t="shared" ca="1" si="8"/>
        <v>23</v>
      </c>
      <c r="H267" s="88">
        <v>68035</v>
      </c>
      <c r="I267" s="85">
        <v>2</v>
      </c>
      <c r="J267" s="89">
        <f t="shared" si="9"/>
        <v>88445.5</v>
      </c>
    </row>
    <row r="268" spans="1:10">
      <c r="A268">
        <v>267</v>
      </c>
      <c r="B268" s="84" t="s">
        <v>914</v>
      </c>
      <c r="C268" s="85" t="s">
        <v>691</v>
      </c>
      <c r="D268" s="84" t="s">
        <v>110</v>
      </c>
      <c r="E268" s="84" t="s">
        <v>111</v>
      </c>
      <c r="F268" s="86">
        <v>37526</v>
      </c>
      <c r="G268" s="87">
        <f t="shared" ca="1" si="8"/>
        <v>20</v>
      </c>
      <c r="H268" s="88">
        <v>67738</v>
      </c>
      <c r="I268" s="85">
        <v>3</v>
      </c>
      <c r="J268" s="89">
        <f t="shared" si="9"/>
        <v>88059.4</v>
      </c>
    </row>
    <row r="269" spans="1:10">
      <c r="A269">
        <v>268</v>
      </c>
      <c r="B269" s="84" t="s">
        <v>199</v>
      </c>
      <c r="C269" s="85" t="s">
        <v>691</v>
      </c>
      <c r="D269" s="84" t="s">
        <v>115</v>
      </c>
      <c r="E269" s="84" t="s">
        <v>108</v>
      </c>
      <c r="F269" s="86">
        <v>40762</v>
      </c>
      <c r="G269" s="87">
        <f t="shared" ca="1" si="8"/>
        <v>11</v>
      </c>
      <c r="H269" s="88">
        <v>67617</v>
      </c>
      <c r="I269" s="85">
        <v>5</v>
      </c>
      <c r="J269" s="89">
        <f t="shared" si="9"/>
        <v>87902.1</v>
      </c>
    </row>
    <row r="270" spans="1:10">
      <c r="A270">
        <v>269</v>
      </c>
      <c r="B270" s="84" t="s">
        <v>904</v>
      </c>
      <c r="C270" s="85" t="s">
        <v>691</v>
      </c>
      <c r="D270" s="84" t="s">
        <v>110</v>
      </c>
      <c r="E270" s="84" t="s">
        <v>108</v>
      </c>
      <c r="F270" s="86">
        <v>35958</v>
      </c>
      <c r="G270" s="87">
        <f t="shared" ca="1" si="8"/>
        <v>24</v>
      </c>
      <c r="H270" s="88">
        <v>67562</v>
      </c>
      <c r="I270" s="85">
        <v>4</v>
      </c>
      <c r="J270" s="89">
        <f t="shared" si="9"/>
        <v>87830.6</v>
      </c>
    </row>
    <row r="271" spans="1:10">
      <c r="A271">
        <v>270</v>
      </c>
      <c r="B271" s="84" t="s">
        <v>180</v>
      </c>
      <c r="C271" s="85" t="s">
        <v>693</v>
      </c>
      <c r="D271" s="84" t="s">
        <v>123</v>
      </c>
      <c r="E271" s="84" t="s">
        <v>108</v>
      </c>
      <c r="F271" s="86">
        <v>40880</v>
      </c>
      <c r="G271" s="87">
        <f t="shared" ca="1" si="8"/>
        <v>11</v>
      </c>
      <c r="H271" s="88">
        <v>67540</v>
      </c>
      <c r="I271" s="85">
        <v>5</v>
      </c>
      <c r="J271" s="89">
        <f t="shared" si="9"/>
        <v>87802</v>
      </c>
    </row>
    <row r="272" spans="1:10">
      <c r="A272">
        <v>271</v>
      </c>
      <c r="B272" s="84" t="s">
        <v>804</v>
      </c>
      <c r="C272" s="85" t="s">
        <v>691</v>
      </c>
      <c r="D272" s="84" t="s">
        <v>140</v>
      </c>
      <c r="E272" s="84" t="s">
        <v>111</v>
      </c>
      <c r="F272" s="86">
        <v>37634</v>
      </c>
      <c r="G272" s="87">
        <f t="shared" ca="1" si="8"/>
        <v>20</v>
      </c>
      <c r="H272" s="88">
        <v>67507</v>
      </c>
      <c r="I272" s="85">
        <v>3</v>
      </c>
      <c r="J272" s="89">
        <f t="shared" si="9"/>
        <v>87759.1</v>
      </c>
    </row>
    <row r="273" spans="1:10">
      <c r="A273">
        <v>272</v>
      </c>
      <c r="B273" s="84" t="s">
        <v>779</v>
      </c>
      <c r="C273" s="85" t="s">
        <v>691</v>
      </c>
      <c r="D273" s="84" t="s">
        <v>137</v>
      </c>
      <c r="E273" s="84" t="s">
        <v>108</v>
      </c>
      <c r="F273" s="86">
        <v>36269</v>
      </c>
      <c r="G273" s="87">
        <f t="shared" ca="1" si="8"/>
        <v>23</v>
      </c>
      <c r="H273" s="88">
        <v>67463</v>
      </c>
      <c r="I273" s="85">
        <v>1</v>
      </c>
      <c r="J273" s="89">
        <f t="shared" si="9"/>
        <v>87701.9</v>
      </c>
    </row>
    <row r="274" spans="1:10">
      <c r="A274">
        <v>273</v>
      </c>
      <c r="B274" s="84" t="s">
        <v>814</v>
      </c>
      <c r="C274" s="85" t="s">
        <v>693</v>
      </c>
      <c r="D274" s="84" t="s">
        <v>140</v>
      </c>
      <c r="E274" s="84" t="s">
        <v>108</v>
      </c>
      <c r="F274" s="86">
        <v>36273</v>
      </c>
      <c r="G274" s="87">
        <f t="shared" ca="1" si="8"/>
        <v>23</v>
      </c>
      <c r="H274" s="88">
        <v>67463</v>
      </c>
      <c r="I274" s="85">
        <v>4</v>
      </c>
      <c r="J274" s="89">
        <f t="shared" si="9"/>
        <v>87701.9</v>
      </c>
    </row>
    <row r="275" spans="1:10">
      <c r="A275">
        <v>274</v>
      </c>
      <c r="B275" s="84" t="s">
        <v>437</v>
      </c>
      <c r="C275" s="85" t="s">
        <v>690</v>
      </c>
      <c r="D275" s="84" t="s">
        <v>110</v>
      </c>
      <c r="E275" s="84" t="s">
        <v>108</v>
      </c>
      <c r="F275" s="86">
        <v>39519</v>
      </c>
      <c r="G275" s="87">
        <f t="shared" ca="1" si="8"/>
        <v>14</v>
      </c>
      <c r="H275" s="88">
        <v>67463</v>
      </c>
      <c r="I275" s="85">
        <v>2</v>
      </c>
      <c r="J275" s="89">
        <f t="shared" si="9"/>
        <v>87701.9</v>
      </c>
    </row>
    <row r="276" spans="1:10">
      <c r="A276">
        <v>275</v>
      </c>
      <c r="B276" s="84" t="s">
        <v>783</v>
      </c>
      <c r="C276" s="85" t="s">
        <v>693</v>
      </c>
      <c r="D276" s="84" t="s">
        <v>137</v>
      </c>
      <c r="E276" s="84" t="s">
        <v>108</v>
      </c>
      <c r="F276" s="86">
        <v>37113</v>
      </c>
      <c r="G276" s="87">
        <f t="shared" ca="1" si="8"/>
        <v>21</v>
      </c>
      <c r="H276" s="88">
        <v>67265</v>
      </c>
      <c r="I276" s="85">
        <v>4</v>
      </c>
      <c r="J276" s="89">
        <f t="shared" si="9"/>
        <v>87444.5</v>
      </c>
    </row>
    <row r="277" spans="1:10">
      <c r="A277">
        <v>276</v>
      </c>
      <c r="B277" s="84" t="s">
        <v>567</v>
      </c>
      <c r="C277" s="85" t="s">
        <v>689</v>
      </c>
      <c r="D277" s="84" t="s">
        <v>140</v>
      </c>
      <c r="E277" s="84" t="s">
        <v>108</v>
      </c>
      <c r="F277" s="86">
        <v>38878</v>
      </c>
      <c r="G277" s="87">
        <f t="shared" ca="1" si="8"/>
        <v>16</v>
      </c>
      <c r="H277" s="88">
        <v>67265</v>
      </c>
      <c r="I277" s="85">
        <v>2</v>
      </c>
      <c r="J277" s="89">
        <f t="shared" si="9"/>
        <v>87444.5</v>
      </c>
    </row>
    <row r="278" spans="1:10">
      <c r="A278">
        <v>277</v>
      </c>
      <c r="B278" s="84" t="s">
        <v>346</v>
      </c>
      <c r="C278" s="85" t="s">
        <v>688</v>
      </c>
      <c r="D278" s="84" t="s">
        <v>110</v>
      </c>
      <c r="E278" s="84" t="s">
        <v>108</v>
      </c>
      <c r="F278" s="86">
        <v>40208</v>
      </c>
      <c r="G278" s="87">
        <f t="shared" ca="1" si="8"/>
        <v>12</v>
      </c>
      <c r="H278" s="88">
        <v>67263</v>
      </c>
      <c r="I278" s="85">
        <v>2</v>
      </c>
      <c r="J278" s="89">
        <f t="shared" si="9"/>
        <v>87441.9</v>
      </c>
    </row>
    <row r="279" spans="1:10">
      <c r="A279">
        <v>278</v>
      </c>
      <c r="B279" s="84" t="s">
        <v>191</v>
      </c>
      <c r="C279" s="85" t="s">
        <v>693</v>
      </c>
      <c r="D279" s="84" t="s">
        <v>107</v>
      </c>
      <c r="E279" s="84" t="s">
        <v>111</v>
      </c>
      <c r="F279" s="86">
        <v>40811</v>
      </c>
      <c r="G279" s="87">
        <f t="shared" ca="1" si="8"/>
        <v>11</v>
      </c>
      <c r="H279" s="88">
        <v>67248</v>
      </c>
      <c r="I279" s="85">
        <v>4</v>
      </c>
      <c r="J279" s="89">
        <f t="shared" si="9"/>
        <v>87422.399999999994</v>
      </c>
    </row>
    <row r="280" spans="1:10">
      <c r="A280">
        <v>279</v>
      </c>
      <c r="B280" s="84" t="s">
        <v>386</v>
      </c>
      <c r="C280" s="85" t="s">
        <v>691</v>
      </c>
      <c r="D280" s="84" t="s">
        <v>140</v>
      </c>
      <c r="E280" s="84" t="s">
        <v>108</v>
      </c>
      <c r="F280" s="86">
        <v>39760</v>
      </c>
      <c r="G280" s="87">
        <f t="shared" ca="1" si="8"/>
        <v>14</v>
      </c>
      <c r="H280" s="88">
        <v>67166</v>
      </c>
      <c r="I280" s="85">
        <v>5</v>
      </c>
      <c r="J280" s="89">
        <f t="shared" si="9"/>
        <v>87315.8</v>
      </c>
    </row>
    <row r="281" spans="1:10">
      <c r="A281">
        <v>280</v>
      </c>
      <c r="B281" s="84" t="s">
        <v>663</v>
      </c>
      <c r="C281" s="85" t="s">
        <v>691</v>
      </c>
      <c r="D281" s="84" t="s">
        <v>123</v>
      </c>
      <c r="E281" s="84" t="s">
        <v>108</v>
      </c>
      <c r="F281" s="86">
        <v>35829</v>
      </c>
      <c r="G281" s="87">
        <f t="shared" ca="1" si="8"/>
        <v>24</v>
      </c>
      <c r="H281" s="88">
        <v>67133</v>
      </c>
      <c r="I281" s="85">
        <v>3</v>
      </c>
      <c r="J281" s="89">
        <f t="shared" si="9"/>
        <v>87272.9</v>
      </c>
    </row>
    <row r="282" spans="1:10">
      <c r="A282">
        <v>281</v>
      </c>
      <c r="B282" s="84" t="s">
        <v>9</v>
      </c>
      <c r="C282" s="85" t="s">
        <v>691</v>
      </c>
      <c r="D282" s="84" t="s">
        <v>135</v>
      </c>
      <c r="E282" s="84" t="s">
        <v>108</v>
      </c>
      <c r="F282" s="86">
        <v>38751</v>
      </c>
      <c r="G282" s="87">
        <f t="shared" ca="1" si="8"/>
        <v>16</v>
      </c>
      <c r="H282" s="88">
        <v>66913</v>
      </c>
      <c r="I282" s="85">
        <v>2</v>
      </c>
      <c r="J282" s="89">
        <f t="shared" si="9"/>
        <v>86986.9</v>
      </c>
    </row>
    <row r="283" spans="1:10">
      <c r="A283">
        <v>282</v>
      </c>
      <c r="B283" s="84" t="s">
        <v>943</v>
      </c>
      <c r="C283" s="85" t="s">
        <v>693</v>
      </c>
      <c r="D283" s="84" t="s">
        <v>119</v>
      </c>
      <c r="E283" s="84" t="s">
        <v>111</v>
      </c>
      <c r="F283" s="86">
        <v>36406</v>
      </c>
      <c r="G283" s="87">
        <f t="shared" ca="1" si="8"/>
        <v>23</v>
      </c>
      <c r="H283" s="88">
        <v>66880</v>
      </c>
      <c r="I283" s="85">
        <v>4</v>
      </c>
      <c r="J283" s="89">
        <f t="shared" si="9"/>
        <v>86944</v>
      </c>
    </row>
    <row r="284" spans="1:10">
      <c r="A284">
        <v>283</v>
      </c>
      <c r="B284" s="84" t="s">
        <v>527</v>
      </c>
      <c r="C284" s="85" t="s">
        <v>691</v>
      </c>
      <c r="D284" s="84" t="s">
        <v>250</v>
      </c>
      <c r="E284" s="84" t="s">
        <v>111</v>
      </c>
      <c r="F284" s="86">
        <v>39116</v>
      </c>
      <c r="G284" s="87">
        <f t="shared" ca="1" si="8"/>
        <v>15</v>
      </c>
      <c r="H284" s="88">
        <v>66836</v>
      </c>
      <c r="I284" s="85">
        <v>2</v>
      </c>
      <c r="J284" s="89">
        <f t="shared" si="9"/>
        <v>86886.8</v>
      </c>
    </row>
    <row r="285" spans="1:10">
      <c r="A285">
        <v>284</v>
      </c>
      <c r="B285" s="84" t="s">
        <v>158</v>
      </c>
      <c r="C285" s="85" t="s">
        <v>691</v>
      </c>
      <c r="D285" s="84" t="s">
        <v>147</v>
      </c>
      <c r="E285" s="84" t="s">
        <v>108</v>
      </c>
      <c r="F285" s="86">
        <v>41000</v>
      </c>
      <c r="G285" s="87">
        <f t="shared" ca="1" si="8"/>
        <v>10</v>
      </c>
      <c r="H285" s="88">
        <v>66616</v>
      </c>
      <c r="I285" s="85">
        <v>4</v>
      </c>
      <c r="J285" s="89">
        <f t="shared" si="9"/>
        <v>86600.8</v>
      </c>
    </row>
    <row r="286" spans="1:10">
      <c r="A286">
        <v>285</v>
      </c>
      <c r="B286" s="84" t="s">
        <v>163</v>
      </c>
      <c r="C286" s="85" t="s">
        <v>688</v>
      </c>
      <c r="D286" s="84" t="s">
        <v>110</v>
      </c>
      <c r="E286" s="84" t="s">
        <v>111</v>
      </c>
      <c r="F286" s="86">
        <v>40963</v>
      </c>
      <c r="G286" s="87">
        <f t="shared" ca="1" si="8"/>
        <v>10</v>
      </c>
      <c r="H286" s="88">
        <v>66605</v>
      </c>
      <c r="I286" s="85">
        <v>2</v>
      </c>
      <c r="J286" s="89">
        <f t="shared" si="9"/>
        <v>86586.5</v>
      </c>
    </row>
    <row r="287" spans="1:10">
      <c r="A287">
        <v>286</v>
      </c>
      <c r="B287" s="84" t="s">
        <v>164</v>
      </c>
      <c r="C287" s="85" t="s">
        <v>693</v>
      </c>
      <c r="D287" s="84" t="s">
        <v>140</v>
      </c>
      <c r="E287" s="84" t="s">
        <v>108</v>
      </c>
      <c r="F287" s="86">
        <v>40953</v>
      </c>
      <c r="G287" s="87">
        <f t="shared" ca="1" si="8"/>
        <v>10</v>
      </c>
      <c r="H287" s="88">
        <v>66418</v>
      </c>
      <c r="I287" s="85">
        <v>4</v>
      </c>
      <c r="J287" s="89">
        <f t="shared" si="9"/>
        <v>86343.4</v>
      </c>
    </row>
    <row r="288" spans="1:10">
      <c r="A288">
        <v>287</v>
      </c>
      <c r="B288" s="84" t="s">
        <v>968</v>
      </c>
      <c r="C288" s="85" t="s">
        <v>689</v>
      </c>
      <c r="D288" s="84" t="s">
        <v>107</v>
      </c>
      <c r="E288" s="84" t="s">
        <v>108</v>
      </c>
      <c r="F288" s="86">
        <v>37495</v>
      </c>
      <c r="G288" s="87">
        <f t="shared" ca="1" si="8"/>
        <v>20</v>
      </c>
      <c r="H288" s="88">
        <v>66330</v>
      </c>
      <c r="I288" s="85">
        <v>2</v>
      </c>
      <c r="J288" s="89">
        <f t="shared" si="9"/>
        <v>86229</v>
      </c>
    </row>
    <row r="289" spans="1:10">
      <c r="A289">
        <v>288</v>
      </c>
      <c r="B289" s="84" t="s">
        <v>568</v>
      </c>
      <c r="C289" s="85" t="s">
        <v>693</v>
      </c>
      <c r="D289" s="84" t="s">
        <v>140</v>
      </c>
      <c r="E289" s="84" t="s">
        <v>108</v>
      </c>
      <c r="F289" s="86">
        <v>38876</v>
      </c>
      <c r="G289" s="87">
        <f t="shared" ca="1" si="8"/>
        <v>16</v>
      </c>
      <c r="H289" s="88">
        <v>66308</v>
      </c>
      <c r="I289" s="85">
        <v>1</v>
      </c>
      <c r="J289" s="89">
        <f t="shared" si="9"/>
        <v>86200.4</v>
      </c>
    </row>
    <row r="290" spans="1:10">
      <c r="A290">
        <v>289</v>
      </c>
      <c r="B290" s="84" t="s">
        <v>553</v>
      </c>
      <c r="C290" s="85" t="s">
        <v>693</v>
      </c>
      <c r="D290" s="84" t="s">
        <v>140</v>
      </c>
      <c r="E290" s="84" t="s">
        <v>108</v>
      </c>
      <c r="F290" s="86">
        <v>38982</v>
      </c>
      <c r="G290" s="87">
        <f t="shared" ca="1" si="8"/>
        <v>16</v>
      </c>
      <c r="H290" s="88">
        <v>66110</v>
      </c>
      <c r="I290" s="85">
        <v>1</v>
      </c>
      <c r="J290" s="89">
        <f t="shared" si="9"/>
        <v>85943</v>
      </c>
    </row>
    <row r="291" spans="1:10">
      <c r="A291">
        <v>290</v>
      </c>
      <c r="B291" s="84" t="s">
        <v>903</v>
      </c>
      <c r="C291" s="85" t="s">
        <v>693</v>
      </c>
      <c r="D291" s="84" t="s">
        <v>110</v>
      </c>
      <c r="E291" s="84" t="s">
        <v>111</v>
      </c>
      <c r="F291" s="86">
        <v>37404</v>
      </c>
      <c r="G291" s="87">
        <f t="shared" ca="1" si="8"/>
        <v>20</v>
      </c>
      <c r="H291" s="88">
        <v>66077</v>
      </c>
      <c r="I291" s="85">
        <v>3</v>
      </c>
      <c r="J291" s="89">
        <f t="shared" si="9"/>
        <v>85900.1</v>
      </c>
    </row>
    <row r="292" spans="1:10">
      <c r="A292">
        <v>291</v>
      </c>
      <c r="B292" s="84" t="s">
        <v>288</v>
      </c>
      <c r="C292" s="85" t="s">
        <v>691</v>
      </c>
      <c r="D292" s="84" t="s">
        <v>110</v>
      </c>
      <c r="E292" s="84" t="s">
        <v>111</v>
      </c>
      <c r="F292" s="86">
        <v>40414</v>
      </c>
      <c r="G292" s="87">
        <f t="shared" ca="1" si="8"/>
        <v>12</v>
      </c>
      <c r="H292" s="88">
        <v>66077</v>
      </c>
      <c r="I292" s="85">
        <v>2</v>
      </c>
      <c r="J292" s="89">
        <f t="shared" si="9"/>
        <v>85900.1</v>
      </c>
    </row>
    <row r="293" spans="1:10">
      <c r="A293">
        <v>292</v>
      </c>
      <c r="B293" s="84" t="s">
        <v>421</v>
      </c>
      <c r="C293" s="85" t="s">
        <v>691</v>
      </c>
      <c r="D293" s="84" t="s">
        <v>283</v>
      </c>
      <c r="E293" s="84" t="s">
        <v>111</v>
      </c>
      <c r="F293" s="86">
        <v>39623</v>
      </c>
      <c r="G293" s="87">
        <f t="shared" ca="1" si="8"/>
        <v>14</v>
      </c>
      <c r="H293" s="88">
        <v>66066</v>
      </c>
      <c r="I293" s="85">
        <v>2</v>
      </c>
      <c r="J293" s="89">
        <f t="shared" si="9"/>
        <v>85885.8</v>
      </c>
    </row>
    <row r="294" spans="1:10">
      <c r="A294">
        <v>293</v>
      </c>
      <c r="B294" s="84" t="s">
        <v>371</v>
      </c>
      <c r="C294" s="85" t="s">
        <v>688</v>
      </c>
      <c r="D294" s="84" t="s">
        <v>140</v>
      </c>
      <c r="E294" s="84" t="s">
        <v>111</v>
      </c>
      <c r="F294" s="86">
        <v>39822</v>
      </c>
      <c r="G294" s="87">
        <f t="shared" ca="1" si="8"/>
        <v>14</v>
      </c>
      <c r="H294" s="88">
        <v>66044</v>
      </c>
      <c r="I294" s="85">
        <v>5</v>
      </c>
      <c r="J294" s="89">
        <f t="shared" si="9"/>
        <v>85857.2</v>
      </c>
    </row>
    <row r="295" spans="1:10">
      <c r="A295">
        <v>294</v>
      </c>
      <c r="B295" s="84" t="s">
        <v>106</v>
      </c>
      <c r="C295" s="85" t="s">
        <v>693</v>
      </c>
      <c r="D295" s="84" t="s">
        <v>107</v>
      </c>
      <c r="E295" s="84" t="s">
        <v>108</v>
      </c>
      <c r="F295" s="86">
        <v>41262</v>
      </c>
      <c r="G295" s="87">
        <f t="shared" ca="1" si="8"/>
        <v>10</v>
      </c>
      <c r="H295" s="88">
        <v>65439</v>
      </c>
      <c r="I295" s="85">
        <v>3</v>
      </c>
      <c r="J295" s="89">
        <f t="shared" si="9"/>
        <v>85070.7</v>
      </c>
    </row>
    <row r="296" spans="1:10">
      <c r="A296">
        <v>295</v>
      </c>
      <c r="B296" s="84" t="s">
        <v>445</v>
      </c>
      <c r="C296" s="85" t="s">
        <v>690</v>
      </c>
      <c r="D296" s="84" t="s">
        <v>140</v>
      </c>
      <c r="E296" s="84" t="s">
        <v>108</v>
      </c>
      <c r="F296" s="86">
        <v>39455</v>
      </c>
      <c r="G296" s="87">
        <f t="shared" ca="1" si="8"/>
        <v>15</v>
      </c>
      <c r="H296" s="88">
        <v>65362</v>
      </c>
      <c r="I296" s="85">
        <v>4</v>
      </c>
      <c r="J296" s="89">
        <f t="shared" si="9"/>
        <v>84970.6</v>
      </c>
    </row>
    <row r="297" spans="1:10">
      <c r="A297">
        <v>296</v>
      </c>
      <c r="B297" s="84" t="s">
        <v>338</v>
      </c>
      <c r="C297" s="85" t="s">
        <v>691</v>
      </c>
      <c r="D297" s="84" t="s">
        <v>260</v>
      </c>
      <c r="E297" s="84" t="s">
        <v>111</v>
      </c>
      <c r="F297" s="9">
        <v>40253</v>
      </c>
      <c r="G297" s="87">
        <f t="shared" ca="1" si="8"/>
        <v>12</v>
      </c>
      <c r="H297" s="88">
        <v>65285</v>
      </c>
      <c r="I297" s="85">
        <v>5</v>
      </c>
      <c r="J297" s="89">
        <f t="shared" si="9"/>
        <v>84870.5</v>
      </c>
    </row>
    <row r="298" spans="1:10">
      <c r="A298">
        <v>297</v>
      </c>
      <c r="B298" s="84" t="s">
        <v>569</v>
      </c>
      <c r="C298" s="85" t="s">
        <v>694</v>
      </c>
      <c r="D298" s="84" t="s">
        <v>140</v>
      </c>
      <c r="E298" s="84" t="s">
        <v>111</v>
      </c>
      <c r="F298" s="86">
        <v>38874</v>
      </c>
      <c r="G298" s="87">
        <f t="shared" ca="1" si="8"/>
        <v>16</v>
      </c>
      <c r="H298" s="88">
        <v>65263</v>
      </c>
      <c r="I298" s="85">
        <v>4</v>
      </c>
      <c r="J298" s="89">
        <f t="shared" si="9"/>
        <v>84841.9</v>
      </c>
    </row>
    <row r="299" spans="1:10">
      <c r="A299">
        <v>298</v>
      </c>
      <c r="B299" s="84" t="s">
        <v>268</v>
      </c>
      <c r="C299" s="85" t="s">
        <v>690</v>
      </c>
      <c r="D299" s="84" t="s">
        <v>140</v>
      </c>
      <c r="E299" s="84" t="s">
        <v>108</v>
      </c>
      <c r="F299" s="86">
        <v>40474</v>
      </c>
      <c r="G299" s="87">
        <f t="shared" ca="1" si="8"/>
        <v>12</v>
      </c>
      <c r="H299" s="88">
        <v>65252</v>
      </c>
      <c r="I299" s="85">
        <v>4</v>
      </c>
      <c r="J299" s="89">
        <f t="shared" si="9"/>
        <v>84827.6</v>
      </c>
    </row>
    <row r="300" spans="1:10">
      <c r="A300">
        <v>299</v>
      </c>
      <c r="B300" s="84" t="s">
        <v>284</v>
      </c>
      <c r="C300" s="85" t="s">
        <v>691</v>
      </c>
      <c r="D300" s="84" t="s">
        <v>110</v>
      </c>
      <c r="E300" s="84" t="s">
        <v>108</v>
      </c>
      <c r="F300" s="86">
        <v>40438</v>
      </c>
      <c r="G300" s="87">
        <f t="shared" ca="1" si="8"/>
        <v>12</v>
      </c>
      <c r="H300" s="88">
        <v>65065</v>
      </c>
      <c r="I300" s="85">
        <v>4</v>
      </c>
      <c r="J300" s="89">
        <f t="shared" si="9"/>
        <v>84584.5</v>
      </c>
    </row>
    <row r="301" spans="1:10">
      <c r="A301">
        <v>300</v>
      </c>
      <c r="B301" s="84" t="s">
        <v>859</v>
      </c>
      <c r="C301" s="85" t="s">
        <v>689</v>
      </c>
      <c r="D301" s="84" t="s">
        <v>133</v>
      </c>
      <c r="E301" s="84" t="s">
        <v>108</v>
      </c>
      <c r="F301" s="86">
        <v>37407</v>
      </c>
      <c r="G301" s="87">
        <f t="shared" ca="1" si="8"/>
        <v>20</v>
      </c>
      <c r="H301" s="88">
        <v>65054</v>
      </c>
      <c r="I301" s="85">
        <v>5</v>
      </c>
      <c r="J301" s="89">
        <f t="shared" si="9"/>
        <v>84570.2</v>
      </c>
    </row>
    <row r="302" spans="1:10">
      <c r="A302">
        <v>301</v>
      </c>
      <c r="B302" s="84" t="s">
        <v>143</v>
      </c>
      <c r="C302" s="85" t="s">
        <v>688</v>
      </c>
      <c r="D302" s="84" t="s">
        <v>107</v>
      </c>
      <c r="E302" s="84" t="s">
        <v>111</v>
      </c>
      <c r="F302" s="86">
        <v>41094</v>
      </c>
      <c r="G302" s="87">
        <f t="shared" ca="1" si="8"/>
        <v>10</v>
      </c>
      <c r="H302" s="88">
        <v>65041</v>
      </c>
      <c r="I302" s="85">
        <v>4</v>
      </c>
      <c r="J302" s="89">
        <f t="shared" si="9"/>
        <v>84553.3</v>
      </c>
    </row>
    <row r="303" spans="1:10">
      <c r="A303">
        <v>302</v>
      </c>
      <c r="B303" s="84" t="s">
        <v>946</v>
      </c>
      <c r="C303" s="85" t="s">
        <v>688</v>
      </c>
      <c r="D303" s="84" t="s">
        <v>119</v>
      </c>
      <c r="E303" s="84" t="s">
        <v>111</v>
      </c>
      <c r="F303" s="86">
        <v>36070</v>
      </c>
      <c r="G303" s="87">
        <f t="shared" ca="1" si="8"/>
        <v>24</v>
      </c>
      <c r="H303" s="88">
        <v>64955</v>
      </c>
      <c r="I303" s="85">
        <v>4</v>
      </c>
      <c r="J303" s="89">
        <f t="shared" si="9"/>
        <v>84441.5</v>
      </c>
    </row>
    <row r="304" spans="1:10">
      <c r="A304">
        <v>303</v>
      </c>
      <c r="B304" s="84" t="s">
        <v>152</v>
      </c>
      <c r="C304" s="85" t="s">
        <v>688</v>
      </c>
      <c r="D304" s="84" t="s">
        <v>140</v>
      </c>
      <c r="E304" s="84" t="s">
        <v>108</v>
      </c>
      <c r="F304" s="86">
        <v>41025</v>
      </c>
      <c r="G304" s="87">
        <f t="shared" ca="1" si="8"/>
        <v>10</v>
      </c>
      <c r="H304" s="88">
        <v>64801</v>
      </c>
      <c r="I304" s="85">
        <v>1</v>
      </c>
      <c r="J304" s="89">
        <f t="shared" si="9"/>
        <v>84241.3</v>
      </c>
    </row>
    <row r="305" spans="1:10">
      <c r="A305">
        <v>304</v>
      </c>
      <c r="B305" s="84" t="s">
        <v>373</v>
      </c>
      <c r="C305" s="85" t="s">
        <v>693</v>
      </c>
      <c r="D305" s="84" t="s">
        <v>110</v>
      </c>
      <c r="E305" s="84" t="s">
        <v>111</v>
      </c>
      <c r="F305" s="86">
        <v>39809</v>
      </c>
      <c r="G305" s="87">
        <f t="shared" ca="1" si="8"/>
        <v>14</v>
      </c>
      <c r="H305" s="88">
        <v>64515</v>
      </c>
      <c r="I305" s="85">
        <v>4</v>
      </c>
      <c r="J305" s="89">
        <f t="shared" si="9"/>
        <v>83869.5</v>
      </c>
    </row>
    <row r="306" spans="1:10">
      <c r="A306">
        <v>305</v>
      </c>
      <c r="B306" s="84" t="s">
        <v>932</v>
      </c>
      <c r="C306" s="85" t="s">
        <v>691</v>
      </c>
      <c r="D306" s="84" t="s">
        <v>119</v>
      </c>
      <c r="E306" s="84" t="s">
        <v>108</v>
      </c>
      <c r="F306" s="86">
        <v>36245</v>
      </c>
      <c r="G306" s="87">
        <f t="shared" ca="1" si="8"/>
        <v>23</v>
      </c>
      <c r="H306" s="88">
        <v>64251</v>
      </c>
      <c r="I306" s="85">
        <v>5</v>
      </c>
      <c r="J306" s="89">
        <f t="shared" si="9"/>
        <v>83526.3</v>
      </c>
    </row>
    <row r="307" spans="1:10">
      <c r="A307">
        <v>306</v>
      </c>
      <c r="B307" s="84" t="s">
        <v>299</v>
      </c>
      <c r="C307" s="85" t="s">
        <v>691</v>
      </c>
      <c r="D307" s="84" t="s">
        <v>107</v>
      </c>
      <c r="E307" s="84" t="s">
        <v>108</v>
      </c>
      <c r="F307" s="86">
        <v>40389</v>
      </c>
      <c r="G307" s="87">
        <f t="shared" ca="1" si="8"/>
        <v>12</v>
      </c>
      <c r="H307" s="88">
        <v>64207</v>
      </c>
      <c r="I307" s="85">
        <v>5</v>
      </c>
      <c r="J307" s="89">
        <f t="shared" si="9"/>
        <v>83469.100000000006</v>
      </c>
    </row>
    <row r="308" spans="1:10">
      <c r="A308">
        <v>307</v>
      </c>
      <c r="B308" s="84" t="s">
        <v>402</v>
      </c>
      <c r="C308" s="85" t="s">
        <v>688</v>
      </c>
      <c r="D308" s="84" t="s">
        <v>135</v>
      </c>
      <c r="E308" s="84" t="s">
        <v>108</v>
      </c>
      <c r="F308" s="86">
        <v>39704</v>
      </c>
      <c r="G308" s="87">
        <f t="shared" ca="1" si="8"/>
        <v>14</v>
      </c>
      <c r="H308" s="88">
        <v>64119</v>
      </c>
      <c r="I308" s="85">
        <v>5</v>
      </c>
      <c r="J308" s="89">
        <f t="shared" si="9"/>
        <v>83354.7</v>
      </c>
    </row>
    <row r="309" spans="1:10">
      <c r="A309">
        <v>308</v>
      </c>
      <c r="B309" s="84" t="s">
        <v>954</v>
      </c>
      <c r="C309" s="85" t="s">
        <v>688</v>
      </c>
      <c r="D309" s="84" t="s">
        <v>107</v>
      </c>
      <c r="E309" s="84" t="s">
        <v>111</v>
      </c>
      <c r="F309" s="86">
        <v>36193</v>
      </c>
      <c r="G309" s="87">
        <f t="shared" ca="1" si="8"/>
        <v>23</v>
      </c>
      <c r="H309" s="88">
        <v>64075</v>
      </c>
      <c r="I309" s="85">
        <v>2</v>
      </c>
      <c r="J309" s="89">
        <f t="shared" si="9"/>
        <v>83297.5</v>
      </c>
    </row>
    <row r="310" spans="1:10">
      <c r="A310">
        <v>309</v>
      </c>
      <c r="B310" s="84" t="s">
        <v>258</v>
      </c>
      <c r="C310" s="85" t="s">
        <v>694</v>
      </c>
      <c r="D310" s="84" t="s">
        <v>154</v>
      </c>
      <c r="E310" s="84" t="s">
        <v>111</v>
      </c>
      <c r="F310" s="86">
        <v>40508</v>
      </c>
      <c r="G310" s="87">
        <f t="shared" ca="1" si="8"/>
        <v>12</v>
      </c>
      <c r="H310" s="88">
        <v>63943</v>
      </c>
      <c r="I310" s="85">
        <v>2</v>
      </c>
      <c r="J310" s="89">
        <f t="shared" si="9"/>
        <v>83125.899999999994</v>
      </c>
    </row>
    <row r="311" spans="1:10">
      <c r="A311">
        <v>310</v>
      </c>
      <c r="B311" s="84" t="s">
        <v>901</v>
      </c>
      <c r="C311" s="85" t="s">
        <v>693</v>
      </c>
      <c r="D311" s="84" t="s">
        <v>110</v>
      </c>
      <c r="E311" s="84" t="s">
        <v>111</v>
      </c>
      <c r="F311" s="86">
        <v>36297</v>
      </c>
      <c r="G311" s="87">
        <f t="shared" ca="1" si="8"/>
        <v>23</v>
      </c>
      <c r="H311" s="88">
        <v>63789</v>
      </c>
      <c r="I311" s="85">
        <v>5</v>
      </c>
      <c r="J311" s="89">
        <f t="shared" si="9"/>
        <v>82925.7</v>
      </c>
    </row>
    <row r="312" spans="1:10">
      <c r="A312">
        <v>311</v>
      </c>
      <c r="B312" s="84" t="s">
        <v>827</v>
      </c>
      <c r="C312" s="85" t="s">
        <v>694</v>
      </c>
      <c r="D312" s="84" t="s">
        <v>140</v>
      </c>
      <c r="E312" s="84" t="s">
        <v>111</v>
      </c>
      <c r="F312" s="86">
        <v>36704</v>
      </c>
      <c r="G312" s="87">
        <f t="shared" ca="1" si="8"/>
        <v>22</v>
      </c>
      <c r="H312" s="88">
        <v>63536</v>
      </c>
      <c r="I312" s="85">
        <v>3</v>
      </c>
      <c r="J312" s="89">
        <f t="shared" si="9"/>
        <v>82596.800000000003</v>
      </c>
    </row>
    <row r="313" spans="1:10">
      <c r="A313">
        <v>312</v>
      </c>
      <c r="B313" s="84" t="s">
        <v>289</v>
      </c>
      <c r="C313" s="85" t="s">
        <v>688</v>
      </c>
      <c r="D313" s="84" t="s">
        <v>110</v>
      </c>
      <c r="E313" s="84" t="s">
        <v>111</v>
      </c>
      <c r="F313" s="9">
        <v>40410</v>
      </c>
      <c r="G313" s="87">
        <f t="shared" ca="1" si="8"/>
        <v>12</v>
      </c>
      <c r="H313" s="88">
        <v>63448</v>
      </c>
      <c r="I313" s="85">
        <v>4</v>
      </c>
      <c r="J313" s="89">
        <f t="shared" si="9"/>
        <v>82482.399999999994</v>
      </c>
    </row>
    <row r="314" spans="1:10">
      <c r="A314">
        <v>313</v>
      </c>
      <c r="B314" s="84" t="s">
        <v>815</v>
      </c>
      <c r="C314" s="85" t="s">
        <v>693</v>
      </c>
      <c r="D314" s="84" t="s">
        <v>140</v>
      </c>
      <c r="E314" s="84" t="s">
        <v>111</v>
      </c>
      <c r="F314" s="86">
        <v>36637</v>
      </c>
      <c r="G314" s="87">
        <f t="shared" ca="1" si="8"/>
        <v>22</v>
      </c>
      <c r="H314" s="88">
        <v>63360</v>
      </c>
      <c r="I314" s="85">
        <v>3</v>
      </c>
      <c r="J314" s="89">
        <f t="shared" si="9"/>
        <v>82368</v>
      </c>
    </row>
    <row r="315" spans="1:10">
      <c r="A315">
        <v>314</v>
      </c>
      <c r="B315" s="84" t="s">
        <v>296</v>
      </c>
      <c r="C315" s="85" t="s">
        <v>689</v>
      </c>
      <c r="D315" s="84" t="s">
        <v>147</v>
      </c>
      <c r="E315" s="84" t="s">
        <v>108</v>
      </c>
      <c r="F315" s="86">
        <v>40395</v>
      </c>
      <c r="G315" s="87">
        <f t="shared" ca="1" si="8"/>
        <v>12</v>
      </c>
      <c r="H315" s="88">
        <v>63316</v>
      </c>
      <c r="I315" s="85">
        <v>4</v>
      </c>
      <c r="J315" s="89">
        <f t="shared" si="9"/>
        <v>82310.8</v>
      </c>
    </row>
    <row r="316" spans="1:10">
      <c r="A316">
        <v>315</v>
      </c>
      <c r="B316" s="84" t="s">
        <v>427</v>
      </c>
      <c r="C316" s="85" t="s">
        <v>689</v>
      </c>
      <c r="D316" s="84" t="s">
        <v>147</v>
      </c>
      <c r="E316" s="84" t="s">
        <v>111</v>
      </c>
      <c r="F316" s="86">
        <v>39592</v>
      </c>
      <c r="G316" s="87">
        <f t="shared" ca="1" si="8"/>
        <v>14</v>
      </c>
      <c r="H316" s="88">
        <v>63272</v>
      </c>
      <c r="I316" s="85">
        <v>3</v>
      </c>
      <c r="J316" s="89">
        <f t="shared" si="9"/>
        <v>82253.600000000006</v>
      </c>
    </row>
    <row r="317" spans="1:10">
      <c r="A317">
        <v>316</v>
      </c>
      <c r="B317" s="84" t="s">
        <v>182</v>
      </c>
      <c r="C317" s="85" t="s">
        <v>691</v>
      </c>
      <c r="D317" s="84" t="s">
        <v>107</v>
      </c>
      <c r="E317" s="84" t="s">
        <v>111</v>
      </c>
      <c r="F317" s="86">
        <v>40867</v>
      </c>
      <c r="G317" s="87">
        <f t="shared" ca="1" si="8"/>
        <v>11</v>
      </c>
      <c r="H317" s="88">
        <v>63250</v>
      </c>
      <c r="I317" s="85">
        <v>1</v>
      </c>
      <c r="J317" s="89">
        <f t="shared" si="9"/>
        <v>82225</v>
      </c>
    </row>
    <row r="318" spans="1:10">
      <c r="A318">
        <v>317</v>
      </c>
      <c r="B318" s="84" t="s">
        <v>622</v>
      </c>
      <c r="C318" s="85" t="s">
        <v>691</v>
      </c>
      <c r="D318" s="84" t="s">
        <v>140</v>
      </c>
      <c r="E318" s="84" t="s">
        <v>111</v>
      </c>
      <c r="F318" s="86">
        <v>38044</v>
      </c>
      <c r="G318" s="87">
        <f t="shared" ca="1" si="8"/>
        <v>18</v>
      </c>
      <c r="H318" s="88">
        <v>63151</v>
      </c>
      <c r="I318" s="85">
        <v>2</v>
      </c>
      <c r="J318" s="89">
        <f t="shared" si="9"/>
        <v>82096.3</v>
      </c>
    </row>
    <row r="319" spans="1:10">
      <c r="A319">
        <v>318</v>
      </c>
      <c r="B319" s="84" t="s">
        <v>216</v>
      </c>
      <c r="C319" s="85" t="s">
        <v>693</v>
      </c>
      <c r="D319" s="84" t="s">
        <v>140</v>
      </c>
      <c r="E319" s="84" t="s">
        <v>111</v>
      </c>
      <c r="F319" s="9">
        <v>40680</v>
      </c>
      <c r="G319" s="87">
        <f t="shared" ca="1" si="8"/>
        <v>11</v>
      </c>
      <c r="H319" s="88">
        <v>62821</v>
      </c>
      <c r="I319" s="85">
        <v>3</v>
      </c>
      <c r="J319" s="89">
        <f t="shared" si="9"/>
        <v>81667.3</v>
      </c>
    </row>
    <row r="320" spans="1:10">
      <c r="A320">
        <v>319</v>
      </c>
      <c r="B320" s="84" t="s">
        <v>360</v>
      </c>
      <c r="C320" s="85" t="s">
        <v>689</v>
      </c>
      <c r="D320" s="84" t="s">
        <v>113</v>
      </c>
      <c r="E320" s="84" t="s">
        <v>111</v>
      </c>
      <c r="F320" s="86">
        <v>40054</v>
      </c>
      <c r="G320" s="87">
        <f t="shared" ca="1" si="8"/>
        <v>13</v>
      </c>
      <c r="H320" s="88">
        <v>62612</v>
      </c>
      <c r="I320" s="85">
        <v>4</v>
      </c>
      <c r="J320" s="89">
        <f t="shared" si="9"/>
        <v>81395.600000000006</v>
      </c>
    </row>
    <row r="321" spans="1:12">
      <c r="A321">
        <v>320</v>
      </c>
      <c r="B321" s="84" t="s">
        <v>173</v>
      </c>
      <c r="C321" s="85" t="s">
        <v>691</v>
      </c>
      <c r="D321" s="84" t="s">
        <v>140</v>
      </c>
      <c r="E321" s="84" t="s">
        <v>108</v>
      </c>
      <c r="F321" s="86">
        <v>40918</v>
      </c>
      <c r="G321" s="87">
        <f t="shared" ca="1" si="8"/>
        <v>11</v>
      </c>
      <c r="H321" s="88">
        <v>62590</v>
      </c>
      <c r="I321" s="85">
        <v>5</v>
      </c>
      <c r="J321" s="89">
        <f t="shared" si="9"/>
        <v>81367</v>
      </c>
    </row>
    <row r="322" spans="1:12">
      <c r="A322">
        <v>321</v>
      </c>
      <c r="B322" s="84" t="s">
        <v>566</v>
      </c>
      <c r="C322" s="85" t="s">
        <v>693</v>
      </c>
      <c r="D322" s="84" t="s">
        <v>113</v>
      </c>
      <c r="E322" s="84" t="s">
        <v>108</v>
      </c>
      <c r="F322" s="86">
        <v>38892</v>
      </c>
      <c r="G322" s="87">
        <f t="shared" ref="G322:G385" ca="1" si="10">DATEDIF(F322,TODAY(),"Y")</f>
        <v>16</v>
      </c>
      <c r="H322" s="88">
        <v>62557</v>
      </c>
      <c r="I322" s="85">
        <v>1</v>
      </c>
      <c r="J322" s="89">
        <f t="shared" ref="J322:J385" si="11">H322*$K$2+H322</f>
        <v>81324.100000000006</v>
      </c>
    </row>
    <row r="323" spans="1:12">
      <c r="A323">
        <v>322</v>
      </c>
      <c r="B323" s="84" t="s">
        <v>426</v>
      </c>
      <c r="C323" s="85" t="s">
        <v>693</v>
      </c>
      <c r="D323" s="84" t="s">
        <v>110</v>
      </c>
      <c r="E323" s="84" t="s">
        <v>111</v>
      </c>
      <c r="F323" s="86">
        <v>39592</v>
      </c>
      <c r="G323" s="87">
        <f t="shared" ca="1" si="10"/>
        <v>14</v>
      </c>
      <c r="H323" s="88">
        <v>62315</v>
      </c>
      <c r="I323" s="85">
        <v>1</v>
      </c>
      <c r="J323" s="89">
        <f t="shared" si="11"/>
        <v>81009.5</v>
      </c>
    </row>
    <row r="324" spans="1:12">
      <c r="A324">
        <v>323</v>
      </c>
      <c r="B324" s="84" t="s">
        <v>658</v>
      </c>
      <c r="C324" s="85" t="s">
        <v>688</v>
      </c>
      <c r="D324" s="84" t="s">
        <v>154</v>
      </c>
      <c r="E324" s="84" t="s">
        <v>108</v>
      </c>
      <c r="F324" s="86">
        <v>36619</v>
      </c>
      <c r="G324" s="87">
        <f t="shared" ca="1" si="10"/>
        <v>22</v>
      </c>
      <c r="H324" s="88">
        <v>62084</v>
      </c>
      <c r="I324" s="85">
        <v>1</v>
      </c>
      <c r="J324" s="89">
        <f t="shared" si="11"/>
        <v>80709.2</v>
      </c>
      <c r="L324" s="6"/>
    </row>
    <row r="325" spans="1:12">
      <c r="A325">
        <v>324</v>
      </c>
      <c r="B325" s="84" t="s">
        <v>118</v>
      </c>
      <c r="C325" s="85" t="s">
        <v>691</v>
      </c>
      <c r="D325" s="84" t="s">
        <v>119</v>
      </c>
      <c r="E325" s="84" t="s">
        <v>111</v>
      </c>
      <c r="F325" s="86">
        <v>41219</v>
      </c>
      <c r="G325" s="87">
        <f t="shared" ca="1" si="10"/>
        <v>10</v>
      </c>
      <c r="H325" s="88">
        <v>61259</v>
      </c>
      <c r="I325" s="85">
        <v>2</v>
      </c>
      <c r="J325" s="89">
        <f t="shared" si="11"/>
        <v>79636.7</v>
      </c>
    </row>
    <row r="326" spans="1:12">
      <c r="A326">
        <v>325</v>
      </c>
      <c r="B326" s="84" t="s">
        <v>244</v>
      </c>
      <c r="C326" s="85" t="s">
        <v>691</v>
      </c>
      <c r="D326" s="84" t="s">
        <v>107</v>
      </c>
      <c r="E326" s="84" t="s">
        <v>111</v>
      </c>
      <c r="F326" s="9">
        <v>40563</v>
      </c>
      <c r="G326" s="87">
        <f t="shared" ca="1" si="10"/>
        <v>12</v>
      </c>
      <c r="H326" s="88">
        <v>61061</v>
      </c>
      <c r="I326" s="85">
        <v>3</v>
      </c>
      <c r="J326" s="89">
        <f t="shared" si="11"/>
        <v>79379.3</v>
      </c>
    </row>
    <row r="327" spans="1:12">
      <c r="A327">
        <v>326</v>
      </c>
      <c r="B327" s="84" t="s">
        <v>819</v>
      </c>
      <c r="C327" s="85" t="s">
        <v>688</v>
      </c>
      <c r="D327" s="84" t="s">
        <v>140</v>
      </c>
      <c r="E327" s="84" t="s">
        <v>108</v>
      </c>
      <c r="F327" s="86">
        <v>35938</v>
      </c>
      <c r="G327" s="87">
        <f t="shared" ca="1" si="10"/>
        <v>24</v>
      </c>
      <c r="H327" s="88">
        <v>60995</v>
      </c>
      <c r="I327" s="85">
        <v>5</v>
      </c>
      <c r="J327" s="89">
        <f t="shared" si="11"/>
        <v>79293.5</v>
      </c>
    </row>
    <row r="328" spans="1:12">
      <c r="A328">
        <v>327</v>
      </c>
      <c r="B328" s="84" t="s">
        <v>949</v>
      </c>
      <c r="C328" s="85" t="s">
        <v>691</v>
      </c>
      <c r="D328" s="84" t="s">
        <v>119</v>
      </c>
      <c r="E328" s="84" t="s">
        <v>111</v>
      </c>
      <c r="F328" s="86">
        <v>36479</v>
      </c>
      <c r="G328" s="87">
        <f t="shared" ca="1" si="10"/>
        <v>23</v>
      </c>
      <c r="H328" s="88">
        <v>60324</v>
      </c>
      <c r="I328" s="85">
        <v>4</v>
      </c>
      <c r="J328" s="89">
        <f t="shared" si="11"/>
        <v>78421.2</v>
      </c>
    </row>
    <row r="329" spans="1:12">
      <c r="A329">
        <v>328</v>
      </c>
      <c r="B329" s="84" t="s">
        <v>175</v>
      </c>
      <c r="C329" s="85" t="s">
        <v>691</v>
      </c>
      <c r="D329" s="84" t="s">
        <v>119</v>
      </c>
      <c r="E329" s="84" t="s">
        <v>108</v>
      </c>
      <c r="F329" s="86">
        <v>40909</v>
      </c>
      <c r="G329" s="87">
        <f t="shared" ca="1" si="10"/>
        <v>11</v>
      </c>
      <c r="H329" s="88">
        <v>60313</v>
      </c>
      <c r="I329" s="85">
        <v>1</v>
      </c>
      <c r="J329" s="89">
        <f t="shared" si="11"/>
        <v>78406.899999999994</v>
      </c>
    </row>
    <row r="330" spans="1:12">
      <c r="A330">
        <v>329</v>
      </c>
      <c r="B330" s="84" t="s">
        <v>917</v>
      </c>
      <c r="C330" s="85" t="s">
        <v>693</v>
      </c>
      <c r="D330" s="84" t="s">
        <v>110</v>
      </c>
      <c r="E330" s="84" t="s">
        <v>108</v>
      </c>
      <c r="F330" s="86">
        <v>36088</v>
      </c>
      <c r="G330" s="87">
        <f t="shared" ca="1" si="10"/>
        <v>24</v>
      </c>
      <c r="H330" s="88">
        <v>60038</v>
      </c>
      <c r="I330" s="85">
        <v>4</v>
      </c>
      <c r="J330" s="89">
        <f t="shared" si="11"/>
        <v>78049.399999999994</v>
      </c>
    </row>
    <row r="331" spans="1:12">
      <c r="A331">
        <v>330</v>
      </c>
      <c r="B331" s="84" t="s">
        <v>4</v>
      </c>
      <c r="C331" s="85" t="s">
        <v>688</v>
      </c>
      <c r="D331" s="84" t="s">
        <v>709</v>
      </c>
      <c r="E331" s="84" t="s">
        <v>108</v>
      </c>
      <c r="F331" s="86">
        <v>36171</v>
      </c>
      <c r="G331" s="87">
        <f t="shared" ca="1" si="10"/>
        <v>24</v>
      </c>
      <c r="H331" s="88">
        <v>60005</v>
      </c>
      <c r="I331" s="85">
        <v>1</v>
      </c>
      <c r="J331" s="89">
        <f t="shared" si="11"/>
        <v>78006.5</v>
      </c>
    </row>
    <row r="332" spans="1:12">
      <c r="A332">
        <v>331</v>
      </c>
      <c r="B332" s="84" t="s">
        <v>190</v>
      </c>
      <c r="C332" s="85" t="s">
        <v>693</v>
      </c>
      <c r="D332" s="84" t="s">
        <v>110</v>
      </c>
      <c r="E332" s="84" t="s">
        <v>108</v>
      </c>
      <c r="F332" s="86">
        <v>40815</v>
      </c>
      <c r="G332" s="87">
        <f t="shared" ca="1" si="10"/>
        <v>11</v>
      </c>
      <c r="H332" s="88">
        <v>59950</v>
      </c>
      <c r="I332" s="85">
        <v>5</v>
      </c>
      <c r="J332" s="89">
        <f t="shared" si="11"/>
        <v>77935</v>
      </c>
    </row>
    <row r="333" spans="1:12">
      <c r="A333">
        <v>332</v>
      </c>
      <c r="B333" s="84" t="s">
        <v>524</v>
      </c>
      <c r="C333" s="85" t="s">
        <v>688</v>
      </c>
      <c r="D333" s="84" t="s">
        <v>119</v>
      </c>
      <c r="E333" s="84" t="s">
        <v>108</v>
      </c>
      <c r="F333" s="86">
        <v>39123</v>
      </c>
      <c r="G333" s="87">
        <f t="shared" ca="1" si="10"/>
        <v>15</v>
      </c>
      <c r="H333" s="88">
        <v>59697</v>
      </c>
      <c r="I333" s="85">
        <v>3</v>
      </c>
      <c r="J333" s="89">
        <f t="shared" si="11"/>
        <v>77606.100000000006</v>
      </c>
    </row>
    <row r="334" spans="1:12">
      <c r="A334">
        <v>333</v>
      </c>
      <c r="B334" s="84" t="s">
        <v>847</v>
      </c>
      <c r="C334" s="85" t="s">
        <v>691</v>
      </c>
      <c r="D334" s="84" t="s">
        <v>140</v>
      </c>
      <c r="E334" s="84" t="s">
        <v>108</v>
      </c>
      <c r="F334" s="86">
        <v>37866</v>
      </c>
      <c r="G334" s="87">
        <f t="shared" ca="1" si="10"/>
        <v>19</v>
      </c>
      <c r="H334" s="88">
        <v>59653</v>
      </c>
      <c r="I334" s="85">
        <v>5</v>
      </c>
      <c r="J334" s="89">
        <f t="shared" si="11"/>
        <v>77548.899999999994</v>
      </c>
    </row>
    <row r="335" spans="1:12">
      <c r="A335">
        <v>334</v>
      </c>
      <c r="B335" s="84" t="s">
        <v>484</v>
      </c>
      <c r="C335" s="85" t="s">
        <v>691</v>
      </c>
      <c r="D335" s="84" t="s">
        <v>119</v>
      </c>
      <c r="E335" s="84" t="s">
        <v>108</v>
      </c>
      <c r="F335" s="86">
        <v>39273</v>
      </c>
      <c r="G335" s="87">
        <f t="shared" ca="1" si="10"/>
        <v>15</v>
      </c>
      <c r="H335" s="88">
        <v>59620</v>
      </c>
      <c r="I335" s="85">
        <v>4</v>
      </c>
      <c r="J335" s="89">
        <f t="shared" si="11"/>
        <v>77506</v>
      </c>
    </row>
    <row r="336" spans="1:12">
      <c r="A336">
        <v>335</v>
      </c>
      <c r="B336" s="84" t="s">
        <v>605</v>
      </c>
      <c r="C336" s="85" t="s">
        <v>691</v>
      </c>
      <c r="D336" s="84" t="s">
        <v>121</v>
      </c>
      <c r="E336" s="84" t="s">
        <v>111</v>
      </c>
      <c r="F336" s="86">
        <v>38734</v>
      </c>
      <c r="G336" s="87">
        <f t="shared" ca="1" si="10"/>
        <v>17</v>
      </c>
      <c r="H336" s="88">
        <v>59609</v>
      </c>
      <c r="I336" s="85">
        <v>4</v>
      </c>
      <c r="J336" s="89">
        <f t="shared" si="11"/>
        <v>77491.7</v>
      </c>
    </row>
    <row r="337" spans="1:10">
      <c r="A337">
        <v>336</v>
      </c>
      <c r="B337" s="84" t="s">
        <v>354</v>
      </c>
      <c r="C337" s="85" t="s">
        <v>693</v>
      </c>
      <c r="D337" s="84" t="s">
        <v>110</v>
      </c>
      <c r="E337" s="84" t="s">
        <v>108</v>
      </c>
      <c r="F337" s="86">
        <v>40137</v>
      </c>
      <c r="G337" s="87">
        <f t="shared" ca="1" si="10"/>
        <v>13</v>
      </c>
      <c r="H337" s="88">
        <v>59609</v>
      </c>
      <c r="I337" s="85">
        <v>4</v>
      </c>
      <c r="J337" s="89">
        <f t="shared" si="11"/>
        <v>77491.7</v>
      </c>
    </row>
    <row r="338" spans="1:10">
      <c r="A338">
        <v>337</v>
      </c>
      <c r="B338" s="84" t="s">
        <v>380</v>
      </c>
      <c r="C338" s="85" t="s">
        <v>694</v>
      </c>
      <c r="D338" s="84" t="s">
        <v>115</v>
      </c>
      <c r="E338" s="84" t="s">
        <v>111</v>
      </c>
      <c r="F338" s="86">
        <v>39783</v>
      </c>
      <c r="G338" s="87">
        <f t="shared" ca="1" si="10"/>
        <v>14</v>
      </c>
      <c r="H338" s="88">
        <v>59400</v>
      </c>
      <c r="I338" s="85">
        <v>3</v>
      </c>
      <c r="J338" s="89">
        <f t="shared" si="11"/>
        <v>77220</v>
      </c>
    </row>
    <row r="339" spans="1:10">
      <c r="A339">
        <v>338</v>
      </c>
      <c r="B339" s="84" t="s">
        <v>377</v>
      </c>
      <c r="C339" s="85" t="s">
        <v>691</v>
      </c>
      <c r="D339" s="84" t="s">
        <v>119</v>
      </c>
      <c r="E339" s="84" t="s">
        <v>108</v>
      </c>
      <c r="F339" s="86">
        <v>39797</v>
      </c>
      <c r="G339" s="87">
        <f t="shared" ca="1" si="10"/>
        <v>14</v>
      </c>
      <c r="H339" s="88">
        <v>59290</v>
      </c>
      <c r="I339" s="85">
        <v>5</v>
      </c>
      <c r="J339" s="89">
        <f t="shared" si="11"/>
        <v>77077</v>
      </c>
    </row>
    <row r="340" spans="1:10">
      <c r="A340">
        <v>339</v>
      </c>
      <c r="B340" s="84" t="s">
        <v>861</v>
      </c>
      <c r="C340" s="85" t="s">
        <v>691</v>
      </c>
      <c r="D340" s="84" t="s">
        <v>133</v>
      </c>
      <c r="E340" s="84" t="s">
        <v>108</v>
      </c>
      <c r="F340" s="86">
        <v>37936</v>
      </c>
      <c r="G340" s="87">
        <f t="shared" ca="1" si="10"/>
        <v>19</v>
      </c>
      <c r="H340" s="88">
        <v>59257</v>
      </c>
      <c r="I340" s="85">
        <v>2</v>
      </c>
      <c r="J340" s="89">
        <f t="shared" si="11"/>
        <v>77034.100000000006</v>
      </c>
    </row>
    <row r="341" spans="1:10">
      <c r="A341">
        <v>340</v>
      </c>
      <c r="B341" s="84" t="s">
        <v>585</v>
      </c>
      <c r="C341" s="85" t="s">
        <v>690</v>
      </c>
      <c r="D341" s="84" t="s">
        <v>147</v>
      </c>
      <c r="E341" s="84" t="s">
        <v>111</v>
      </c>
      <c r="F341" s="86">
        <v>38805</v>
      </c>
      <c r="G341" s="87">
        <f t="shared" ca="1" si="10"/>
        <v>16</v>
      </c>
      <c r="H341" s="88">
        <v>59257</v>
      </c>
      <c r="I341" s="85">
        <v>2</v>
      </c>
      <c r="J341" s="89">
        <f t="shared" si="11"/>
        <v>77034.100000000006</v>
      </c>
    </row>
    <row r="342" spans="1:10">
      <c r="A342">
        <v>341</v>
      </c>
      <c r="B342" s="84" t="s">
        <v>927</v>
      </c>
      <c r="C342" s="85" t="s">
        <v>691</v>
      </c>
      <c r="D342" s="84" t="s">
        <v>119</v>
      </c>
      <c r="E342" s="84" t="s">
        <v>111</v>
      </c>
      <c r="F342" s="86">
        <v>36214</v>
      </c>
      <c r="G342" s="87">
        <f t="shared" ca="1" si="10"/>
        <v>23</v>
      </c>
      <c r="H342" s="88">
        <v>58641</v>
      </c>
      <c r="I342" s="85">
        <v>5</v>
      </c>
      <c r="J342" s="89">
        <f t="shared" si="11"/>
        <v>76233.3</v>
      </c>
    </row>
    <row r="343" spans="1:10">
      <c r="A343">
        <v>342</v>
      </c>
      <c r="B343" s="84" t="s">
        <v>168</v>
      </c>
      <c r="C343" s="85" t="s">
        <v>693</v>
      </c>
      <c r="D343" s="84" t="s">
        <v>140</v>
      </c>
      <c r="E343" s="84" t="s">
        <v>108</v>
      </c>
      <c r="F343" s="86">
        <v>40936</v>
      </c>
      <c r="G343" s="87">
        <f t="shared" ca="1" si="10"/>
        <v>10</v>
      </c>
      <c r="H343" s="88">
        <v>58234</v>
      </c>
      <c r="I343" s="85">
        <v>4</v>
      </c>
      <c r="J343" s="89">
        <f t="shared" si="11"/>
        <v>75704.2</v>
      </c>
    </row>
    <row r="344" spans="1:10">
      <c r="A344">
        <v>343</v>
      </c>
      <c r="B344" s="84" t="s">
        <v>275</v>
      </c>
      <c r="C344" s="85" t="s">
        <v>693</v>
      </c>
      <c r="D344" s="84" t="s">
        <v>140</v>
      </c>
      <c r="E344" s="84" t="s">
        <v>111</v>
      </c>
      <c r="F344" s="86">
        <v>40462</v>
      </c>
      <c r="G344" s="87">
        <f t="shared" ca="1" si="10"/>
        <v>12</v>
      </c>
      <c r="H344" s="88">
        <v>58234</v>
      </c>
      <c r="I344" s="85">
        <v>4</v>
      </c>
      <c r="J344" s="89">
        <f t="shared" si="11"/>
        <v>75704.2</v>
      </c>
    </row>
    <row r="345" spans="1:10">
      <c r="A345">
        <v>344</v>
      </c>
      <c r="B345" s="84" t="s">
        <v>811</v>
      </c>
      <c r="C345" s="85" t="s">
        <v>689</v>
      </c>
      <c r="D345" s="84" t="s">
        <v>140</v>
      </c>
      <c r="E345" s="84" t="s">
        <v>111</v>
      </c>
      <c r="F345" s="86">
        <v>37326</v>
      </c>
      <c r="G345" s="87">
        <f t="shared" ca="1" si="10"/>
        <v>20</v>
      </c>
      <c r="H345" s="88">
        <v>58047</v>
      </c>
      <c r="I345" s="85">
        <v>2</v>
      </c>
      <c r="J345" s="89">
        <f t="shared" si="11"/>
        <v>75461.100000000006</v>
      </c>
    </row>
    <row r="346" spans="1:10">
      <c r="A346">
        <v>345</v>
      </c>
      <c r="B346" s="84" t="s">
        <v>188</v>
      </c>
      <c r="C346" s="85" t="s">
        <v>693</v>
      </c>
      <c r="D346" s="84" t="s">
        <v>110</v>
      </c>
      <c r="E346" s="84" t="s">
        <v>111</v>
      </c>
      <c r="F346" s="86">
        <v>40820</v>
      </c>
      <c r="G346" s="87">
        <f t="shared" ca="1" si="10"/>
        <v>11</v>
      </c>
      <c r="H346" s="88">
        <v>58025</v>
      </c>
      <c r="I346" s="85">
        <v>1</v>
      </c>
      <c r="J346" s="89">
        <f t="shared" si="11"/>
        <v>75432.5</v>
      </c>
    </row>
    <row r="347" spans="1:10">
      <c r="A347">
        <v>346</v>
      </c>
      <c r="B347" s="84" t="s">
        <v>868</v>
      </c>
      <c r="C347" s="85" t="s">
        <v>688</v>
      </c>
      <c r="D347" s="84" t="s">
        <v>147</v>
      </c>
      <c r="E347" s="84" t="s">
        <v>108</v>
      </c>
      <c r="F347" s="86">
        <v>36662</v>
      </c>
      <c r="G347" s="87">
        <f t="shared" ca="1" si="10"/>
        <v>22</v>
      </c>
      <c r="H347" s="88">
        <v>57739</v>
      </c>
      <c r="I347" s="85">
        <v>4</v>
      </c>
      <c r="J347" s="89">
        <f t="shared" si="11"/>
        <v>75060.7</v>
      </c>
    </row>
    <row r="348" spans="1:10">
      <c r="A348">
        <v>347</v>
      </c>
      <c r="B348" s="84" t="s">
        <v>797</v>
      </c>
      <c r="C348" s="85" t="s">
        <v>691</v>
      </c>
      <c r="D348" s="84" t="s">
        <v>215</v>
      </c>
      <c r="E348" s="84" t="s">
        <v>125</v>
      </c>
      <c r="F348" s="86">
        <v>37505</v>
      </c>
      <c r="G348" s="87">
        <f t="shared" ca="1" si="10"/>
        <v>20</v>
      </c>
      <c r="H348" s="88">
        <v>56980</v>
      </c>
      <c r="I348" s="85">
        <v>1</v>
      </c>
      <c r="J348" s="89">
        <f t="shared" si="11"/>
        <v>74074</v>
      </c>
    </row>
    <row r="349" spans="1:10">
      <c r="A349">
        <v>348</v>
      </c>
      <c r="B349" s="84" t="s">
        <v>871</v>
      </c>
      <c r="C349" s="85" t="s">
        <v>689</v>
      </c>
      <c r="D349" s="84" t="s">
        <v>147</v>
      </c>
      <c r="E349" s="84" t="s">
        <v>108</v>
      </c>
      <c r="F349" s="86">
        <v>36392</v>
      </c>
      <c r="G349" s="87">
        <f t="shared" ca="1" si="10"/>
        <v>23</v>
      </c>
      <c r="H349" s="88">
        <v>56551</v>
      </c>
      <c r="I349" s="85">
        <v>4</v>
      </c>
      <c r="J349" s="89">
        <f t="shared" si="11"/>
        <v>73516.3</v>
      </c>
    </row>
    <row r="350" spans="1:10">
      <c r="A350">
        <v>349</v>
      </c>
      <c r="B350" s="84" t="s">
        <v>356</v>
      </c>
      <c r="C350" s="85" t="s">
        <v>688</v>
      </c>
      <c r="D350" s="84" t="s">
        <v>154</v>
      </c>
      <c r="E350" s="84" t="s">
        <v>108</v>
      </c>
      <c r="F350" s="86">
        <v>40106</v>
      </c>
      <c r="G350" s="87">
        <f t="shared" ca="1" si="10"/>
        <v>13</v>
      </c>
      <c r="H350" s="88">
        <v>56298</v>
      </c>
      <c r="I350" s="85">
        <v>3</v>
      </c>
      <c r="J350" s="89">
        <f t="shared" si="11"/>
        <v>73187.399999999994</v>
      </c>
    </row>
    <row r="351" spans="1:10">
      <c r="A351">
        <v>350</v>
      </c>
      <c r="B351" s="84" t="s">
        <v>454</v>
      </c>
      <c r="C351" s="85" t="s">
        <v>691</v>
      </c>
      <c r="D351" s="84" t="s">
        <v>115</v>
      </c>
      <c r="E351" s="84" t="s">
        <v>108</v>
      </c>
      <c r="F351" s="86">
        <v>39404</v>
      </c>
      <c r="G351" s="87">
        <f t="shared" ca="1" si="10"/>
        <v>15</v>
      </c>
      <c r="H351" s="88">
        <v>56089</v>
      </c>
      <c r="I351" s="85">
        <v>4</v>
      </c>
      <c r="J351" s="89">
        <f t="shared" si="11"/>
        <v>72915.7</v>
      </c>
    </row>
    <row r="352" spans="1:10">
      <c r="A352">
        <v>351</v>
      </c>
      <c r="B352" s="84" t="s">
        <v>178</v>
      </c>
      <c r="C352" s="85" t="s">
        <v>688</v>
      </c>
      <c r="D352" s="84" t="s">
        <v>110</v>
      </c>
      <c r="E352" s="84" t="s">
        <v>111</v>
      </c>
      <c r="F352" s="86">
        <v>40883</v>
      </c>
      <c r="G352" s="87">
        <f t="shared" ca="1" si="10"/>
        <v>11</v>
      </c>
      <c r="H352" s="88">
        <v>55924</v>
      </c>
      <c r="I352" s="85">
        <v>4</v>
      </c>
      <c r="J352" s="89">
        <f t="shared" si="11"/>
        <v>72701.2</v>
      </c>
    </row>
    <row r="353" spans="1:10">
      <c r="A353">
        <v>352</v>
      </c>
      <c r="B353" s="84" t="s">
        <v>462</v>
      </c>
      <c r="C353" s="85" t="s">
        <v>688</v>
      </c>
      <c r="D353" s="84" t="s">
        <v>110</v>
      </c>
      <c r="E353" s="84" t="s">
        <v>108</v>
      </c>
      <c r="F353" s="86">
        <v>39372</v>
      </c>
      <c r="G353" s="87">
        <f t="shared" ca="1" si="10"/>
        <v>15</v>
      </c>
      <c r="H353" s="88">
        <v>55627</v>
      </c>
      <c r="I353" s="85">
        <v>4</v>
      </c>
      <c r="J353" s="89">
        <f t="shared" si="11"/>
        <v>72315.100000000006</v>
      </c>
    </row>
    <row r="354" spans="1:10">
      <c r="A354">
        <v>353</v>
      </c>
      <c r="B354" s="84" t="s">
        <v>328</v>
      </c>
      <c r="C354" s="85" t="s">
        <v>688</v>
      </c>
      <c r="D354" s="84" t="s">
        <v>123</v>
      </c>
      <c r="E354" s="84" t="s">
        <v>111</v>
      </c>
      <c r="F354" s="86">
        <v>40273</v>
      </c>
      <c r="G354" s="87">
        <f t="shared" ca="1" si="10"/>
        <v>12</v>
      </c>
      <c r="H354" s="88">
        <v>55605</v>
      </c>
      <c r="I354" s="85">
        <v>2</v>
      </c>
      <c r="J354" s="89">
        <f t="shared" si="11"/>
        <v>72286.5</v>
      </c>
    </row>
    <row r="355" spans="1:10">
      <c r="A355">
        <v>354</v>
      </c>
      <c r="B355" s="84" t="s">
        <v>869</v>
      </c>
      <c r="C355" s="85" t="s">
        <v>691</v>
      </c>
      <c r="D355" s="84" t="s">
        <v>147</v>
      </c>
      <c r="E355" s="84" t="s">
        <v>111</v>
      </c>
      <c r="F355" s="86">
        <v>36703</v>
      </c>
      <c r="G355" s="87">
        <f t="shared" ca="1" si="10"/>
        <v>22</v>
      </c>
      <c r="H355" s="88">
        <v>55220</v>
      </c>
      <c r="I355" s="85">
        <v>4</v>
      </c>
      <c r="J355" s="89">
        <f t="shared" si="11"/>
        <v>71786</v>
      </c>
    </row>
    <row r="356" spans="1:10">
      <c r="A356">
        <v>355</v>
      </c>
      <c r="B356" s="84" t="s">
        <v>784</v>
      </c>
      <c r="C356" s="85" t="s">
        <v>693</v>
      </c>
      <c r="D356" s="84" t="s">
        <v>137</v>
      </c>
      <c r="E356" s="84" t="s">
        <v>108</v>
      </c>
      <c r="F356" s="86">
        <v>36077</v>
      </c>
      <c r="G356" s="87">
        <f t="shared" ca="1" si="10"/>
        <v>24</v>
      </c>
      <c r="H356" s="88">
        <v>55121</v>
      </c>
      <c r="I356" s="85">
        <v>1</v>
      </c>
      <c r="J356" s="89">
        <f t="shared" si="11"/>
        <v>71657.3</v>
      </c>
    </row>
    <row r="357" spans="1:10">
      <c r="A357">
        <v>356</v>
      </c>
      <c r="B357" s="84" t="s">
        <v>956</v>
      </c>
      <c r="C357" s="85" t="s">
        <v>691</v>
      </c>
      <c r="D357" s="84" t="s">
        <v>107</v>
      </c>
      <c r="E357" s="84" t="s">
        <v>108</v>
      </c>
      <c r="F357" s="86">
        <v>36956</v>
      </c>
      <c r="G357" s="87">
        <f t="shared" ca="1" si="10"/>
        <v>21</v>
      </c>
      <c r="H357" s="88">
        <v>54923</v>
      </c>
      <c r="I357" s="85">
        <v>1</v>
      </c>
      <c r="J357" s="89">
        <f t="shared" si="11"/>
        <v>71399.899999999994</v>
      </c>
    </row>
    <row r="358" spans="1:10">
      <c r="A358">
        <v>357</v>
      </c>
      <c r="B358" s="84" t="s">
        <v>776</v>
      </c>
      <c r="C358" s="85" t="s">
        <v>693</v>
      </c>
      <c r="D358" s="84" t="s">
        <v>242</v>
      </c>
      <c r="E358" s="84" t="s">
        <v>108</v>
      </c>
      <c r="F358" s="86">
        <v>36249</v>
      </c>
      <c r="G358" s="87">
        <f t="shared" ca="1" si="10"/>
        <v>23</v>
      </c>
      <c r="H358" s="88">
        <v>54846</v>
      </c>
      <c r="I358" s="85">
        <v>2</v>
      </c>
      <c r="J358" s="89">
        <f t="shared" si="11"/>
        <v>71299.8</v>
      </c>
    </row>
    <row r="359" spans="1:10">
      <c r="A359">
        <v>358</v>
      </c>
      <c r="B359" s="84" t="s">
        <v>221</v>
      </c>
      <c r="C359" s="85" t="s">
        <v>688</v>
      </c>
      <c r="D359" s="84" t="s">
        <v>123</v>
      </c>
      <c r="E359" s="84" t="s">
        <v>108</v>
      </c>
      <c r="F359" s="86">
        <v>40653</v>
      </c>
      <c r="G359" s="87">
        <f t="shared" ca="1" si="10"/>
        <v>11</v>
      </c>
      <c r="H359" s="88">
        <v>54791</v>
      </c>
      <c r="I359" s="85">
        <v>2</v>
      </c>
      <c r="J359" s="89">
        <f t="shared" si="11"/>
        <v>71228.3</v>
      </c>
    </row>
    <row r="360" spans="1:10">
      <c r="A360">
        <v>359</v>
      </c>
      <c r="B360" s="84" t="s">
        <v>878</v>
      </c>
      <c r="C360" s="85" t="s">
        <v>691</v>
      </c>
      <c r="D360" s="84" t="s">
        <v>147</v>
      </c>
      <c r="E360" s="84" t="s">
        <v>108</v>
      </c>
      <c r="F360" s="86">
        <v>36116</v>
      </c>
      <c r="G360" s="87">
        <f t="shared" ca="1" si="10"/>
        <v>24</v>
      </c>
      <c r="H360" s="88">
        <v>54747</v>
      </c>
      <c r="I360" s="85">
        <v>1</v>
      </c>
      <c r="J360" s="89">
        <f t="shared" si="11"/>
        <v>71171.100000000006</v>
      </c>
    </row>
    <row r="361" spans="1:10">
      <c r="A361">
        <v>360</v>
      </c>
      <c r="B361" s="84" t="s">
        <v>486</v>
      </c>
      <c r="C361" s="85" t="s">
        <v>693</v>
      </c>
      <c r="D361" s="84" t="s">
        <v>107</v>
      </c>
      <c r="E361" s="84" t="s">
        <v>125</v>
      </c>
      <c r="F361" s="86">
        <v>39267</v>
      </c>
      <c r="G361" s="87">
        <f t="shared" ca="1" si="10"/>
        <v>15</v>
      </c>
      <c r="H361" s="88">
        <v>54500</v>
      </c>
      <c r="I361" s="85">
        <v>2</v>
      </c>
      <c r="J361" s="89">
        <f t="shared" si="11"/>
        <v>70850</v>
      </c>
    </row>
    <row r="362" spans="1:10">
      <c r="A362">
        <v>361</v>
      </c>
      <c r="B362" s="84" t="s">
        <v>139</v>
      </c>
      <c r="C362" s="85" t="s">
        <v>693</v>
      </c>
      <c r="D362" s="84" t="s">
        <v>140</v>
      </c>
      <c r="E362" s="84" t="s">
        <v>111</v>
      </c>
      <c r="F362" s="86">
        <v>41124</v>
      </c>
      <c r="G362" s="87">
        <f t="shared" ca="1" si="10"/>
        <v>10</v>
      </c>
      <c r="H362" s="88">
        <v>54483</v>
      </c>
      <c r="I362" s="85">
        <v>2</v>
      </c>
      <c r="J362" s="89">
        <f t="shared" si="11"/>
        <v>70827.899999999994</v>
      </c>
    </row>
    <row r="363" spans="1:10">
      <c r="A363">
        <v>362</v>
      </c>
      <c r="B363" s="84" t="s">
        <v>577</v>
      </c>
      <c r="C363" s="85" t="s">
        <v>688</v>
      </c>
      <c r="D363" s="84" t="s">
        <v>110</v>
      </c>
      <c r="E363" s="84" t="s">
        <v>111</v>
      </c>
      <c r="F363" s="86">
        <v>38828</v>
      </c>
      <c r="G363" s="87">
        <f t="shared" ca="1" si="10"/>
        <v>16</v>
      </c>
      <c r="H363" s="88">
        <v>54483</v>
      </c>
      <c r="I363" s="85">
        <v>4</v>
      </c>
      <c r="J363" s="89">
        <f t="shared" si="11"/>
        <v>70827.899999999994</v>
      </c>
    </row>
    <row r="364" spans="1:10">
      <c r="A364">
        <v>363</v>
      </c>
      <c r="B364" s="84" t="s">
        <v>334</v>
      </c>
      <c r="C364" s="85" t="s">
        <v>694</v>
      </c>
      <c r="D364" s="84" t="s">
        <v>121</v>
      </c>
      <c r="E364" s="84" t="s">
        <v>125</v>
      </c>
      <c r="F364" s="86">
        <v>40263</v>
      </c>
      <c r="G364" s="87">
        <f t="shared" ca="1" si="10"/>
        <v>12</v>
      </c>
      <c r="H364" s="88">
        <v>54346</v>
      </c>
      <c r="I364" s="85">
        <v>4</v>
      </c>
      <c r="J364" s="89">
        <f t="shared" si="11"/>
        <v>70649.8</v>
      </c>
    </row>
    <row r="365" spans="1:10">
      <c r="A365">
        <v>364</v>
      </c>
      <c r="B365" s="84" t="s">
        <v>600</v>
      </c>
      <c r="C365" s="85" t="s">
        <v>693</v>
      </c>
      <c r="D365" s="84" t="s">
        <v>154</v>
      </c>
      <c r="E365" s="84" t="s">
        <v>108</v>
      </c>
      <c r="F365" s="86">
        <v>38746</v>
      </c>
      <c r="G365" s="87">
        <f t="shared" ca="1" si="10"/>
        <v>16</v>
      </c>
      <c r="H365" s="88">
        <v>54296</v>
      </c>
      <c r="I365" s="85">
        <v>2</v>
      </c>
      <c r="J365" s="89">
        <f t="shared" si="11"/>
        <v>70584.800000000003</v>
      </c>
    </row>
    <row r="366" spans="1:10">
      <c r="A366">
        <v>365</v>
      </c>
      <c r="B366" s="84" t="s">
        <v>286</v>
      </c>
      <c r="C366" s="85" t="s">
        <v>688</v>
      </c>
      <c r="D366" s="84" t="s">
        <v>110</v>
      </c>
      <c r="E366" s="84" t="s">
        <v>125</v>
      </c>
      <c r="F366" s="9">
        <v>40421</v>
      </c>
      <c r="G366" s="87">
        <f t="shared" ca="1" si="10"/>
        <v>12</v>
      </c>
      <c r="H366" s="88">
        <v>54291</v>
      </c>
      <c r="I366" s="85">
        <v>5</v>
      </c>
      <c r="J366" s="89">
        <f t="shared" si="11"/>
        <v>70578.3</v>
      </c>
    </row>
    <row r="367" spans="1:10">
      <c r="A367">
        <v>366</v>
      </c>
      <c r="B367" s="84" t="s">
        <v>618</v>
      </c>
      <c r="C367" s="85" t="s">
        <v>693</v>
      </c>
      <c r="D367" s="84" t="s">
        <v>135</v>
      </c>
      <c r="E367" s="84" t="s">
        <v>108</v>
      </c>
      <c r="F367" s="86">
        <v>38142</v>
      </c>
      <c r="G367" s="87">
        <f t="shared" ca="1" si="10"/>
        <v>18</v>
      </c>
      <c r="H367" s="88">
        <v>54285</v>
      </c>
      <c r="I367" s="85">
        <v>4</v>
      </c>
      <c r="J367" s="89">
        <f t="shared" si="11"/>
        <v>70570.5</v>
      </c>
    </row>
    <row r="368" spans="1:10">
      <c r="A368">
        <v>367</v>
      </c>
      <c r="B368" s="84" t="s">
        <v>349</v>
      </c>
      <c r="C368" s="85" t="s">
        <v>693</v>
      </c>
      <c r="D368" s="84" t="s">
        <v>113</v>
      </c>
      <c r="E368" s="84" t="s">
        <v>108</v>
      </c>
      <c r="F368" s="86">
        <v>40198</v>
      </c>
      <c r="G368" s="87">
        <f t="shared" ca="1" si="10"/>
        <v>13</v>
      </c>
      <c r="H368" s="88">
        <v>54186</v>
      </c>
      <c r="I368" s="85">
        <v>3</v>
      </c>
      <c r="J368" s="89">
        <f t="shared" si="11"/>
        <v>70441.8</v>
      </c>
    </row>
    <row r="369" spans="1:10">
      <c r="A369">
        <v>368</v>
      </c>
      <c r="B369" s="84" t="s">
        <v>965</v>
      </c>
      <c r="C369" s="85" t="s">
        <v>690</v>
      </c>
      <c r="D369" s="84" t="s">
        <v>107</v>
      </c>
      <c r="E369" s="84" t="s">
        <v>111</v>
      </c>
      <c r="F369" s="86">
        <v>37453</v>
      </c>
      <c r="G369" s="87">
        <f t="shared" ca="1" si="10"/>
        <v>20</v>
      </c>
      <c r="H369" s="88">
        <v>53999</v>
      </c>
      <c r="I369" s="85">
        <v>4</v>
      </c>
      <c r="J369" s="89">
        <f t="shared" si="11"/>
        <v>70198.7</v>
      </c>
    </row>
    <row r="370" spans="1:10">
      <c r="A370">
        <v>369</v>
      </c>
      <c r="B370" s="84" t="s">
        <v>433</v>
      </c>
      <c r="C370" s="85" t="s">
        <v>694</v>
      </c>
      <c r="D370" s="84" t="s">
        <v>107</v>
      </c>
      <c r="E370" s="84" t="s">
        <v>125</v>
      </c>
      <c r="F370" s="86">
        <v>39535</v>
      </c>
      <c r="G370" s="87">
        <f t="shared" ca="1" si="10"/>
        <v>14</v>
      </c>
      <c r="H370" s="88">
        <v>53988</v>
      </c>
      <c r="I370" s="85">
        <v>5</v>
      </c>
      <c r="J370" s="89">
        <f t="shared" si="11"/>
        <v>70184.399999999994</v>
      </c>
    </row>
    <row r="371" spans="1:10">
      <c r="A371">
        <v>370</v>
      </c>
      <c r="B371" s="84" t="s">
        <v>232</v>
      </c>
      <c r="C371" s="85" t="s">
        <v>689</v>
      </c>
      <c r="D371" s="84" t="s">
        <v>177</v>
      </c>
      <c r="E371" s="84" t="s">
        <v>111</v>
      </c>
      <c r="F371" s="86">
        <v>40591</v>
      </c>
      <c r="G371" s="87">
        <f t="shared" ca="1" si="10"/>
        <v>11</v>
      </c>
      <c r="H371" s="88">
        <v>53977</v>
      </c>
      <c r="I371" s="85">
        <v>3</v>
      </c>
      <c r="J371" s="89">
        <f t="shared" si="11"/>
        <v>70170.100000000006</v>
      </c>
    </row>
    <row r="372" spans="1:10">
      <c r="A372">
        <v>371</v>
      </c>
      <c r="B372" s="84" t="s">
        <v>864</v>
      </c>
      <c r="C372" s="85" t="s">
        <v>688</v>
      </c>
      <c r="D372" s="84" t="s">
        <v>147</v>
      </c>
      <c r="E372" s="84" t="s">
        <v>108</v>
      </c>
      <c r="F372" s="86">
        <v>36940</v>
      </c>
      <c r="G372" s="87">
        <f t="shared" ca="1" si="10"/>
        <v>21</v>
      </c>
      <c r="H372" s="88">
        <v>53889</v>
      </c>
      <c r="I372" s="85">
        <v>5</v>
      </c>
      <c r="J372" s="89">
        <f t="shared" si="11"/>
        <v>70055.7</v>
      </c>
    </row>
    <row r="373" spans="1:10">
      <c r="A373">
        <v>372</v>
      </c>
      <c r="B373" s="84" t="s">
        <v>801</v>
      </c>
      <c r="C373" s="85" t="s">
        <v>689</v>
      </c>
      <c r="D373" s="84" t="s">
        <v>140</v>
      </c>
      <c r="E373" s="84" t="s">
        <v>125</v>
      </c>
      <c r="F373" s="86">
        <v>35807</v>
      </c>
      <c r="G373" s="87">
        <f t="shared" ca="1" si="10"/>
        <v>25</v>
      </c>
      <c r="H373" s="88">
        <v>53719</v>
      </c>
      <c r="I373" s="85">
        <v>5</v>
      </c>
      <c r="J373" s="89">
        <f t="shared" si="11"/>
        <v>69834.7</v>
      </c>
    </row>
    <row r="374" spans="1:10">
      <c r="A374">
        <v>373</v>
      </c>
      <c r="B374" s="84" t="s">
        <v>304</v>
      </c>
      <c r="C374" s="85" t="s">
        <v>688</v>
      </c>
      <c r="D374" s="84" t="s">
        <v>147</v>
      </c>
      <c r="E374" s="84" t="s">
        <v>108</v>
      </c>
      <c r="F374" s="86">
        <v>40367</v>
      </c>
      <c r="G374" s="87">
        <f t="shared" ca="1" si="10"/>
        <v>12</v>
      </c>
      <c r="H374" s="88">
        <v>53680</v>
      </c>
      <c r="I374" s="85">
        <v>4</v>
      </c>
      <c r="J374" s="89">
        <f t="shared" si="11"/>
        <v>69784</v>
      </c>
    </row>
    <row r="375" spans="1:10">
      <c r="A375">
        <v>374</v>
      </c>
      <c r="B375" s="84" t="s">
        <v>941</v>
      </c>
      <c r="C375" s="85" t="s">
        <v>694</v>
      </c>
      <c r="D375" s="84" t="s">
        <v>119</v>
      </c>
      <c r="E375" s="84" t="s">
        <v>125</v>
      </c>
      <c r="F375" s="86">
        <v>37815</v>
      </c>
      <c r="G375" s="87">
        <f t="shared" ca="1" si="10"/>
        <v>19</v>
      </c>
      <c r="H375" s="88">
        <v>53614</v>
      </c>
      <c r="I375" s="85">
        <v>1</v>
      </c>
      <c r="J375" s="89">
        <f t="shared" si="11"/>
        <v>69698.2</v>
      </c>
    </row>
    <row r="376" spans="1:10">
      <c r="A376">
        <v>375</v>
      </c>
      <c r="B376" s="84" t="s">
        <v>337</v>
      </c>
      <c r="C376" s="85" t="s">
        <v>689</v>
      </c>
      <c r="D376" s="84" t="s">
        <v>110</v>
      </c>
      <c r="E376" s="84" t="s">
        <v>125</v>
      </c>
      <c r="F376" s="9">
        <v>40254</v>
      </c>
      <c r="G376" s="87">
        <f t="shared" ca="1" si="10"/>
        <v>12</v>
      </c>
      <c r="H376" s="88">
        <v>53570</v>
      </c>
      <c r="I376" s="85">
        <v>3</v>
      </c>
      <c r="J376" s="89">
        <f t="shared" si="11"/>
        <v>69641</v>
      </c>
    </row>
    <row r="377" spans="1:10">
      <c r="A377">
        <v>376</v>
      </c>
      <c r="B377" s="84" t="s">
        <v>150</v>
      </c>
      <c r="C377" s="85" t="s">
        <v>691</v>
      </c>
      <c r="D377" s="84" t="s">
        <v>121</v>
      </c>
      <c r="E377" s="84" t="s">
        <v>108</v>
      </c>
      <c r="F377" s="86">
        <v>41046</v>
      </c>
      <c r="G377" s="87">
        <f t="shared" ca="1" si="10"/>
        <v>10</v>
      </c>
      <c r="H377" s="88">
        <v>53405</v>
      </c>
      <c r="I377" s="85">
        <v>5</v>
      </c>
      <c r="J377" s="89">
        <f t="shared" si="11"/>
        <v>69426.5</v>
      </c>
    </row>
    <row r="378" spans="1:10">
      <c r="A378">
        <v>377</v>
      </c>
      <c r="B378" s="84" t="s">
        <v>457</v>
      </c>
      <c r="C378" s="85" t="s">
        <v>693</v>
      </c>
      <c r="D378" s="84" t="s">
        <v>119</v>
      </c>
      <c r="E378" s="84" t="s">
        <v>108</v>
      </c>
      <c r="F378" s="86">
        <v>39398</v>
      </c>
      <c r="G378" s="87">
        <f t="shared" ca="1" si="10"/>
        <v>15</v>
      </c>
      <c r="H378" s="88">
        <v>53339</v>
      </c>
      <c r="I378" s="85">
        <v>2</v>
      </c>
      <c r="J378" s="89">
        <f t="shared" si="11"/>
        <v>69340.7</v>
      </c>
    </row>
    <row r="379" spans="1:10">
      <c r="A379">
        <v>378</v>
      </c>
      <c r="B379" s="84" t="s">
        <v>587</v>
      </c>
      <c r="C379" s="85" t="s">
        <v>688</v>
      </c>
      <c r="D379" s="84" t="s">
        <v>123</v>
      </c>
      <c r="E379" s="84" t="s">
        <v>125</v>
      </c>
      <c r="F379" s="86">
        <v>38804</v>
      </c>
      <c r="G379" s="87">
        <f t="shared" ca="1" si="10"/>
        <v>16</v>
      </c>
      <c r="H379" s="88">
        <v>53257</v>
      </c>
      <c r="I379" s="85">
        <v>4</v>
      </c>
      <c r="J379" s="89">
        <f t="shared" si="11"/>
        <v>69234.100000000006</v>
      </c>
    </row>
    <row r="380" spans="1:10">
      <c r="A380">
        <v>379</v>
      </c>
      <c r="B380" s="84" t="s">
        <v>971</v>
      </c>
      <c r="C380" s="85" t="s">
        <v>689</v>
      </c>
      <c r="D380" s="84" t="s">
        <v>107</v>
      </c>
      <c r="E380" s="84" t="s">
        <v>108</v>
      </c>
      <c r="F380" s="86">
        <v>36080</v>
      </c>
      <c r="G380" s="87">
        <f t="shared" ca="1" si="10"/>
        <v>24</v>
      </c>
      <c r="H380" s="88">
        <v>53251</v>
      </c>
      <c r="I380" s="85">
        <v>5</v>
      </c>
      <c r="J380" s="89">
        <f t="shared" si="11"/>
        <v>69226.3</v>
      </c>
    </row>
    <row r="381" spans="1:10">
      <c r="A381">
        <v>380</v>
      </c>
      <c r="B381" s="84" t="s">
        <v>902</v>
      </c>
      <c r="C381" s="85" t="s">
        <v>693</v>
      </c>
      <c r="D381" s="84" t="s">
        <v>110</v>
      </c>
      <c r="E381" s="84" t="s">
        <v>108</v>
      </c>
      <c r="F381" s="86">
        <v>36673</v>
      </c>
      <c r="G381" s="87">
        <f t="shared" ca="1" si="10"/>
        <v>22</v>
      </c>
      <c r="H381" s="88">
        <v>53163</v>
      </c>
      <c r="I381" s="85">
        <v>1</v>
      </c>
      <c r="J381" s="89">
        <f t="shared" si="11"/>
        <v>69111.899999999994</v>
      </c>
    </row>
    <row r="382" spans="1:10">
      <c r="A382">
        <v>381</v>
      </c>
      <c r="B382" s="84" t="s">
        <v>609</v>
      </c>
      <c r="C382" s="85" t="s">
        <v>691</v>
      </c>
      <c r="D382" s="84" t="s">
        <v>107</v>
      </c>
      <c r="E382" s="84" t="s">
        <v>108</v>
      </c>
      <c r="F382" s="86">
        <v>38328</v>
      </c>
      <c r="G382" s="87">
        <f t="shared" ca="1" si="10"/>
        <v>18</v>
      </c>
      <c r="H382" s="88">
        <v>53108</v>
      </c>
      <c r="I382" s="85">
        <v>4</v>
      </c>
      <c r="J382" s="89">
        <f t="shared" si="11"/>
        <v>69040.399999999994</v>
      </c>
    </row>
    <row r="383" spans="1:10">
      <c r="A383">
        <v>382</v>
      </c>
      <c r="B383" s="84" t="s">
        <v>950</v>
      </c>
      <c r="C383" s="85" t="s">
        <v>690</v>
      </c>
      <c r="D383" s="84" t="s">
        <v>119</v>
      </c>
      <c r="E383" s="84" t="s">
        <v>108</v>
      </c>
      <c r="F383" s="86">
        <v>36514</v>
      </c>
      <c r="G383" s="87">
        <f t="shared" ca="1" si="10"/>
        <v>23</v>
      </c>
      <c r="H383" s="88">
        <v>53075</v>
      </c>
      <c r="I383" s="85">
        <v>3</v>
      </c>
      <c r="J383" s="89">
        <f t="shared" si="11"/>
        <v>68997.5</v>
      </c>
    </row>
    <row r="384" spans="1:10">
      <c r="A384">
        <v>383</v>
      </c>
      <c r="B384" s="84" t="s">
        <v>813</v>
      </c>
      <c r="C384" s="85" t="s">
        <v>693</v>
      </c>
      <c r="D384" s="84" t="s">
        <v>140</v>
      </c>
      <c r="E384" s="84" t="s">
        <v>125</v>
      </c>
      <c r="F384" s="86">
        <v>36269</v>
      </c>
      <c r="G384" s="87">
        <f t="shared" ca="1" si="10"/>
        <v>23</v>
      </c>
      <c r="H384" s="88">
        <v>53009</v>
      </c>
      <c r="I384" s="85">
        <v>1</v>
      </c>
      <c r="J384" s="89">
        <f t="shared" si="11"/>
        <v>68911.7</v>
      </c>
    </row>
    <row r="385" spans="1:10">
      <c r="A385">
        <v>384</v>
      </c>
      <c r="B385" s="84" t="s">
        <v>412</v>
      </c>
      <c r="C385" s="85" t="s">
        <v>693</v>
      </c>
      <c r="D385" s="84" t="s">
        <v>110</v>
      </c>
      <c r="E385" s="84" t="s">
        <v>108</v>
      </c>
      <c r="F385" s="86">
        <v>39673</v>
      </c>
      <c r="G385" s="87">
        <f t="shared" ca="1" si="10"/>
        <v>14</v>
      </c>
      <c r="H385" s="88">
        <v>52888</v>
      </c>
      <c r="I385" s="85">
        <v>2</v>
      </c>
      <c r="J385" s="89">
        <f t="shared" si="11"/>
        <v>68754.399999999994</v>
      </c>
    </row>
    <row r="386" spans="1:10">
      <c r="A386">
        <v>385</v>
      </c>
      <c r="B386" s="84" t="s">
        <v>966</v>
      </c>
      <c r="C386" s="85" t="s">
        <v>691</v>
      </c>
      <c r="D386" s="84" t="s">
        <v>107</v>
      </c>
      <c r="E386" s="84" t="s">
        <v>108</v>
      </c>
      <c r="F386" s="86">
        <v>37810</v>
      </c>
      <c r="G386" s="87">
        <f t="shared" ref="G386:G449" ca="1" si="12">DATEDIF(F386,TODAY(),"Y")</f>
        <v>19</v>
      </c>
      <c r="H386" s="88">
        <v>52811</v>
      </c>
      <c r="I386" s="85">
        <v>3</v>
      </c>
      <c r="J386" s="89">
        <f t="shared" ref="J386:J449" si="13">H386*$K$2+H386</f>
        <v>68654.3</v>
      </c>
    </row>
    <row r="387" spans="1:10">
      <c r="A387">
        <v>386</v>
      </c>
      <c r="B387" s="84" t="s">
        <v>874</v>
      </c>
      <c r="C387" s="85" t="s">
        <v>691</v>
      </c>
      <c r="D387" s="84" t="s">
        <v>147</v>
      </c>
      <c r="E387" s="84" t="s">
        <v>125</v>
      </c>
      <c r="F387" s="86">
        <v>36094</v>
      </c>
      <c r="G387" s="87">
        <f t="shared" ca="1" si="12"/>
        <v>24</v>
      </c>
      <c r="H387" s="88">
        <v>52674</v>
      </c>
      <c r="I387" s="85">
        <v>1</v>
      </c>
      <c r="J387" s="89">
        <f t="shared" si="13"/>
        <v>68476.2</v>
      </c>
    </row>
    <row r="388" spans="1:10">
      <c r="A388">
        <v>387</v>
      </c>
      <c r="B388" s="84" t="s">
        <v>656</v>
      </c>
      <c r="C388" s="85" t="s">
        <v>691</v>
      </c>
      <c r="D388" s="84" t="s">
        <v>154</v>
      </c>
      <c r="E388" s="84" t="s">
        <v>108</v>
      </c>
      <c r="F388" s="86">
        <v>36214</v>
      </c>
      <c r="G388" s="87">
        <f t="shared" ca="1" si="12"/>
        <v>23</v>
      </c>
      <c r="H388" s="88">
        <v>52635</v>
      </c>
      <c r="I388" s="85">
        <v>1</v>
      </c>
      <c r="J388" s="89">
        <f t="shared" si="13"/>
        <v>68425.5</v>
      </c>
    </row>
    <row r="389" spans="1:10">
      <c r="A389">
        <v>388</v>
      </c>
      <c r="B389" s="84" t="s">
        <v>471</v>
      </c>
      <c r="C389" s="85" t="s">
        <v>689</v>
      </c>
      <c r="D389" s="84" t="s">
        <v>115</v>
      </c>
      <c r="E389" s="84" t="s">
        <v>125</v>
      </c>
      <c r="F389" s="86">
        <v>39299</v>
      </c>
      <c r="G389" s="87">
        <f t="shared" ca="1" si="12"/>
        <v>15</v>
      </c>
      <c r="H389" s="88">
        <v>52536</v>
      </c>
      <c r="I389" s="85">
        <v>3</v>
      </c>
      <c r="J389" s="89">
        <f t="shared" si="13"/>
        <v>68296.800000000003</v>
      </c>
    </row>
    <row r="390" spans="1:10">
      <c r="A390">
        <v>389</v>
      </c>
      <c r="B390" s="84" t="s">
        <v>532</v>
      </c>
      <c r="C390" s="85" t="s">
        <v>688</v>
      </c>
      <c r="D390" s="84" t="s">
        <v>147</v>
      </c>
      <c r="E390" s="84" t="s">
        <v>125</v>
      </c>
      <c r="F390" s="86">
        <v>39098</v>
      </c>
      <c r="G390" s="87">
        <f t="shared" ca="1" si="12"/>
        <v>16</v>
      </c>
      <c r="H390" s="88">
        <v>52476</v>
      </c>
      <c r="I390" s="85">
        <v>5</v>
      </c>
      <c r="J390" s="89">
        <f t="shared" si="13"/>
        <v>68218.8</v>
      </c>
    </row>
    <row r="391" spans="1:10">
      <c r="A391">
        <v>390</v>
      </c>
      <c r="B391" s="84" t="s">
        <v>974</v>
      </c>
      <c r="C391" s="85" t="s">
        <v>689</v>
      </c>
      <c r="D391" s="84" t="s">
        <v>107</v>
      </c>
      <c r="E391" s="84" t="s">
        <v>108</v>
      </c>
      <c r="F391" s="86">
        <v>36843</v>
      </c>
      <c r="G391" s="87">
        <f t="shared" ca="1" si="12"/>
        <v>22</v>
      </c>
      <c r="H391" s="88">
        <v>52393</v>
      </c>
      <c r="I391" s="85">
        <v>3</v>
      </c>
      <c r="J391" s="89">
        <f t="shared" si="13"/>
        <v>68110.899999999994</v>
      </c>
    </row>
    <row r="392" spans="1:10">
      <c r="A392">
        <v>391</v>
      </c>
      <c r="B392" s="84" t="s">
        <v>862</v>
      </c>
      <c r="C392" s="85" t="s">
        <v>688</v>
      </c>
      <c r="D392" s="84" t="s">
        <v>147</v>
      </c>
      <c r="E392" s="84" t="s">
        <v>111</v>
      </c>
      <c r="F392" s="86">
        <v>36192</v>
      </c>
      <c r="G392" s="87">
        <f t="shared" ca="1" si="12"/>
        <v>23</v>
      </c>
      <c r="H392" s="88">
        <v>52382</v>
      </c>
      <c r="I392" s="85">
        <v>5</v>
      </c>
      <c r="J392" s="89">
        <f t="shared" si="13"/>
        <v>68096.600000000006</v>
      </c>
    </row>
    <row r="393" spans="1:10">
      <c r="A393">
        <v>392</v>
      </c>
      <c r="B393" s="84" t="s">
        <v>511</v>
      </c>
      <c r="C393" s="85" t="s">
        <v>688</v>
      </c>
      <c r="D393" s="84" t="s">
        <v>147</v>
      </c>
      <c r="E393" s="84" t="s">
        <v>108</v>
      </c>
      <c r="F393" s="86">
        <v>39157</v>
      </c>
      <c r="G393" s="87">
        <f t="shared" ca="1" si="12"/>
        <v>15</v>
      </c>
      <c r="H393" s="88">
        <v>52371</v>
      </c>
      <c r="I393" s="85">
        <v>4</v>
      </c>
      <c r="J393" s="89">
        <f t="shared" si="13"/>
        <v>68082.3</v>
      </c>
    </row>
    <row r="394" spans="1:10">
      <c r="A394">
        <v>393</v>
      </c>
      <c r="B394" s="84" t="s">
        <v>166</v>
      </c>
      <c r="C394" s="85" t="s">
        <v>688</v>
      </c>
      <c r="D394" s="84" t="s">
        <v>110</v>
      </c>
      <c r="E394" s="84" t="s">
        <v>111</v>
      </c>
      <c r="F394" s="86">
        <v>40943</v>
      </c>
      <c r="G394" s="87">
        <f t="shared" ca="1" si="12"/>
        <v>10</v>
      </c>
      <c r="H394" s="88">
        <v>52349</v>
      </c>
      <c r="I394" s="85">
        <v>3</v>
      </c>
      <c r="J394" s="89">
        <f t="shared" si="13"/>
        <v>68053.7</v>
      </c>
    </row>
    <row r="395" spans="1:10">
      <c r="A395">
        <v>394</v>
      </c>
      <c r="B395" s="84" t="s">
        <v>916</v>
      </c>
      <c r="C395" s="85" t="s">
        <v>688</v>
      </c>
      <c r="D395" s="84" t="s">
        <v>110</v>
      </c>
      <c r="E395" s="84" t="s">
        <v>111</v>
      </c>
      <c r="F395" s="86">
        <v>36086</v>
      </c>
      <c r="G395" s="87">
        <f t="shared" ca="1" si="12"/>
        <v>24</v>
      </c>
      <c r="H395" s="88">
        <v>52272</v>
      </c>
      <c r="I395" s="85">
        <v>1</v>
      </c>
      <c r="J395" s="89">
        <f t="shared" si="13"/>
        <v>67953.600000000006</v>
      </c>
    </row>
    <row r="396" spans="1:10">
      <c r="A396">
        <v>395</v>
      </c>
      <c r="B396" s="84" t="s">
        <v>224</v>
      </c>
      <c r="C396" s="85" t="s">
        <v>693</v>
      </c>
      <c r="D396" s="84" t="s">
        <v>140</v>
      </c>
      <c r="E396" s="84" t="s">
        <v>108</v>
      </c>
      <c r="F396" s="86">
        <v>40634</v>
      </c>
      <c r="G396" s="87">
        <f t="shared" ca="1" si="12"/>
        <v>11</v>
      </c>
      <c r="H396" s="88">
        <v>52184</v>
      </c>
      <c r="I396" s="85">
        <v>3</v>
      </c>
      <c r="J396" s="89">
        <f t="shared" si="13"/>
        <v>67839.199999999997</v>
      </c>
    </row>
    <row r="397" spans="1:10">
      <c r="A397">
        <v>396</v>
      </c>
      <c r="B397" s="84" t="s">
        <v>409</v>
      </c>
      <c r="C397" s="85" t="s">
        <v>691</v>
      </c>
      <c r="D397" s="84" t="s">
        <v>283</v>
      </c>
      <c r="E397" s="84" t="s">
        <v>108</v>
      </c>
      <c r="F397" s="86">
        <v>39683</v>
      </c>
      <c r="G397" s="87">
        <f t="shared" ca="1" si="12"/>
        <v>14</v>
      </c>
      <c r="H397" s="88">
        <v>52085</v>
      </c>
      <c r="I397" s="85">
        <v>5</v>
      </c>
      <c r="J397" s="89">
        <f t="shared" si="13"/>
        <v>67710.5</v>
      </c>
    </row>
    <row r="398" spans="1:10">
      <c r="A398">
        <v>397</v>
      </c>
      <c r="B398" s="84" t="s">
        <v>945</v>
      </c>
      <c r="C398" s="85" t="s">
        <v>691</v>
      </c>
      <c r="D398" s="84" t="s">
        <v>119</v>
      </c>
      <c r="E398" s="84" t="s">
        <v>125</v>
      </c>
      <c r="F398" s="86">
        <v>36423</v>
      </c>
      <c r="G398" s="87">
        <f t="shared" ca="1" si="12"/>
        <v>23</v>
      </c>
      <c r="H398" s="88">
        <v>52085</v>
      </c>
      <c r="I398" s="85">
        <v>1</v>
      </c>
      <c r="J398" s="89">
        <f t="shared" si="13"/>
        <v>67710.5</v>
      </c>
    </row>
    <row r="399" spans="1:10">
      <c r="A399">
        <v>398</v>
      </c>
      <c r="B399" s="84" t="s">
        <v>616</v>
      </c>
      <c r="C399" s="85" t="s">
        <v>688</v>
      </c>
      <c r="D399" s="84" t="s">
        <v>140</v>
      </c>
      <c r="E399" s="84" t="s">
        <v>108</v>
      </c>
      <c r="F399" s="86">
        <v>38146</v>
      </c>
      <c r="G399" s="87">
        <f t="shared" ca="1" si="12"/>
        <v>18</v>
      </c>
      <c r="H399" s="88">
        <v>52074</v>
      </c>
      <c r="I399" s="85">
        <v>2</v>
      </c>
      <c r="J399" s="89">
        <f t="shared" si="13"/>
        <v>67696.2</v>
      </c>
    </row>
    <row r="400" spans="1:10">
      <c r="A400">
        <v>399</v>
      </c>
      <c r="B400" s="84" t="s">
        <v>313</v>
      </c>
      <c r="C400" s="85" t="s">
        <v>693</v>
      </c>
      <c r="D400" s="84" t="s">
        <v>110</v>
      </c>
      <c r="E400" s="84" t="s">
        <v>108</v>
      </c>
      <c r="F400" s="86">
        <v>40332</v>
      </c>
      <c r="G400" s="87">
        <f t="shared" ca="1" si="12"/>
        <v>12</v>
      </c>
      <c r="H400" s="88">
        <v>52074</v>
      </c>
      <c r="I400" s="85">
        <v>2</v>
      </c>
      <c r="J400" s="89">
        <f t="shared" si="13"/>
        <v>67696.2</v>
      </c>
    </row>
    <row r="401" spans="1:10">
      <c r="A401">
        <v>400</v>
      </c>
      <c r="B401" s="84" t="s">
        <v>877</v>
      </c>
      <c r="C401" s="85" t="s">
        <v>693</v>
      </c>
      <c r="D401" s="84" t="s">
        <v>147</v>
      </c>
      <c r="E401" s="84" t="s">
        <v>125</v>
      </c>
      <c r="F401" s="86">
        <v>37166</v>
      </c>
      <c r="G401" s="87">
        <f t="shared" ca="1" si="12"/>
        <v>21</v>
      </c>
      <c r="H401" s="88">
        <v>52025</v>
      </c>
      <c r="I401" s="85">
        <v>4</v>
      </c>
      <c r="J401" s="89">
        <f t="shared" si="13"/>
        <v>67632.5</v>
      </c>
    </row>
    <row r="402" spans="1:10">
      <c r="A402">
        <v>401</v>
      </c>
      <c r="B402" s="84" t="s">
        <v>310</v>
      </c>
      <c r="C402" s="85" t="s">
        <v>690</v>
      </c>
      <c r="D402" s="84" t="s">
        <v>107</v>
      </c>
      <c r="E402" s="84" t="s">
        <v>111</v>
      </c>
      <c r="F402" s="10">
        <v>40334</v>
      </c>
      <c r="G402" s="87">
        <f t="shared" ca="1" si="12"/>
        <v>12</v>
      </c>
      <c r="H402" s="88">
        <v>52008</v>
      </c>
      <c r="I402" s="85">
        <v>1</v>
      </c>
      <c r="J402" s="89">
        <f t="shared" si="13"/>
        <v>67610.399999999994</v>
      </c>
    </row>
    <row r="403" spans="1:10">
      <c r="A403">
        <v>402</v>
      </c>
      <c r="B403" s="84" t="s">
        <v>583</v>
      </c>
      <c r="C403" s="85" t="s">
        <v>691</v>
      </c>
      <c r="D403" s="84" t="s">
        <v>115</v>
      </c>
      <c r="E403" s="84" t="s">
        <v>108</v>
      </c>
      <c r="F403" s="86">
        <v>38807</v>
      </c>
      <c r="G403" s="87">
        <f t="shared" ca="1" si="12"/>
        <v>16</v>
      </c>
      <c r="H403" s="88">
        <v>51766</v>
      </c>
      <c r="I403" s="85">
        <v>4</v>
      </c>
      <c r="J403" s="89">
        <f t="shared" si="13"/>
        <v>67295.8</v>
      </c>
    </row>
    <row r="404" spans="1:10">
      <c r="A404">
        <v>403</v>
      </c>
      <c r="B404" s="84" t="s">
        <v>126</v>
      </c>
      <c r="C404" s="85" t="s">
        <v>693</v>
      </c>
      <c r="D404" s="84" t="s">
        <v>115</v>
      </c>
      <c r="E404" s="84" t="s">
        <v>108</v>
      </c>
      <c r="F404" s="86">
        <v>41186</v>
      </c>
      <c r="G404" s="87">
        <f t="shared" ca="1" si="12"/>
        <v>10</v>
      </c>
      <c r="H404" s="88">
        <v>51601</v>
      </c>
      <c r="I404" s="85">
        <v>3</v>
      </c>
      <c r="J404" s="89">
        <f t="shared" si="13"/>
        <v>67081.3</v>
      </c>
    </row>
    <row r="405" spans="1:10">
      <c r="A405">
        <v>404</v>
      </c>
      <c r="B405" s="84" t="s">
        <v>940</v>
      </c>
      <c r="C405" s="85" t="s">
        <v>689</v>
      </c>
      <c r="D405" s="84" t="s">
        <v>119</v>
      </c>
      <c r="E405" s="84" t="s">
        <v>111</v>
      </c>
      <c r="F405" s="86">
        <v>37082</v>
      </c>
      <c r="G405" s="87">
        <f t="shared" ca="1" si="12"/>
        <v>21</v>
      </c>
      <c r="H405" s="88">
        <v>51458</v>
      </c>
      <c r="I405" s="85">
        <v>2</v>
      </c>
      <c r="J405" s="89">
        <f t="shared" si="13"/>
        <v>66895.399999999994</v>
      </c>
    </row>
    <row r="406" spans="1:10">
      <c r="A406">
        <v>405</v>
      </c>
      <c r="B406" s="84" t="s">
        <v>809</v>
      </c>
      <c r="C406" s="85" t="s">
        <v>691</v>
      </c>
      <c r="D406" s="84" t="s">
        <v>140</v>
      </c>
      <c r="E406" s="84" t="s">
        <v>125</v>
      </c>
      <c r="F406" s="86">
        <v>36604</v>
      </c>
      <c r="G406" s="87">
        <f t="shared" ca="1" si="12"/>
        <v>22</v>
      </c>
      <c r="H406" s="88">
        <v>51381</v>
      </c>
      <c r="I406" s="85">
        <v>3</v>
      </c>
      <c r="J406" s="89">
        <f t="shared" si="13"/>
        <v>66795.3</v>
      </c>
    </row>
    <row r="407" spans="1:10">
      <c r="A407">
        <v>406</v>
      </c>
      <c r="B407" s="84" t="s">
        <v>300</v>
      </c>
      <c r="C407" s="85" t="s">
        <v>689</v>
      </c>
      <c r="D407" s="84" t="s">
        <v>250</v>
      </c>
      <c r="E407" s="84" t="s">
        <v>108</v>
      </c>
      <c r="F407" s="86">
        <v>40384</v>
      </c>
      <c r="G407" s="87">
        <f t="shared" ca="1" si="12"/>
        <v>12</v>
      </c>
      <c r="H407" s="88">
        <v>51348</v>
      </c>
      <c r="I407" s="85">
        <v>1</v>
      </c>
      <c r="J407" s="89">
        <f t="shared" si="13"/>
        <v>66752.399999999994</v>
      </c>
    </row>
    <row r="408" spans="1:10">
      <c r="A408">
        <v>407</v>
      </c>
      <c r="B408" s="84" t="s">
        <v>384</v>
      </c>
      <c r="C408" s="85" t="s">
        <v>691</v>
      </c>
      <c r="D408" s="84" t="s">
        <v>123</v>
      </c>
      <c r="E408" s="84" t="s">
        <v>111</v>
      </c>
      <c r="F408" s="86">
        <v>39765</v>
      </c>
      <c r="G408" s="87">
        <f t="shared" ca="1" si="12"/>
        <v>14</v>
      </c>
      <c r="H408" s="88">
        <v>51337</v>
      </c>
      <c r="I408" s="85">
        <v>3</v>
      </c>
      <c r="J408" s="89">
        <f t="shared" si="13"/>
        <v>66738.100000000006</v>
      </c>
    </row>
    <row r="409" spans="1:10">
      <c r="A409">
        <v>408</v>
      </c>
      <c r="B409" s="84" t="s">
        <v>204</v>
      </c>
      <c r="C409" s="85" t="s">
        <v>693</v>
      </c>
      <c r="D409" s="84" t="s">
        <v>119</v>
      </c>
      <c r="E409" s="84" t="s">
        <v>111</v>
      </c>
      <c r="F409" s="86">
        <v>40726</v>
      </c>
      <c r="G409" s="87">
        <f t="shared" ca="1" si="12"/>
        <v>11</v>
      </c>
      <c r="H409" s="88">
        <v>51315</v>
      </c>
      <c r="I409" s="85">
        <v>2</v>
      </c>
      <c r="J409" s="89">
        <f t="shared" si="13"/>
        <v>66709.5</v>
      </c>
    </row>
    <row r="410" spans="1:10">
      <c r="A410">
        <v>409</v>
      </c>
      <c r="B410" s="84" t="s">
        <v>276</v>
      </c>
      <c r="C410" s="85" t="s">
        <v>689</v>
      </c>
      <c r="D410" s="84" t="s">
        <v>140</v>
      </c>
      <c r="E410" s="84" t="s">
        <v>125</v>
      </c>
      <c r="F410" s="86">
        <v>40456</v>
      </c>
      <c r="G410" s="87">
        <f t="shared" ca="1" si="12"/>
        <v>12</v>
      </c>
      <c r="H410" s="88">
        <v>51310</v>
      </c>
      <c r="I410" s="85">
        <v>5</v>
      </c>
      <c r="J410" s="89">
        <f t="shared" si="13"/>
        <v>66703</v>
      </c>
    </row>
    <row r="411" spans="1:10">
      <c r="A411">
        <v>410</v>
      </c>
      <c r="B411" s="84" t="s">
        <v>254</v>
      </c>
      <c r="C411" s="85" t="s">
        <v>691</v>
      </c>
      <c r="D411" s="84" t="s">
        <v>107</v>
      </c>
      <c r="E411" s="84" t="s">
        <v>111</v>
      </c>
      <c r="F411" s="86">
        <v>40523</v>
      </c>
      <c r="G411" s="87">
        <f t="shared" ca="1" si="12"/>
        <v>12</v>
      </c>
      <c r="H411" s="88">
        <v>51227</v>
      </c>
      <c r="I411" s="85">
        <v>4</v>
      </c>
      <c r="J411" s="89">
        <f t="shared" si="13"/>
        <v>66595.100000000006</v>
      </c>
    </row>
    <row r="412" spans="1:10">
      <c r="A412">
        <v>411</v>
      </c>
      <c r="B412" s="84" t="s">
        <v>160</v>
      </c>
      <c r="C412" s="85" t="s">
        <v>691</v>
      </c>
      <c r="D412" s="84" t="s">
        <v>107</v>
      </c>
      <c r="E412" s="84" t="s">
        <v>108</v>
      </c>
      <c r="F412" s="86">
        <v>40986</v>
      </c>
      <c r="G412" s="87">
        <f t="shared" ca="1" si="12"/>
        <v>10</v>
      </c>
      <c r="H412" s="88">
        <v>51205</v>
      </c>
      <c r="I412" s="85">
        <v>4</v>
      </c>
      <c r="J412" s="89">
        <f t="shared" si="13"/>
        <v>66566.5</v>
      </c>
    </row>
    <row r="413" spans="1:10">
      <c r="A413">
        <v>412</v>
      </c>
      <c r="B413" s="84" t="s">
        <v>535</v>
      </c>
      <c r="C413" s="85" t="s">
        <v>694</v>
      </c>
      <c r="D413" s="84" t="s">
        <v>107</v>
      </c>
      <c r="E413" s="84" t="s">
        <v>108</v>
      </c>
      <c r="F413" s="86">
        <v>39091</v>
      </c>
      <c r="G413" s="87">
        <f t="shared" ca="1" si="12"/>
        <v>16</v>
      </c>
      <c r="H413" s="88">
        <v>51051</v>
      </c>
      <c r="I413" s="85">
        <v>2</v>
      </c>
      <c r="J413" s="89">
        <f t="shared" si="13"/>
        <v>66366.3</v>
      </c>
    </row>
    <row r="414" spans="1:10">
      <c r="A414">
        <v>413</v>
      </c>
      <c r="B414" s="84" t="s">
        <v>243</v>
      </c>
      <c r="C414" s="85" t="s">
        <v>691</v>
      </c>
      <c r="D414" s="84" t="s">
        <v>107</v>
      </c>
      <c r="E414" s="84" t="s">
        <v>108</v>
      </c>
      <c r="F414" s="86">
        <v>40568</v>
      </c>
      <c r="G414" s="87">
        <f t="shared" ca="1" si="12"/>
        <v>11</v>
      </c>
      <c r="H414" s="88">
        <v>51029</v>
      </c>
      <c r="I414" s="85">
        <v>5</v>
      </c>
      <c r="J414" s="89">
        <f t="shared" si="13"/>
        <v>66337.7</v>
      </c>
    </row>
    <row r="415" spans="1:10">
      <c r="A415">
        <v>414</v>
      </c>
      <c r="B415" s="84" t="s">
        <v>162</v>
      </c>
      <c r="C415" s="85" t="s">
        <v>688</v>
      </c>
      <c r="D415" s="84" t="s">
        <v>110</v>
      </c>
      <c r="E415" s="84" t="s">
        <v>125</v>
      </c>
      <c r="F415" s="86">
        <v>40976</v>
      </c>
      <c r="G415" s="87">
        <f t="shared" ca="1" si="12"/>
        <v>10</v>
      </c>
      <c r="H415" s="88">
        <v>51018</v>
      </c>
      <c r="I415" s="85">
        <v>3</v>
      </c>
      <c r="J415" s="89">
        <f t="shared" si="13"/>
        <v>66323.399999999994</v>
      </c>
    </row>
    <row r="416" spans="1:10">
      <c r="A416">
        <v>415</v>
      </c>
      <c r="B416" s="84" t="s">
        <v>896</v>
      </c>
      <c r="C416" s="85" t="s">
        <v>693</v>
      </c>
      <c r="D416" s="84" t="s">
        <v>110</v>
      </c>
      <c r="E416" s="84" t="s">
        <v>108</v>
      </c>
      <c r="F416" s="86">
        <v>36195</v>
      </c>
      <c r="G416" s="87">
        <f t="shared" ca="1" si="12"/>
        <v>23</v>
      </c>
      <c r="H416" s="88">
        <v>50996</v>
      </c>
      <c r="I416" s="85">
        <v>5</v>
      </c>
      <c r="J416" s="89">
        <f t="shared" si="13"/>
        <v>66294.8</v>
      </c>
    </row>
    <row r="417" spans="1:10">
      <c r="A417">
        <v>416</v>
      </c>
      <c r="B417" s="84" t="s">
        <v>116</v>
      </c>
      <c r="C417" s="85" t="s">
        <v>689</v>
      </c>
      <c r="D417" s="84" t="s">
        <v>113</v>
      </c>
      <c r="E417" s="84" t="s">
        <v>108</v>
      </c>
      <c r="F417" s="86">
        <v>41228</v>
      </c>
      <c r="G417" s="87">
        <f t="shared" ca="1" si="12"/>
        <v>10</v>
      </c>
      <c r="H417" s="88">
        <v>50974</v>
      </c>
      <c r="I417" s="85">
        <v>5</v>
      </c>
      <c r="J417" s="89">
        <f t="shared" si="13"/>
        <v>66266.2</v>
      </c>
    </row>
    <row r="418" spans="1:10">
      <c r="A418">
        <v>417</v>
      </c>
      <c r="B418" s="84" t="s">
        <v>319</v>
      </c>
      <c r="C418" s="85" t="s">
        <v>691</v>
      </c>
      <c r="D418" s="84" t="s">
        <v>140</v>
      </c>
      <c r="E418" s="84" t="s">
        <v>125</v>
      </c>
      <c r="F418" s="86">
        <v>40302</v>
      </c>
      <c r="G418" s="87">
        <f t="shared" ca="1" si="12"/>
        <v>12</v>
      </c>
      <c r="H418" s="88">
        <v>50914</v>
      </c>
      <c r="I418" s="85">
        <v>5</v>
      </c>
      <c r="J418" s="89">
        <f t="shared" si="13"/>
        <v>66188.2</v>
      </c>
    </row>
    <row r="419" spans="1:10">
      <c r="A419">
        <v>418</v>
      </c>
      <c r="B419" s="84" t="s">
        <v>259</v>
      </c>
      <c r="C419" s="85" t="s">
        <v>689</v>
      </c>
      <c r="D419" s="84" t="s">
        <v>260</v>
      </c>
      <c r="E419" s="84" t="s">
        <v>125</v>
      </c>
      <c r="F419" s="9">
        <v>40505</v>
      </c>
      <c r="G419" s="87">
        <f t="shared" ca="1" si="12"/>
        <v>12</v>
      </c>
      <c r="H419" s="88">
        <v>50853</v>
      </c>
      <c r="I419" s="85">
        <v>2</v>
      </c>
      <c r="J419" s="89">
        <f t="shared" si="13"/>
        <v>66108.899999999994</v>
      </c>
    </row>
    <row r="420" spans="1:10">
      <c r="A420">
        <v>419</v>
      </c>
      <c r="B420" s="84" t="s">
        <v>153</v>
      </c>
      <c r="C420" s="85" t="s">
        <v>691</v>
      </c>
      <c r="D420" s="84" t="s">
        <v>154</v>
      </c>
      <c r="E420" s="84" t="s">
        <v>108</v>
      </c>
      <c r="F420" s="86">
        <v>41018</v>
      </c>
      <c r="G420" s="87">
        <f t="shared" ca="1" si="12"/>
        <v>10</v>
      </c>
      <c r="H420" s="88">
        <v>50842</v>
      </c>
      <c r="I420" s="85">
        <v>3</v>
      </c>
      <c r="J420" s="89">
        <f t="shared" si="13"/>
        <v>66094.600000000006</v>
      </c>
    </row>
    <row r="421" spans="1:10">
      <c r="A421">
        <v>420</v>
      </c>
      <c r="B421" s="84" t="s">
        <v>465</v>
      </c>
      <c r="C421" s="85" t="s">
        <v>694</v>
      </c>
      <c r="D421" s="84" t="s">
        <v>140</v>
      </c>
      <c r="E421" s="84" t="s">
        <v>108</v>
      </c>
      <c r="F421" s="86">
        <v>39348</v>
      </c>
      <c r="G421" s="87">
        <f t="shared" ca="1" si="12"/>
        <v>15</v>
      </c>
      <c r="H421" s="88">
        <v>50842</v>
      </c>
      <c r="I421" s="85">
        <v>2</v>
      </c>
      <c r="J421" s="89">
        <f t="shared" si="13"/>
        <v>66094.600000000006</v>
      </c>
    </row>
    <row r="422" spans="1:10">
      <c r="A422">
        <v>421</v>
      </c>
      <c r="B422" s="84" t="s">
        <v>403</v>
      </c>
      <c r="C422" s="85" t="s">
        <v>691</v>
      </c>
      <c r="D422" s="84" t="s">
        <v>110</v>
      </c>
      <c r="E422" s="84" t="s">
        <v>108</v>
      </c>
      <c r="F422" s="86">
        <v>39703</v>
      </c>
      <c r="G422" s="87">
        <f t="shared" ca="1" si="12"/>
        <v>14</v>
      </c>
      <c r="H422" s="88">
        <v>50721</v>
      </c>
      <c r="I422" s="85">
        <v>4</v>
      </c>
      <c r="J422" s="89">
        <f t="shared" si="13"/>
        <v>65937.3</v>
      </c>
    </row>
    <row r="423" spans="1:10">
      <c r="A423">
        <v>422</v>
      </c>
      <c r="B423" s="84" t="s">
        <v>969</v>
      </c>
      <c r="C423" s="85" t="s">
        <v>694</v>
      </c>
      <c r="D423" s="84" t="s">
        <v>107</v>
      </c>
      <c r="E423" s="84" t="s">
        <v>125</v>
      </c>
      <c r="F423" s="86">
        <v>36053</v>
      </c>
      <c r="G423" s="87">
        <f t="shared" ca="1" si="12"/>
        <v>24</v>
      </c>
      <c r="H423" s="88">
        <v>50716</v>
      </c>
      <c r="I423" s="85">
        <v>5</v>
      </c>
      <c r="J423" s="89">
        <f t="shared" si="13"/>
        <v>65930.8</v>
      </c>
    </row>
    <row r="424" spans="1:10">
      <c r="A424">
        <v>423</v>
      </c>
      <c r="B424" s="84" t="s">
        <v>450</v>
      </c>
      <c r="C424" s="85" t="s">
        <v>691</v>
      </c>
      <c r="D424" s="84" t="s">
        <v>154</v>
      </c>
      <c r="E424" s="84" t="s">
        <v>125</v>
      </c>
      <c r="F424" s="86">
        <v>39417</v>
      </c>
      <c r="G424" s="87">
        <f t="shared" ca="1" si="12"/>
        <v>15</v>
      </c>
      <c r="H424" s="88">
        <v>50705</v>
      </c>
      <c r="I424" s="85">
        <v>3</v>
      </c>
      <c r="J424" s="89">
        <f t="shared" si="13"/>
        <v>65916.5</v>
      </c>
    </row>
    <row r="425" spans="1:10">
      <c r="A425">
        <v>424</v>
      </c>
      <c r="B425" s="84" t="s">
        <v>867</v>
      </c>
      <c r="C425" s="85" t="s">
        <v>690</v>
      </c>
      <c r="D425" s="84" t="s">
        <v>147</v>
      </c>
      <c r="E425" s="84" t="s">
        <v>108</v>
      </c>
      <c r="F425" s="86">
        <v>36297</v>
      </c>
      <c r="G425" s="87">
        <f t="shared" ca="1" si="12"/>
        <v>23</v>
      </c>
      <c r="H425" s="88">
        <v>50633</v>
      </c>
      <c r="I425" s="85">
        <v>2</v>
      </c>
      <c r="J425" s="89">
        <f t="shared" si="13"/>
        <v>65822.899999999994</v>
      </c>
    </row>
    <row r="426" spans="1:10">
      <c r="A426">
        <v>425</v>
      </c>
      <c r="B426" s="84" t="s">
        <v>944</v>
      </c>
      <c r="C426" s="85" t="s">
        <v>691</v>
      </c>
      <c r="D426" s="84" t="s">
        <v>119</v>
      </c>
      <c r="E426" s="84" t="s">
        <v>108</v>
      </c>
      <c r="F426" s="86">
        <v>36407</v>
      </c>
      <c r="G426" s="87">
        <f t="shared" ca="1" si="12"/>
        <v>23</v>
      </c>
      <c r="H426" s="88">
        <v>50468</v>
      </c>
      <c r="I426" s="85">
        <v>5</v>
      </c>
      <c r="J426" s="89">
        <f t="shared" si="13"/>
        <v>65608.399999999994</v>
      </c>
    </row>
    <row r="427" spans="1:10">
      <c r="A427">
        <v>426</v>
      </c>
      <c r="B427" s="84" t="s">
        <v>341</v>
      </c>
      <c r="C427" s="85" t="s">
        <v>693</v>
      </c>
      <c r="D427" s="84" t="s">
        <v>113</v>
      </c>
      <c r="E427" s="84" t="s">
        <v>111</v>
      </c>
      <c r="F427" s="9">
        <v>40236</v>
      </c>
      <c r="G427" s="87">
        <f t="shared" ca="1" si="12"/>
        <v>12</v>
      </c>
      <c r="H427" s="88">
        <v>50413</v>
      </c>
      <c r="I427" s="85">
        <v>4</v>
      </c>
      <c r="J427" s="89">
        <f t="shared" si="13"/>
        <v>65536.899999999994</v>
      </c>
    </row>
    <row r="428" spans="1:10">
      <c r="A428">
        <v>427</v>
      </c>
      <c r="B428" s="84" t="s">
        <v>490</v>
      </c>
      <c r="C428" s="85" t="s">
        <v>693</v>
      </c>
      <c r="D428" s="84" t="s">
        <v>140</v>
      </c>
      <c r="E428" s="84" t="s">
        <v>111</v>
      </c>
      <c r="F428" s="86">
        <v>39262</v>
      </c>
      <c r="G428" s="87">
        <f t="shared" ca="1" si="12"/>
        <v>15</v>
      </c>
      <c r="H428" s="88">
        <v>50347</v>
      </c>
      <c r="I428" s="85">
        <v>5</v>
      </c>
      <c r="J428" s="89">
        <f t="shared" si="13"/>
        <v>65451.1</v>
      </c>
    </row>
    <row r="429" spans="1:10">
      <c r="A429">
        <v>428</v>
      </c>
      <c r="B429" s="84" t="s">
        <v>915</v>
      </c>
      <c r="C429" s="85" t="s">
        <v>691</v>
      </c>
      <c r="D429" s="84" t="s">
        <v>110</v>
      </c>
      <c r="E429" s="84" t="s">
        <v>125</v>
      </c>
      <c r="F429" s="86">
        <v>36084</v>
      </c>
      <c r="G429" s="87">
        <f t="shared" ca="1" si="12"/>
        <v>24</v>
      </c>
      <c r="H429" s="88">
        <v>50325</v>
      </c>
      <c r="I429" s="85">
        <v>5</v>
      </c>
      <c r="J429" s="89">
        <f t="shared" si="13"/>
        <v>65422.5</v>
      </c>
    </row>
    <row r="430" spans="1:10">
      <c r="A430">
        <v>429</v>
      </c>
      <c r="B430" s="84" t="s">
        <v>336</v>
      </c>
      <c r="C430" s="85" t="s">
        <v>690</v>
      </c>
      <c r="D430" s="84" t="s">
        <v>113</v>
      </c>
      <c r="E430" s="84" t="s">
        <v>111</v>
      </c>
      <c r="F430" s="86">
        <v>40259</v>
      </c>
      <c r="G430" s="87">
        <f t="shared" ca="1" si="12"/>
        <v>12</v>
      </c>
      <c r="H430" s="88">
        <v>50281</v>
      </c>
      <c r="I430" s="85">
        <v>3</v>
      </c>
      <c r="J430" s="89">
        <f t="shared" si="13"/>
        <v>65365.3</v>
      </c>
    </row>
    <row r="431" spans="1:10">
      <c r="A431">
        <v>430</v>
      </c>
      <c r="B431" s="84" t="s">
        <v>396</v>
      </c>
      <c r="C431" s="85" t="s">
        <v>694</v>
      </c>
      <c r="D431" s="84" t="s">
        <v>110</v>
      </c>
      <c r="E431" s="84" t="s">
        <v>125</v>
      </c>
      <c r="F431" s="86">
        <v>39728</v>
      </c>
      <c r="G431" s="87">
        <f t="shared" ca="1" si="12"/>
        <v>14</v>
      </c>
      <c r="H431" s="88">
        <v>50122</v>
      </c>
      <c r="I431" s="85">
        <v>1</v>
      </c>
      <c r="J431" s="89">
        <f t="shared" si="13"/>
        <v>65158.6</v>
      </c>
    </row>
    <row r="432" spans="1:10">
      <c r="A432">
        <v>431</v>
      </c>
      <c r="B432" s="84" t="s">
        <v>530</v>
      </c>
      <c r="C432" s="85" t="s">
        <v>693</v>
      </c>
      <c r="D432" s="84" t="s">
        <v>140</v>
      </c>
      <c r="E432" s="84" t="s">
        <v>108</v>
      </c>
      <c r="F432" s="86">
        <v>39106</v>
      </c>
      <c r="G432" s="87">
        <f t="shared" ca="1" si="12"/>
        <v>15</v>
      </c>
      <c r="H432" s="88">
        <v>50050</v>
      </c>
      <c r="I432" s="85">
        <v>3</v>
      </c>
      <c r="J432" s="89">
        <f t="shared" si="13"/>
        <v>65065</v>
      </c>
    </row>
    <row r="433" spans="1:10">
      <c r="A433">
        <v>432</v>
      </c>
      <c r="B433" s="84" t="s">
        <v>272</v>
      </c>
      <c r="C433" s="85" t="s">
        <v>693</v>
      </c>
      <c r="D433" s="84" t="s">
        <v>140</v>
      </c>
      <c r="E433" s="84" t="s">
        <v>108</v>
      </c>
      <c r="F433" s="86">
        <v>40469</v>
      </c>
      <c r="G433" s="87">
        <f t="shared" ca="1" si="12"/>
        <v>12</v>
      </c>
      <c r="H433" s="88">
        <v>50028</v>
      </c>
      <c r="I433" s="85">
        <v>4</v>
      </c>
      <c r="J433" s="89">
        <f t="shared" si="13"/>
        <v>65036.4</v>
      </c>
    </row>
    <row r="434" spans="1:10">
      <c r="A434">
        <v>433</v>
      </c>
      <c r="B434" s="84" t="s">
        <v>681</v>
      </c>
      <c r="C434" s="85" t="s">
        <v>694</v>
      </c>
      <c r="D434" s="84" t="s">
        <v>121</v>
      </c>
      <c r="E434" s="84" t="s">
        <v>108</v>
      </c>
      <c r="F434" s="86">
        <v>36567</v>
      </c>
      <c r="G434" s="87">
        <f t="shared" ca="1" si="12"/>
        <v>22</v>
      </c>
      <c r="H434" s="88">
        <v>49995</v>
      </c>
      <c r="I434" s="85">
        <v>5</v>
      </c>
      <c r="J434" s="89">
        <f t="shared" si="13"/>
        <v>64993.5</v>
      </c>
    </row>
    <row r="435" spans="1:10">
      <c r="A435">
        <v>434</v>
      </c>
      <c r="B435" s="84" t="s">
        <v>838</v>
      </c>
      <c r="C435" s="85" t="s">
        <v>691</v>
      </c>
      <c r="D435" s="84" t="s">
        <v>140</v>
      </c>
      <c r="E435" s="84" t="s">
        <v>111</v>
      </c>
      <c r="F435" s="86">
        <v>36729</v>
      </c>
      <c r="G435" s="87">
        <f t="shared" ca="1" si="12"/>
        <v>22</v>
      </c>
      <c r="H435" s="88">
        <v>49962</v>
      </c>
      <c r="I435" s="85">
        <v>1</v>
      </c>
      <c r="J435" s="89">
        <f t="shared" si="13"/>
        <v>64950.6</v>
      </c>
    </row>
    <row r="436" spans="1:10">
      <c r="A436">
        <v>435</v>
      </c>
      <c r="B436" s="84" t="s">
        <v>345</v>
      </c>
      <c r="C436" s="85" t="s">
        <v>693</v>
      </c>
      <c r="D436" s="84" t="s">
        <v>147</v>
      </c>
      <c r="E436" s="84" t="s">
        <v>108</v>
      </c>
      <c r="F436" s="86">
        <v>40209</v>
      </c>
      <c r="G436" s="87">
        <f t="shared" ca="1" si="12"/>
        <v>12</v>
      </c>
      <c r="H436" s="88">
        <v>49786</v>
      </c>
      <c r="I436" s="85">
        <v>4</v>
      </c>
      <c r="J436" s="89">
        <f t="shared" si="13"/>
        <v>64721.8</v>
      </c>
    </row>
    <row r="437" spans="1:10">
      <c r="A437">
        <v>436</v>
      </c>
      <c r="B437" s="84" t="s">
        <v>516</v>
      </c>
      <c r="C437" s="85" t="s">
        <v>691</v>
      </c>
      <c r="D437" s="84" t="s">
        <v>147</v>
      </c>
      <c r="E437" s="84" t="s">
        <v>108</v>
      </c>
      <c r="F437" s="86">
        <v>39147</v>
      </c>
      <c r="G437" s="87">
        <f t="shared" ca="1" si="12"/>
        <v>15</v>
      </c>
      <c r="H437" s="88">
        <v>49698</v>
      </c>
      <c r="I437" s="85">
        <v>5</v>
      </c>
      <c r="J437" s="89">
        <f t="shared" si="13"/>
        <v>64607.4</v>
      </c>
    </row>
    <row r="438" spans="1:10">
      <c r="A438">
        <v>437</v>
      </c>
      <c r="B438" s="84" t="s">
        <v>796</v>
      </c>
      <c r="C438" s="85" t="s">
        <v>694</v>
      </c>
      <c r="D438" s="84" t="s">
        <v>215</v>
      </c>
      <c r="E438" s="84" t="s">
        <v>108</v>
      </c>
      <c r="F438" s="86">
        <v>37043</v>
      </c>
      <c r="G438" s="87">
        <f t="shared" ca="1" si="12"/>
        <v>21</v>
      </c>
      <c r="H438" s="88">
        <v>49665</v>
      </c>
      <c r="I438" s="85">
        <v>1</v>
      </c>
      <c r="J438" s="89">
        <f t="shared" si="13"/>
        <v>64564.5</v>
      </c>
    </row>
    <row r="439" spans="1:10">
      <c r="A439">
        <v>438</v>
      </c>
      <c r="B439" s="84" t="s">
        <v>522</v>
      </c>
      <c r="C439" s="85" t="s">
        <v>689</v>
      </c>
      <c r="D439" s="84" t="s">
        <v>119</v>
      </c>
      <c r="E439" s="84" t="s">
        <v>108</v>
      </c>
      <c r="F439" s="86">
        <v>39134</v>
      </c>
      <c r="G439" s="87">
        <f t="shared" ca="1" si="12"/>
        <v>15</v>
      </c>
      <c r="H439" s="88">
        <v>49621</v>
      </c>
      <c r="I439" s="85">
        <v>2</v>
      </c>
      <c r="J439" s="89">
        <f t="shared" si="13"/>
        <v>64507.3</v>
      </c>
    </row>
    <row r="440" spans="1:10">
      <c r="A440">
        <v>439</v>
      </c>
      <c r="B440" s="84" t="s">
        <v>417</v>
      </c>
      <c r="C440" s="85" t="s">
        <v>691</v>
      </c>
      <c r="D440" s="84" t="s">
        <v>107</v>
      </c>
      <c r="E440" s="84" t="s">
        <v>111</v>
      </c>
      <c r="F440" s="86">
        <v>39648</v>
      </c>
      <c r="G440" s="87">
        <f t="shared" ca="1" si="12"/>
        <v>14</v>
      </c>
      <c r="H440" s="88">
        <v>49616</v>
      </c>
      <c r="I440" s="85">
        <v>1</v>
      </c>
      <c r="J440" s="89">
        <f t="shared" si="13"/>
        <v>64500.800000000003</v>
      </c>
    </row>
    <row r="441" spans="1:10">
      <c r="A441">
        <v>440</v>
      </c>
      <c r="B441" s="84" t="s">
        <v>918</v>
      </c>
      <c r="C441" s="85" t="s">
        <v>691</v>
      </c>
      <c r="D441" s="84" t="s">
        <v>110</v>
      </c>
      <c r="E441" s="84" t="s">
        <v>108</v>
      </c>
      <c r="F441" s="86">
        <v>37568</v>
      </c>
      <c r="G441" s="87">
        <f t="shared" ca="1" si="12"/>
        <v>20</v>
      </c>
      <c r="H441" s="88">
        <v>49610</v>
      </c>
      <c r="I441" s="85">
        <v>2</v>
      </c>
      <c r="J441" s="89">
        <f t="shared" si="13"/>
        <v>64493</v>
      </c>
    </row>
    <row r="442" spans="1:10">
      <c r="A442">
        <v>441</v>
      </c>
      <c r="B442" s="84" t="s">
        <v>841</v>
      </c>
      <c r="C442" s="85" t="s">
        <v>694</v>
      </c>
      <c r="D442" s="84" t="s">
        <v>140</v>
      </c>
      <c r="E442" s="84" t="s">
        <v>111</v>
      </c>
      <c r="F442" s="86">
        <v>36011</v>
      </c>
      <c r="G442" s="87">
        <f t="shared" ca="1" si="12"/>
        <v>24</v>
      </c>
      <c r="H442" s="88">
        <v>49555</v>
      </c>
      <c r="I442" s="85">
        <v>1</v>
      </c>
      <c r="J442" s="89">
        <f t="shared" si="13"/>
        <v>64421.5</v>
      </c>
    </row>
    <row r="443" spans="1:10">
      <c r="A443">
        <v>442</v>
      </c>
      <c r="B443" s="84" t="s">
        <v>518</v>
      </c>
      <c r="C443" s="85" t="s">
        <v>688</v>
      </c>
      <c r="D443" s="84" t="s">
        <v>113</v>
      </c>
      <c r="E443" s="84" t="s">
        <v>111</v>
      </c>
      <c r="F443" s="86">
        <v>39144</v>
      </c>
      <c r="G443" s="87">
        <f t="shared" ca="1" si="12"/>
        <v>15</v>
      </c>
      <c r="H443" s="88">
        <v>49544</v>
      </c>
      <c r="I443" s="85">
        <v>5</v>
      </c>
      <c r="J443" s="89">
        <f t="shared" si="13"/>
        <v>64407.199999999997</v>
      </c>
    </row>
    <row r="444" spans="1:10">
      <c r="A444">
        <v>443</v>
      </c>
      <c r="B444" s="84" t="s">
        <v>951</v>
      </c>
      <c r="C444" s="85" t="s">
        <v>691</v>
      </c>
      <c r="D444" s="84" t="s">
        <v>107</v>
      </c>
      <c r="E444" s="84" t="s">
        <v>111</v>
      </c>
      <c r="F444" s="86">
        <v>35826</v>
      </c>
      <c r="G444" s="87">
        <f t="shared" ca="1" si="12"/>
        <v>24</v>
      </c>
      <c r="H444" s="88">
        <v>49533</v>
      </c>
      <c r="I444" s="85">
        <v>3</v>
      </c>
      <c r="J444" s="89">
        <f t="shared" si="13"/>
        <v>64392.9</v>
      </c>
    </row>
    <row r="445" spans="1:10">
      <c r="A445">
        <v>444</v>
      </c>
      <c r="B445" s="84" t="s">
        <v>919</v>
      </c>
      <c r="C445" s="85" t="s">
        <v>689</v>
      </c>
      <c r="D445" s="84" t="s">
        <v>110</v>
      </c>
      <c r="E445" s="84" t="s">
        <v>108</v>
      </c>
      <c r="F445" s="86">
        <v>36136</v>
      </c>
      <c r="G445" s="87">
        <f t="shared" ca="1" si="12"/>
        <v>24</v>
      </c>
      <c r="H445" s="88">
        <v>49500</v>
      </c>
      <c r="I445" s="85">
        <v>4</v>
      </c>
      <c r="J445" s="89">
        <f t="shared" si="13"/>
        <v>64350</v>
      </c>
    </row>
    <row r="446" spans="1:10">
      <c r="A446">
        <v>445</v>
      </c>
      <c r="B446" s="84" t="s">
        <v>579</v>
      </c>
      <c r="C446" s="85" t="s">
        <v>694</v>
      </c>
      <c r="D446" s="84" t="s">
        <v>140</v>
      </c>
      <c r="E446" s="84" t="s">
        <v>108</v>
      </c>
      <c r="F446" s="86">
        <v>38816</v>
      </c>
      <c r="G446" s="87">
        <f t="shared" ca="1" si="12"/>
        <v>16</v>
      </c>
      <c r="H446" s="88">
        <v>49412</v>
      </c>
      <c r="I446" s="85">
        <v>1</v>
      </c>
      <c r="J446" s="89">
        <f t="shared" si="13"/>
        <v>64235.6</v>
      </c>
    </row>
    <row r="447" spans="1:10">
      <c r="A447">
        <v>446</v>
      </c>
      <c r="B447" s="84" t="s">
        <v>573</v>
      </c>
      <c r="C447" s="85" t="s">
        <v>693</v>
      </c>
      <c r="D447" s="84" t="s">
        <v>283</v>
      </c>
      <c r="E447" s="84" t="s">
        <v>111</v>
      </c>
      <c r="F447" s="86">
        <v>38854</v>
      </c>
      <c r="G447" s="87">
        <f t="shared" ca="1" si="12"/>
        <v>16</v>
      </c>
      <c r="H447" s="88">
        <v>49302</v>
      </c>
      <c r="I447" s="85">
        <v>4</v>
      </c>
      <c r="J447" s="89">
        <f t="shared" si="13"/>
        <v>64092.6</v>
      </c>
    </row>
    <row r="448" spans="1:10">
      <c r="A448">
        <v>447</v>
      </c>
      <c r="B448" s="84" t="s">
        <v>109</v>
      </c>
      <c r="C448" s="85" t="s">
        <v>693</v>
      </c>
      <c r="D448" s="84" t="s">
        <v>110</v>
      </c>
      <c r="E448" s="84" t="s">
        <v>111</v>
      </c>
      <c r="F448" s="86">
        <v>41254</v>
      </c>
      <c r="G448" s="87">
        <f t="shared" ca="1" si="12"/>
        <v>10</v>
      </c>
      <c r="H448" s="88">
        <v>49192</v>
      </c>
      <c r="I448" s="85">
        <v>2</v>
      </c>
      <c r="J448" s="89">
        <f t="shared" si="13"/>
        <v>63949.599999999999</v>
      </c>
    </row>
    <row r="449" spans="1:10">
      <c r="A449">
        <v>448</v>
      </c>
      <c r="B449" s="84" t="s">
        <v>447</v>
      </c>
      <c r="C449" s="85" t="s">
        <v>691</v>
      </c>
      <c r="D449" s="84" t="s">
        <v>110</v>
      </c>
      <c r="E449" s="84" t="s">
        <v>108</v>
      </c>
      <c r="F449" s="86">
        <v>39446</v>
      </c>
      <c r="G449" s="87">
        <f t="shared" ca="1" si="12"/>
        <v>15</v>
      </c>
      <c r="H449" s="88">
        <v>49115</v>
      </c>
      <c r="I449" s="85">
        <v>1</v>
      </c>
      <c r="J449" s="89">
        <f t="shared" si="13"/>
        <v>63849.5</v>
      </c>
    </row>
    <row r="450" spans="1:10">
      <c r="A450">
        <v>449</v>
      </c>
      <c r="B450" s="84" t="s">
        <v>176</v>
      </c>
      <c r="C450" s="85" t="s">
        <v>688</v>
      </c>
      <c r="D450" s="84" t="s">
        <v>177</v>
      </c>
      <c r="E450" s="84" t="s">
        <v>108</v>
      </c>
      <c r="F450" s="86">
        <v>40893</v>
      </c>
      <c r="G450" s="87">
        <f t="shared" ref="G450:G513" ca="1" si="14">DATEDIF(F450,TODAY(),"Y")</f>
        <v>11</v>
      </c>
      <c r="H450" s="88">
        <v>49082</v>
      </c>
      <c r="I450" s="85">
        <v>5</v>
      </c>
      <c r="J450" s="89">
        <f t="shared" ref="J450:J513" si="15">H450*$K$2+H450</f>
        <v>63806.6</v>
      </c>
    </row>
    <row r="451" spans="1:10">
      <c r="A451">
        <v>450</v>
      </c>
      <c r="B451" s="84" t="s">
        <v>189</v>
      </c>
      <c r="C451" s="85" t="s">
        <v>690</v>
      </c>
      <c r="D451" s="84" t="s">
        <v>177</v>
      </c>
      <c r="E451" s="84" t="s">
        <v>108</v>
      </c>
      <c r="F451" s="86">
        <v>40818</v>
      </c>
      <c r="G451" s="87">
        <f t="shared" ca="1" si="14"/>
        <v>11</v>
      </c>
      <c r="H451" s="88">
        <v>49016</v>
      </c>
      <c r="I451" s="85">
        <v>2</v>
      </c>
      <c r="J451" s="89">
        <f t="shared" si="15"/>
        <v>63720.800000000003</v>
      </c>
    </row>
    <row r="452" spans="1:10">
      <c r="A452">
        <v>451</v>
      </c>
      <c r="B452" s="84" t="s">
        <v>399</v>
      </c>
      <c r="C452" s="85" t="s">
        <v>689</v>
      </c>
      <c r="D452" s="84" t="s">
        <v>107</v>
      </c>
      <c r="E452" s="84" t="s">
        <v>108</v>
      </c>
      <c r="F452" s="86">
        <v>39722</v>
      </c>
      <c r="G452" s="87">
        <f t="shared" ca="1" si="14"/>
        <v>14</v>
      </c>
      <c r="H452" s="88">
        <v>48983</v>
      </c>
      <c r="I452" s="85">
        <v>2</v>
      </c>
      <c r="J452" s="89">
        <f t="shared" si="15"/>
        <v>63677.9</v>
      </c>
    </row>
    <row r="453" spans="1:10">
      <c r="A453">
        <v>452</v>
      </c>
      <c r="B453" s="84" t="s">
        <v>320</v>
      </c>
      <c r="C453" s="85" t="s">
        <v>693</v>
      </c>
      <c r="D453" s="84" t="s">
        <v>140</v>
      </c>
      <c r="E453" s="84" t="s">
        <v>108</v>
      </c>
      <c r="F453" s="86">
        <v>40301</v>
      </c>
      <c r="G453" s="87">
        <f t="shared" ca="1" si="14"/>
        <v>12</v>
      </c>
      <c r="H453" s="88">
        <v>48697</v>
      </c>
      <c r="I453" s="85">
        <v>2</v>
      </c>
      <c r="J453" s="89">
        <f t="shared" si="15"/>
        <v>63306.1</v>
      </c>
    </row>
    <row r="454" spans="1:10">
      <c r="A454">
        <v>453</v>
      </c>
      <c r="B454" s="84" t="s">
        <v>230</v>
      </c>
      <c r="C454" s="85" t="s">
        <v>691</v>
      </c>
      <c r="D454" s="84" t="s">
        <v>140</v>
      </c>
      <c r="E454" s="84" t="s">
        <v>108</v>
      </c>
      <c r="F454" s="9">
        <v>40603</v>
      </c>
      <c r="G454" s="87">
        <f t="shared" ca="1" si="14"/>
        <v>11</v>
      </c>
      <c r="H454" s="88">
        <v>48686</v>
      </c>
      <c r="I454" s="85">
        <v>1</v>
      </c>
      <c r="J454" s="89">
        <f t="shared" si="15"/>
        <v>63291.8</v>
      </c>
    </row>
    <row r="455" spans="1:10">
      <c r="A455">
        <v>454</v>
      </c>
      <c r="B455" s="84" t="s">
        <v>876</v>
      </c>
      <c r="C455" s="85" t="s">
        <v>691</v>
      </c>
      <c r="D455" s="84" t="s">
        <v>147</v>
      </c>
      <c r="E455" s="84" t="s">
        <v>108</v>
      </c>
      <c r="F455" s="86">
        <v>36463</v>
      </c>
      <c r="G455" s="87">
        <f t="shared" ca="1" si="14"/>
        <v>23</v>
      </c>
      <c r="H455" s="88">
        <v>48642</v>
      </c>
      <c r="I455" s="85">
        <v>3</v>
      </c>
      <c r="J455" s="89">
        <f t="shared" si="15"/>
        <v>63234.6</v>
      </c>
    </row>
    <row r="456" spans="1:10">
      <c r="A456">
        <v>455</v>
      </c>
      <c r="B456" s="84" t="s">
        <v>358</v>
      </c>
      <c r="C456" s="85" t="s">
        <v>690</v>
      </c>
      <c r="D456" s="84" t="s">
        <v>147</v>
      </c>
      <c r="E456" s="84" t="s">
        <v>108</v>
      </c>
      <c r="F456" s="86">
        <v>40083</v>
      </c>
      <c r="G456" s="87">
        <f t="shared" ca="1" si="14"/>
        <v>13</v>
      </c>
      <c r="H456" s="88">
        <v>48565</v>
      </c>
      <c r="I456" s="85">
        <v>4</v>
      </c>
      <c r="J456" s="89">
        <f t="shared" si="15"/>
        <v>63134.5</v>
      </c>
    </row>
    <row r="457" spans="1:10">
      <c r="A457">
        <v>456</v>
      </c>
      <c r="B457" s="84" t="s">
        <v>237</v>
      </c>
      <c r="C457" s="85" t="s">
        <v>688</v>
      </c>
      <c r="D457" s="84" t="s">
        <v>140</v>
      </c>
      <c r="E457" s="84" t="s">
        <v>108</v>
      </c>
      <c r="F457" s="86">
        <v>40578</v>
      </c>
      <c r="G457" s="87">
        <f t="shared" ca="1" si="14"/>
        <v>11</v>
      </c>
      <c r="H457" s="88">
        <v>48202</v>
      </c>
      <c r="I457" s="85">
        <v>2</v>
      </c>
      <c r="J457" s="89">
        <f t="shared" si="15"/>
        <v>62662.6</v>
      </c>
    </row>
    <row r="458" spans="1:10">
      <c r="A458">
        <v>457</v>
      </c>
      <c r="B458" s="84" t="s">
        <v>515</v>
      </c>
      <c r="C458" s="85" t="s">
        <v>691</v>
      </c>
      <c r="D458" s="84" t="s">
        <v>242</v>
      </c>
      <c r="E458" s="84" t="s">
        <v>108</v>
      </c>
      <c r="F458" s="86">
        <v>39147</v>
      </c>
      <c r="G458" s="87">
        <f t="shared" ca="1" si="14"/>
        <v>15</v>
      </c>
      <c r="H458" s="88">
        <v>48048</v>
      </c>
      <c r="I458" s="85">
        <v>5</v>
      </c>
      <c r="J458" s="89">
        <f t="shared" si="15"/>
        <v>62462.400000000001</v>
      </c>
    </row>
    <row r="459" spans="1:10">
      <c r="A459">
        <v>458</v>
      </c>
      <c r="B459" s="84" t="s">
        <v>514</v>
      </c>
      <c r="C459" s="85" t="s">
        <v>688</v>
      </c>
      <c r="D459" s="84" t="s">
        <v>119</v>
      </c>
      <c r="E459" s="84" t="s">
        <v>108</v>
      </c>
      <c r="F459" s="86">
        <v>39153</v>
      </c>
      <c r="G459" s="87">
        <f t="shared" ca="1" si="14"/>
        <v>15</v>
      </c>
      <c r="H459" s="88">
        <v>47960</v>
      </c>
      <c r="I459" s="85">
        <v>5</v>
      </c>
      <c r="J459" s="89">
        <f t="shared" si="15"/>
        <v>62348</v>
      </c>
    </row>
    <row r="460" spans="1:10">
      <c r="A460">
        <v>459</v>
      </c>
      <c r="B460" s="84" t="s">
        <v>179</v>
      </c>
      <c r="C460" s="85" t="s">
        <v>693</v>
      </c>
      <c r="D460" s="84" t="s">
        <v>115</v>
      </c>
      <c r="E460" s="84" t="s">
        <v>108</v>
      </c>
      <c r="F460" s="86">
        <v>40883</v>
      </c>
      <c r="G460" s="87">
        <f t="shared" ca="1" si="14"/>
        <v>11</v>
      </c>
      <c r="H460" s="88">
        <v>47938</v>
      </c>
      <c r="I460" s="85">
        <v>5</v>
      </c>
      <c r="J460" s="89">
        <f t="shared" si="15"/>
        <v>62319.4</v>
      </c>
    </row>
    <row r="461" spans="1:10">
      <c r="A461">
        <v>460</v>
      </c>
      <c r="B461" s="84" t="s">
        <v>875</v>
      </c>
      <c r="C461" s="85" t="s">
        <v>693</v>
      </c>
      <c r="D461" s="84" t="s">
        <v>147</v>
      </c>
      <c r="E461" s="84" t="s">
        <v>108</v>
      </c>
      <c r="F461" s="86">
        <v>36456</v>
      </c>
      <c r="G461" s="87">
        <f t="shared" ca="1" si="14"/>
        <v>23</v>
      </c>
      <c r="H461" s="88">
        <v>47806</v>
      </c>
      <c r="I461" s="85">
        <v>5</v>
      </c>
      <c r="J461" s="89">
        <f t="shared" si="15"/>
        <v>62147.8</v>
      </c>
    </row>
    <row r="462" spans="1:10">
      <c r="A462">
        <v>461</v>
      </c>
      <c r="B462" s="84" t="s">
        <v>277</v>
      </c>
      <c r="C462" s="85" t="s">
        <v>688</v>
      </c>
      <c r="D462" s="84" t="s">
        <v>115</v>
      </c>
      <c r="E462" s="84" t="s">
        <v>108</v>
      </c>
      <c r="F462" s="86">
        <v>40452</v>
      </c>
      <c r="G462" s="87">
        <f t="shared" ca="1" si="14"/>
        <v>12</v>
      </c>
      <c r="H462" s="88">
        <v>47751</v>
      </c>
      <c r="I462" s="85">
        <v>1</v>
      </c>
      <c r="J462" s="89">
        <f t="shared" si="15"/>
        <v>62076.3</v>
      </c>
    </row>
    <row r="463" spans="1:10">
      <c r="A463">
        <v>462</v>
      </c>
      <c r="B463" s="84" t="s">
        <v>400</v>
      </c>
      <c r="C463" s="85" t="s">
        <v>691</v>
      </c>
      <c r="D463" s="84" t="s">
        <v>119</v>
      </c>
      <c r="E463" s="84" t="s">
        <v>111</v>
      </c>
      <c r="F463" s="86">
        <v>39720</v>
      </c>
      <c r="G463" s="87">
        <f t="shared" ca="1" si="14"/>
        <v>14</v>
      </c>
      <c r="H463" s="88">
        <v>47652</v>
      </c>
      <c r="I463" s="85">
        <v>5</v>
      </c>
      <c r="J463" s="89">
        <f t="shared" si="15"/>
        <v>61947.6</v>
      </c>
    </row>
    <row r="464" spans="1:10">
      <c r="A464">
        <v>463</v>
      </c>
      <c r="B464" s="84" t="s">
        <v>170</v>
      </c>
      <c r="C464" s="85" t="s">
        <v>688</v>
      </c>
      <c r="D464" s="84" t="s">
        <v>115</v>
      </c>
      <c r="E464" s="84" t="s">
        <v>108</v>
      </c>
      <c r="F464" s="86">
        <v>40925</v>
      </c>
      <c r="G464" s="87">
        <f t="shared" ca="1" si="14"/>
        <v>11</v>
      </c>
      <c r="H464" s="88">
        <v>47509</v>
      </c>
      <c r="I464" s="85">
        <v>2</v>
      </c>
      <c r="J464" s="89">
        <f t="shared" si="15"/>
        <v>61761.7</v>
      </c>
    </row>
    <row r="465" spans="1:10">
      <c r="A465">
        <v>464</v>
      </c>
      <c r="B465" s="84" t="s">
        <v>388</v>
      </c>
      <c r="C465" s="85" t="s">
        <v>690</v>
      </c>
      <c r="D465" s="84" t="s">
        <v>177</v>
      </c>
      <c r="E465" s="84" t="s">
        <v>108</v>
      </c>
      <c r="F465" s="86">
        <v>39754</v>
      </c>
      <c r="G465" s="87">
        <f t="shared" ca="1" si="14"/>
        <v>14</v>
      </c>
      <c r="H465" s="88">
        <v>47421</v>
      </c>
      <c r="I465" s="85">
        <v>2</v>
      </c>
      <c r="J465" s="89">
        <f t="shared" si="15"/>
        <v>61647.3</v>
      </c>
    </row>
    <row r="466" spans="1:10">
      <c r="A466">
        <v>465</v>
      </c>
      <c r="B466" s="84" t="s">
        <v>222</v>
      </c>
      <c r="C466" s="85" t="s">
        <v>689</v>
      </c>
      <c r="D466" s="84" t="s">
        <v>107</v>
      </c>
      <c r="E466" s="84" t="s">
        <v>111</v>
      </c>
      <c r="F466" s="9">
        <v>40638</v>
      </c>
      <c r="G466" s="87">
        <f t="shared" ca="1" si="14"/>
        <v>11</v>
      </c>
      <c r="H466" s="88">
        <v>47289</v>
      </c>
      <c r="I466" s="85">
        <v>4</v>
      </c>
      <c r="J466" s="89">
        <f t="shared" si="15"/>
        <v>61475.7</v>
      </c>
    </row>
    <row r="467" spans="1:10">
      <c r="A467">
        <v>466</v>
      </c>
      <c r="B467" s="84" t="s">
        <v>375</v>
      </c>
      <c r="C467" s="85" t="s">
        <v>693</v>
      </c>
      <c r="D467" s="84" t="s">
        <v>123</v>
      </c>
      <c r="E467" s="84" t="s">
        <v>111</v>
      </c>
      <c r="F467" s="86">
        <v>39803</v>
      </c>
      <c r="G467" s="87">
        <f t="shared" ca="1" si="14"/>
        <v>14</v>
      </c>
      <c r="H467" s="88">
        <v>47234</v>
      </c>
      <c r="I467" s="85">
        <v>1</v>
      </c>
      <c r="J467" s="89">
        <f t="shared" si="15"/>
        <v>61404.2</v>
      </c>
    </row>
    <row r="468" spans="1:10">
      <c r="A468">
        <v>467</v>
      </c>
      <c r="B468" s="84" t="s">
        <v>782</v>
      </c>
      <c r="C468" s="85" t="s">
        <v>693</v>
      </c>
      <c r="D468" s="84" t="s">
        <v>137</v>
      </c>
      <c r="E468" s="84" t="s">
        <v>125</v>
      </c>
      <c r="F468" s="86">
        <v>36357</v>
      </c>
      <c r="G468" s="87">
        <f t="shared" ca="1" si="14"/>
        <v>23</v>
      </c>
      <c r="H468" s="88">
        <v>47196</v>
      </c>
      <c r="I468" s="85">
        <v>1</v>
      </c>
      <c r="J468" s="89">
        <f t="shared" si="15"/>
        <v>61354.8</v>
      </c>
    </row>
    <row r="469" spans="1:10">
      <c r="A469">
        <v>468</v>
      </c>
      <c r="B469" s="84" t="s">
        <v>975</v>
      </c>
      <c r="C469" s="85" t="s">
        <v>690</v>
      </c>
      <c r="D469" s="84" t="s">
        <v>206</v>
      </c>
      <c r="E469" s="84" t="s">
        <v>108</v>
      </c>
      <c r="F469" s="86">
        <v>37684</v>
      </c>
      <c r="G469" s="87">
        <f t="shared" ca="1" si="14"/>
        <v>19</v>
      </c>
      <c r="H469" s="88">
        <v>47080</v>
      </c>
      <c r="I469" s="85">
        <v>5</v>
      </c>
      <c r="J469" s="89">
        <f t="shared" si="15"/>
        <v>61204</v>
      </c>
    </row>
    <row r="470" spans="1:10">
      <c r="A470">
        <v>469</v>
      </c>
      <c r="B470" s="84" t="s">
        <v>555</v>
      </c>
      <c r="C470" s="85" t="s">
        <v>693</v>
      </c>
      <c r="D470" s="84" t="s">
        <v>119</v>
      </c>
      <c r="E470" s="84" t="s">
        <v>125</v>
      </c>
      <c r="F470" s="86">
        <v>38975</v>
      </c>
      <c r="G470" s="87">
        <f t="shared" ca="1" si="14"/>
        <v>16</v>
      </c>
      <c r="H470" s="88">
        <v>47014</v>
      </c>
      <c r="I470" s="85">
        <v>2</v>
      </c>
      <c r="J470" s="89">
        <f t="shared" si="15"/>
        <v>61118.2</v>
      </c>
    </row>
    <row r="471" spans="1:10">
      <c r="A471">
        <v>470</v>
      </c>
      <c r="B471" s="84" t="s">
        <v>271</v>
      </c>
      <c r="C471" s="85" t="s">
        <v>691</v>
      </c>
      <c r="D471" s="84" t="s">
        <v>113</v>
      </c>
      <c r="E471" s="84" t="s">
        <v>108</v>
      </c>
      <c r="F471" s="86">
        <v>40470</v>
      </c>
      <c r="G471" s="87">
        <f t="shared" ca="1" si="14"/>
        <v>12</v>
      </c>
      <c r="H471" s="88">
        <v>46882</v>
      </c>
      <c r="I471" s="85">
        <v>3</v>
      </c>
      <c r="J471" s="89">
        <f t="shared" si="15"/>
        <v>60946.6</v>
      </c>
    </row>
    <row r="472" spans="1:10">
      <c r="A472">
        <v>471</v>
      </c>
      <c r="B472" s="84" t="s">
        <v>6</v>
      </c>
      <c r="C472" s="85" t="s">
        <v>688</v>
      </c>
      <c r="D472" s="84" t="s">
        <v>709</v>
      </c>
      <c r="E472" s="84" t="s">
        <v>111</v>
      </c>
      <c r="F472" s="86">
        <v>39147</v>
      </c>
      <c r="G472" s="87">
        <f t="shared" ca="1" si="14"/>
        <v>15</v>
      </c>
      <c r="H472" s="88">
        <v>46794</v>
      </c>
      <c r="I472" s="85">
        <v>5</v>
      </c>
      <c r="J472" s="89">
        <f t="shared" si="15"/>
        <v>60832.2</v>
      </c>
    </row>
    <row r="473" spans="1:10">
      <c r="A473">
        <v>472</v>
      </c>
      <c r="B473" s="84" t="s">
        <v>788</v>
      </c>
      <c r="C473" s="85" t="s">
        <v>693</v>
      </c>
      <c r="D473" s="84" t="s">
        <v>113</v>
      </c>
      <c r="E473" s="84" t="s">
        <v>108</v>
      </c>
      <c r="F473" s="86">
        <v>37288</v>
      </c>
      <c r="G473" s="87">
        <f t="shared" ca="1" si="14"/>
        <v>20</v>
      </c>
      <c r="H473" s="88">
        <v>46728</v>
      </c>
      <c r="I473" s="85">
        <v>3</v>
      </c>
      <c r="J473" s="89">
        <f t="shared" si="15"/>
        <v>60746.400000000001</v>
      </c>
    </row>
    <row r="474" spans="1:10">
      <c r="A474">
        <v>473</v>
      </c>
      <c r="B474" s="84" t="s">
        <v>602</v>
      </c>
      <c r="C474" s="85" t="s">
        <v>693</v>
      </c>
      <c r="D474" s="84" t="s">
        <v>140</v>
      </c>
      <c r="E474" s="84" t="s">
        <v>111</v>
      </c>
      <c r="F474" s="86">
        <v>38738</v>
      </c>
      <c r="G474" s="87">
        <f t="shared" ca="1" si="14"/>
        <v>17</v>
      </c>
      <c r="H474" s="88">
        <v>46365</v>
      </c>
      <c r="I474" s="85">
        <v>5</v>
      </c>
      <c r="J474" s="89">
        <f t="shared" si="15"/>
        <v>60274.5</v>
      </c>
    </row>
    <row r="475" spans="1:10">
      <c r="A475">
        <v>474</v>
      </c>
      <c r="B475" s="84" t="s">
        <v>463</v>
      </c>
      <c r="C475" s="85" t="s">
        <v>691</v>
      </c>
      <c r="D475" s="84" t="s">
        <v>110</v>
      </c>
      <c r="E475" s="84" t="s">
        <v>108</v>
      </c>
      <c r="F475" s="86">
        <v>39362</v>
      </c>
      <c r="G475" s="87">
        <f t="shared" ca="1" si="14"/>
        <v>15</v>
      </c>
      <c r="H475" s="88">
        <v>46222</v>
      </c>
      <c r="I475" s="85">
        <v>5</v>
      </c>
      <c r="J475" s="89">
        <f t="shared" si="15"/>
        <v>60088.6</v>
      </c>
    </row>
    <row r="476" spans="1:10">
      <c r="A476">
        <v>475</v>
      </c>
      <c r="B476" s="84" t="s">
        <v>808</v>
      </c>
      <c r="C476" s="85" t="s">
        <v>694</v>
      </c>
      <c r="D476" s="84" t="s">
        <v>140</v>
      </c>
      <c r="E476" s="84" t="s">
        <v>111</v>
      </c>
      <c r="F476" s="86">
        <v>36600</v>
      </c>
      <c r="G476" s="87">
        <f t="shared" ca="1" si="14"/>
        <v>22</v>
      </c>
      <c r="H476" s="88">
        <v>46024</v>
      </c>
      <c r="I476" s="85">
        <v>2</v>
      </c>
      <c r="J476" s="89">
        <f t="shared" si="15"/>
        <v>59831.199999999997</v>
      </c>
    </row>
    <row r="477" spans="1:10">
      <c r="A477">
        <v>476</v>
      </c>
      <c r="B477" s="84" t="s">
        <v>298</v>
      </c>
      <c r="C477" s="85" t="s">
        <v>694</v>
      </c>
      <c r="D477" s="84" t="s">
        <v>107</v>
      </c>
      <c r="E477" s="84" t="s">
        <v>111</v>
      </c>
      <c r="F477" s="86">
        <v>40393</v>
      </c>
      <c r="G477" s="87">
        <f t="shared" ca="1" si="14"/>
        <v>12</v>
      </c>
      <c r="H477" s="88">
        <v>45947</v>
      </c>
      <c r="I477" s="85">
        <v>5</v>
      </c>
      <c r="J477" s="89">
        <f t="shared" si="15"/>
        <v>59731.1</v>
      </c>
    </row>
    <row r="478" spans="1:10">
      <c r="A478">
        <v>477</v>
      </c>
      <c r="B478" s="84" t="s">
        <v>856</v>
      </c>
      <c r="C478" s="85" t="s">
        <v>693</v>
      </c>
      <c r="D478" s="84" t="s">
        <v>140</v>
      </c>
      <c r="E478" s="84" t="s">
        <v>125</v>
      </c>
      <c r="F478" s="86">
        <v>36503</v>
      </c>
      <c r="G478" s="87">
        <f t="shared" ca="1" si="14"/>
        <v>23</v>
      </c>
      <c r="H478" s="88">
        <v>45777</v>
      </c>
      <c r="I478" s="85">
        <v>1</v>
      </c>
      <c r="J478" s="89">
        <f t="shared" si="15"/>
        <v>59510.1</v>
      </c>
    </row>
    <row r="479" spans="1:10">
      <c r="A479">
        <v>478</v>
      </c>
      <c r="B479" s="84" t="s">
        <v>357</v>
      </c>
      <c r="C479" s="85" t="s">
        <v>693</v>
      </c>
      <c r="D479" s="84" t="s">
        <v>123</v>
      </c>
      <c r="E479" s="84" t="s">
        <v>108</v>
      </c>
      <c r="F479" s="86">
        <v>40085</v>
      </c>
      <c r="G479" s="87">
        <f t="shared" ca="1" si="14"/>
        <v>13</v>
      </c>
      <c r="H479" s="88">
        <v>45639</v>
      </c>
      <c r="I479" s="85">
        <v>5</v>
      </c>
      <c r="J479" s="89">
        <f t="shared" si="15"/>
        <v>59330.7</v>
      </c>
    </row>
    <row r="480" spans="1:10">
      <c r="A480">
        <v>479</v>
      </c>
      <c r="B480" s="84" t="s">
        <v>562</v>
      </c>
      <c r="C480" s="85" t="s">
        <v>691</v>
      </c>
      <c r="D480" s="84" t="s">
        <v>107</v>
      </c>
      <c r="E480" s="84" t="s">
        <v>108</v>
      </c>
      <c r="F480" s="86">
        <v>38914</v>
      </c>
      <c r="G480" s="87">
        <f t="shared" ca="1" si="14"/>
        <v>16</v>
      </c>
      <c r="H480" s="88">
        <v>45518</v>
      </c>
      <c r="I480" s="85">
        <v>2</v>
      </c>
      <c r="J480" s="89">
        <f t="shared" si="15"/>
        <v>59173.4</v>
      </c>
    </row>
    <row r="481" spans="1:10">
      <c r="A481">
        <v>480</v>
      </c>
      <c r="B481" s="84" t="s">
        <v>183</v>
      </c>
      <c r="C481" s="85" t="s">
        <v>688</v>
      </c>
      <c r="D481" s="84" t="s">
        <v>154</v>
      </c>
      <c r="E481" s="84" t="s">
        <v>108</v>
      </c>
      <c r="F481" s="86">
        <v>40856</v>
      </c>
      <c r="G481" s="87">
        <f t="shared" ca="1" si="14"/>
        <v>11</v>
      </c>
      <c r="H481" s="88">
        <v>45485</v>
      </c>
      <c r="I481" s="85">
        <v>2</v>
      </c>
      <c r="J481" s="89">
        <f t="shared" si="15"/>
        <v>59130.5</v>
      </c>
    </row>
    <row r="482" spans="1:10">
      <c r="A482">
        <v>481</v>
      </c>
      <c r="B482" s="84" t="s">
        <v>441</v>
      </c>
      <c r="C482" s="85" t="s">
        <v>694</v>
      </c>
      <c r="D482" s="84" t="s">
        <v>140</v>
      </c>
      <c r="E482" s="84" t="s">
        <v>108</v>
      </c>
      <c r="F482" s="86">
        <v>39472</v>
      </c>
      <c r="G482" s="87">
        <f t="shared" ca="1" si="14"/>
        <v>14</v>
      </c>
      <c r="H482" s="88">
        <v>45166</v>
      </c>
      <c r="I482" s="85">
        <v>3</v>
      </c>
      <c r="J482" s="89">
        <f t="shared" si="15"/>
        <v>58715.8</v>
      </c>
    </row>
    <row r="483" spans="1:10">
      <c r="A483">
        <v>482</v>
      </c>
      <c r="B483" s="84" t="s">
        <v>423</v>
      </c>
      <c r="C483" s="85" t="s">
        <v>691</v>
      </c>
      <c r="D483" s="84" t="s">
        <v>140</v>
      </c>
      <c r="E483" s="84" t="s">
        <v>111</v>
      </c>
      <c r="F483" s="86">
        <v>39603</v>
      </c>
      <c r="G483" s="87">
        <f t="shared" ca="1" si="14"/>
        <v>14</v>
      </c>
      <c r="H483" s="88">
        <v>45034</v>
      </c>
      <c r="I483" s="85">
        <v>2</v>
      </c>
      <c r="J483" s="89">
        <f t="shared" si="15"/>
        <v>58544.2</v>
      </c>
    </row>
    <row r="484" spans="1:10">
      <c r="A484">
        <v>483</v>
      </c>
      <c r="B484" s="84" t="s">
        <v>385</v>
      </c>
      <c r="C484" s="85" t="s">
        <v>691</v>
      </c>
      <c r="D484" s="84" t="s">
        <v>177</v>
      </c>
      <c r="E484" s="84" t="s">
        <v>108</v>
      </c>
      <c r="F484" s="86">
        <v>39761</v>
      </c>
      <c r="G484" s="87">
        <f t="shared" ca="1" si="14"/>
        <v>14</v>
      </c>
      <c r="H484" s="88">
        <v>45034</v>
      </c>
      <c r="I484" s="85">
        <v>3</v>
      </c>
      <c r="J484" s="89">
        <f t="shared" si="15"/>
        <v>58544.2</v>
      </c>
    </row>
    <row r="485" spans="1:10">
      <c r="A485">
        <v>484</v>
      </c>
      <c r="B485" s="84" t="s">
        <v>560</v>
      </c>
      <c r="C485" s="85" t="s">
        <v>688</v>
      </c>
      <c r="D485" s="84" t="s">
        <v>123</v>
      </c>
      <c r="E485" s="84" t="s">
        <v>108</v>
      </c>
      <c r="F485" s="86">
        <v>38954</v>
      </c>
      <c r="G485" s="87">
        <f t="shared" ca="1" si="14"/>
        <v>16</v>
      </c>
      <c r="H485" s="88">
        <v>45012</v>
      </c>
      <c r="I485" s="85">
        <v>4</v>
      </c>
      <c r="J485" s="89">
        <f t="shared" si="15"/>
        <v>58515.6</v>
      </c>
    </row>
    <row r="486" spans="1:10">
      <c r="A486">
        <v>485</v>
      </c>
      <c r="B486" s="84" t="s">
        <v>977</v>
      </c>
      <c r="C486" s="85" t="s">
        <v>688</v>
      </c>
      <c r="D486" s="84" t="s">
        <v>206</v>
      </c>
      <c r="E486" s="84" t="s">
        <v>108</v>
      </c>
      <c r="F486" s="86">
        <v>37073</v>
      </c>
      <c r="G486" s="87">
        <f t="shared" ca="1" si="14"/>
        <v>21</v>
      </c>
      <c r="H486" s="88">
        <v>44748</v>
      </c>
      <c r="I486" s="85">
        <v>5</v>
      </c>
      <c r="J486" s="89">
        <f t="shared" si="15"/>
        <v>58172.4</v>
      </c>
    </row>
    <row r="487" spans="1:10">
      <c r="A487">
        <v>486</v>
      </c>
      <c r="B487" s="84" t="s">
        <v>473</v>
      </c>
      <c r="C487" s="85" t="s">
        <v>691</v>
      </c>
      <c r="D487" s="84" t="s">
        <v>113</v>
      </c>
      <c r="E487" s="84" t="s">
        <v>111</v>
      </c>
      <c r="F487" s="86">
        <v>39295</v>
      </c>
      <c r="G487" s="87">
        <f t="shared" ca="1" si="14"/>
        <v>15</v>
      </c>
      <c r="H487" s="88">
        <v>44616</v>
      </c>
      <c r="I487" s="85">
        <v>5</v>
      </c>
      <c r="J487" s="89">
        <f t="shared" si="15"/>
        <v>58000.800000000003</v>
      </c>
    </row>
    <row r="488" spans="1:10">
      <c r="A488">
        <v>487</v>
      </c>
      <c r="B488" s="84" t="s">
        <v>833</v>
      </c>
      <c r="C488" s="85" t="s">
        <v>693</v>
      </c>
      <c r="D488" s="84" t="s">
        <v>140</v>
      </c>
      <c r="E488" s="84" t="s">
        <v>108</v>
      </c>
      <c r="F488" s="86">
        <v>35996</v>
      </c>
      <c r="G488" s="87">
        <f t="shared" ca="1" si="14"/>
        <v>24</v>
      </c>
      <c r="H488" s="88">
        <v>44374</v>
      </c>
      <c r="I488" s="85">
        <v>2</v>
      </c>
      <c r="J488" s="89">
        <f t="shared" si="15"/>
        <v>57686.2</v>
      </c>
    </row>
    <row r="489" spans="1:10">
      <c r="A489">
        <v>488</v>
      </c>
      <c r="B489" s="84" t="s">
        <v>218</v>
      </c>
      <c r="C489" s="85" t="s">
        <v>693</v>
      </c>
      <c r="D489" s="84" t="s">
        <v>107</v>
      </c>
      <c r="E489" s="84" t="s">
        <v>108</v>
      </c>
      <c r="F489" s="9">
        <v>40680</v>
      </c>
      <c r="G489" s="87">
        <f t="shared" ca="1" si="14"/>
        <v>11</v>
      </c>
      <c r="H489" s="88">
        <v>44286</v>
      </c>
      <c r="I489" s="85">
        <v>5</v>
      </c>
      <c r="J489" s="89">
        <f t="shared" si="15"/>
        <v>57571.8</v>
      </c>
    </row>
    <row r="490" spans="1:10">
      <c r="A490">
        <v>489</v>
      </c>
      <c r="B490" s="84" t="s">
        <v>843</v>
      </c>
      <c r="C490" s="85" t="s">
        <v>694</v>
      </c>
      <c r="D490" s="84" t="s">
        <v>140</v>
      </c>
      <c r="E490" s="84" t="s">
        <v>108</v>
      </c>
      <c r="F490" s="86">
        <v>36413</v>
      </c>
      <c r="G490" s="87">
        <f t="shared" ca="1" si="14"/>
        <v>23</v>
      </c>
      <c r="H490" s="88">
        <v>44066</v>
      </c>
      <c r="I490" s="85">
        <v>3</v>
      </c>
      <c r="J490" s="89">
        <f t="shared" si="15"/>
        <v>57285.8</v>
      </c>
    </row>
    <row r="491" spans="1:10">
      <c r="A491">
        <v>490</v>
      </c>
      <c r="B491" s="84" t="s">
        <v>890</v>
      </c>
      <c r="C491" s="85" t="s">
        <v>693</v>
      </c>
      <c r="D491" s="84" t="s">
        <v>115</v>
      </c>
      <c r="E491" s="84" t="s">
        <v>131</v>
      </c>
      <c r="F491" s="86">
        <v>36329</v>
      </c>
      <c r="G491" s="87">
        <f t="shared" ca="1" si="14"/>
        <v>23</v>
      </c>
      <c r="H491" s="88">
        <v>43741</v>
      </c>
      <c r="I491" s="85">
        <v>1</v>
      </c>
      <c r="J491" s="89">
        <f t="shared" si="15"/>
        <v>56863.3</v>
      </c>
    </row>
    <row r="492" spans="1:10">
      <c r="A492">
        <v>491</v>
      </c>
      <c r="B492" s="84" t="s">
        <v>785</v>
      </c>
      <c r="C492" s="85" t="s">
        <v>690</v>
      </c>
      <c r="D492" s="84" t="s">
        <v>137</v>
      </c>
      <c r="E492" s="84" t="s">
        <v>108</v>
      </c>
      <c r="F492" s="86">
        <v>37612</v>
      </c>
      <c r="G492" s="87">
        <f t="shared" ca="1" si="14"/>
        <v>20</v>
      </c>
      <c r="H492" s="88">
        <v>43714</v>
      </c>
      <c r="I492" s="85">
        <v>1</v>
      </c>
      <c r="J492" s="89">
        <f t="shared" si="15"/>
        <v>56828.2</v>
      </c>
    </row>
    <row r="493" spans="1:10">
      <c r="A493">
        <v>492</v>
      </c>
      <c r="B493" s="84" t="s">
        <v>793</v>
      </c>
      <c r="C493" s="85" t="s">
        <v>694</v>
      </c>
      <c r="D493" s="84" t="s">
        <v>113</v>
      </c>
      <c r="E493" s="84" t="s">
        <v>108</v>
      </c>
      <c r="F493" s="86">
        <v>36414</v>
      </c>
      <c r="G493" s="87">
        <f t="shared" ca="1" si="14"/>
        <v>23</v>
      </c>
      <c r="H493" s="88">
        <v>43648</v>
      </c>
      <c r="I493" s="85">
        <v>5</v>
      </c>
      <c r="J493" s="89">
        <f t="shared" si="15"/>
        <v>56742.400000000001</v>
      </c>
    </row>
    <row r="494" spans="1:10">
      <c r="A494">
        <v>493</v>
      </c>
      <c r="B494" s="84" t="s">
        <v>420</v>
      </c>
      <c r="C494" s="85" t="s">
        <v>688</v>
      </c>
      <c r="D494" s="84" t="s">
        <v>140</v>
      </c>
      <c r="E494" s="84" t="s">
        <v>111</v>
      </c>
      <c r="F494" s="86">
        <v>39633</v>
      </c>
      <c r="G494" s="87">
        <f t="shared" ca="1" si="14"/>
        <v>14</v>
      </c>
      <c r="H494" s="88">
        <v>43648</v>
      </c>
      <c r="I494" s="85">
        <v>1</v>
      </c>
      <c r="J494" s="89">
        <f t="shared" si="15"/>
        <v>56742.400000000001</v>
      </c>
    </row>
    <row r="495" spans="1:10">
      <c r="A495">
        <v>494</v>
      </c>
      <c r="B495" s="84" t="s">
        <v>393</v>
      </c>
      <c r="C495" s="85" t="s">
        <v>688</v>
      </c>
      <c r="D495" s="84" t="s">
        <v>177</v>
      </c>
      <c r="E495" s="84" t="s">
        <v>125</v>
      </c>
      <c r="F495" s="86">
        <v>39735</v>
      </c>
      <c r="G495" s="87">
        <f t="shared" ca="1" si="14"/>
        <v>14</v>
      </c>
      <c r="H495" s="88">
        <v>43582</v>
      </c>
      <c r="I495" s="85">
        <v>5</v>
      </c>
      <c r="J495" s="89">
        <f t="shared" si="15"/>
        <v>56656.6</v>
      </c>
    </row>
    <row r="496" spans="1:10">
      <c r="A496">
        <v>495</v>
      </c>
      <c r="B496" s="84" t="s">
        <v>291</v>
      </c>
      <c r="C496" s="85" t="s">
        <v>693</v>
      </c>
      <c r="D496" s="84" t="s">
        <v>110</v>
      </c>
      <c r="E496" s="84" t="s">
        <v>111</v>
      </c>
      <c r="F496" s="9">
        <v>40404</v>
      </c>
      <c r="G496" s="87">
        <f t="shared" ca="1" si="14"/>
        <v>12</v>
      </c>
      <c r="H496" s="88">
        <v>43505</v>
      </c>
      <c r="I496" s="85">
        <v>5</v>
      </c>
      <c r="J496" s="89">
        <f t="shared" si="15"/>
        <v>56556.5</v>
      </c>
    </row>
    <row r="497" spans="1:10">
      <c r="A497">
        <v>496</v>
      </c>
      <c r="B497" s="84" t="s">
        <v>925</v>
      </c>
      <c r="C497" s="85" t="s">
        <v>694</v>
      </c>
      <c r="D497" s="84" t="s">
        <v>119</v>
      </c>
      <c r="E497" s="84" t="s">
        <v>125</v>
      </c>
      <c r="F497" s="86">
        <v>35842</v>
      </c>
      <c r="G497" s="87">
        <f t="shared" ca="1" si="14"/>
        <v>24</v>
      </c>
      <c r="H497" s="88">
        <v>43483</v>
      </c>
      <c r="I497" s="85">
        <v>5</v>
      </c>
      <c r="J497" s="89">
        <f t="shared" si="15"/>
        <v>56527.9</v>
      </c>
    </row>
    <row r="498" spans="1:10">
      <c r="A498">
        <v>497</v>
      </c>
      <c r="B498" s="84" t="s">
        <v>285</v>
      </c>
      <c r="C498" s="85" t="s">
        <v>689</v>
      </c>
      <c r="D498" s="84" t="s">
        <v>140</v>
      </c>
      <c r="E498" s="84" t="s">
        <v>108</v>
      </c>
      <c r="F498" s="86">
        <v>40424</v>
      </c>
      <c r="G498" s="87">
        <f t="shared" ca="1" si="14"/>
        <v>12</v>
      </c>
      <c r="H498" s="88">
        <v>43472</v>
      </c>
      <c r="I498" s="85">
        <v>5</v>
      </c>
      <c r="J498" s="89">
        <f t="shared" si="15"/>
        <v>56513.599999999999</v>
      </c>
    </row>
    <row r="499" spans="1:10">
      <c r="A499">
        <v>498</v>
      </c>
      <c r="B499" s="84" t="s">
        <v>382</v>
      </c>
      <c r="C499" s="85" t="s">
        <v>693</v>
      </c>
      <c r="D499" s="84" t="s">
        <v>113</v>
      </c>
      <c r="E499" s="84" t="s">
        <v>125</v>
      </c>
      <c r="F499" s="86">
        <v>39768</v>
      </c>
      <c r="G499" s="87">
        <f t="shared" ca="1" si="14"/>
        <v>14</v>
      </c>
      <c r="H499" s="88">
        <v>43467</v>
      </c>
      <c r="I499" s="85">
        <v>5</v>
      </c>
      <c r="J499" s="89">
        <f t="shared" si="15"/>
        <v>56507.1</v>
      </c>
    </row>
    <row r="500" spans="1:10">
      <c r="A500">
        <v>499</v>
      </c>
      <c r="B500" s="84" t="s">
        <v>274</v>
      </c>
      <c r="C500" s="85" t="s">
        <v>689</v>
      </c>
      <c r="D500" s="84" t="s">
        <v>115</v>
      </c>
      <c r="E500" s="84" t="s">
        <v>111</v>
      </c>
      <c r="F500" s="86">
        <v>40468</v>
      </c>
      <c r="G500" s="87">
        <f t="shared" ca="1" si="14"/>
        <v>12</v>
      </c>
      <c r="H500" s="88">
        <v>43384</v>
      </c>
      <c r="I500" s="85">
        <v>4</v>
      </c>
      <c r="J500" s="89">
        <f t="shared" si="15"/>
        <v>56399.199999999997</v>
      </c>
    </row>
    <row r="501" spans="1:10">
      <c r="A501">
        <v>500</v>
      </c>
      <c r="B501" s="84" t="s">
        <v>620</v>
      </c>
      <c r="C501" s="85" t="s">
        <v>691</v>
      </c>
      <c r="D501" s="84" t="s">
        <v>140</v>
      </c>
      <c r="E501" s="84" t="s">
        <v>111</v>
      </c>
      <c r="F501" s="86">
        <v>38073</v>
      </c>
      <c r="G501" s="87">
        <f t="shared" ca="1" si="14"/>
        <v>18</v>
      </c>
      <c r="H501" s="88">
        <v>43230</v>
      </c>
      <c r="I501" s="85">
        <v>2</v>
      </c>
      <c r="J501" s="89">
        <f t="shared" si="15"/>
        <v>56199</v>
      </c>
    </row>
    <row r="502" spans="1:10">
      <c r="A502">
        <v>501</v>
      </c>
      <c r="B502" s="84" t="s">
        <v>132</v>
      </c>
      <c r="C502" s="85" t="s">
        <v>694</v>
      </c>
      <c r="D502" s="84" t="s">
        <v>133</v>
      </c>
      <c r="E502" s="84" t="s">
        <v>108</v>
      </c>
      <c r="F502" s="86">
        <v>41137</v>
      </c>
      <c r="G502" s="87">
        <f t="shared" ca="1" si="14"/>
        <v>10</v>
      </c>
      <c r="H502" s="88">
        <v>43076</v>
      </c>
      <c r="I502" s="85">
        <v>3</v>
      </c>
      <c r="J502" s="89">
        <f t="shared" si="15"/>
        <v>55998.8</v>
      </c>
    </row>
    <row r="503" spans="1:10">
      <c r="A503">
        <v>502</v>
      </c>
      <c r="B503" s="84" t="s">
        <v>171</v>
      </c>
      <c r="C503" s="85" t="s">
        <v>694</v>
      </c>
      <c r="D503" s="84" t="s">
        <v>121</v>
      </c>
      <c r="E503" s="84" t="s">
        <v>108</v>
      </c>
      <c r="F503" s="86">
        <v>40922</v>
      </c>
      <c r="G503" s="87">
        <f t="shared" ca="1" si="14"/>
        <v>11</v>
      </c>
      <c r="H503" s="88">
        <v>43021</v>
      </c>
      <c r="I503" s="85">
        <v>5</v>
      </c>
      <c r="J503" s="89">
        <f t="shared" si="15"/>
        <v>55927.3</v>
      </c>
    </row>
    <row r="504" spans="1:10">
      <c r="A504">
        <v>503</v>
      </c>
      <c r="B504" s="84" t="s">
        <v>521</v>
      </c>
      <c r="C504" s="85" t="s">
        <v>693</v>
      </c>
      <c r="D504" s="84" t="s">
        <v>119</v>
      </c>
      <c r="E504" s="84" t="s">
        <v>108</v>
      </c>
      <c r="F504" s="86">
        <v>39137</v>
      </c>
      <c r="G504" s="87">
        <f t="shared" ca="1" si="14"/>
        <v>15</v>
      </c>
      <c r="H504" s="88">
        <v>42900</v>
      </c>
      <c r="I504" s="85">
        <v>5</v>
      </c>
      <c r="J504" s="89">
        <f t="shared" si="15"/>
        <v>55770</v>
      </c>
    </row>
    <row r="505" spans="1:10">
      <c r="A505">
        <v>504</v>
      </c>
      <c r="B505" s="84" t="s">
        <v>935</v>
      </c>
      <c r="C505" s="85" t="s">
        <v>688</v>
      </c>
      <c r="D505" s="84" t="s">
        <v>119</v>
      </c>
      <c r="E505" s="84" t="s">
        <v>108</v>
      </c>
      <c r="F505" s="86">
        <v>36290</v>
      </c>
      <c r="G505" s="87">
        <f t="shared" ca="1" si="14"/>
        <v>23</v>
      </c>
      <c r="H505" s="88">
        <v>42900</v>
      </c>
      <c r="I505" s="85">
        <v>3</v>
      </c>
      <c r="J505" s="89">
        <f t="shared" si="15"/>
        <v>55770</v>
      </c>
    </row>
    <row r="506" spans="1:10">
      <c r="A506">
        <v>505</v>
      </c>
      <c r="B506" s="84" t="s">
        <v>455</v>
      </c>
      <c r="C506" s="85" t="s">
        <v>688</v>
      </c>
      <c r="D506" s="84" t="s">
        <v>140</v>
      </c>
      <c r="E506" s="84" t="s">
        <v>108</v>
      </c>
      <c r="F506" s="86">
        <v>39403</v>
      </c>
      <c r="G506" s="87">
        <f t="shared" ca="1" si="14"/>
        <v>15</v>
      </c>
      <c r="H506" s="88">
        <v>42834</v>
      </c>
      <c r="I506" s="85">
        <v>2</v>
      </c>
      <c r="J506" s="89">
        <f t="shared" si="15"/>
        <v>55684.2</v>
      </c>
    </row>
    <row r="507" spans="1:10">
      <c r="A507">
        <v>506</v>
      </c>
      <c r="B507" s="84" t="s">
        <v>413</v>
      </c>
      <c r="C507" s="85" t="s">
        <v>691</v>
      </c>
      <c r="D507" s="84" t="s">
        <v>123</v>
      </c>
      <c r="E507" s="84" t="s">
        <v>125</v>
      </c>
      <c r="F507" s="86">
        <v>39662</v>
      </c>
      <c r="G507" s="87">
        <f t="shared" ca="1" si="14"/>
        <v>14</v>
      </c>
      <c r="H507" s="88">
        <v>42812</v>
      </c>
      <c r="I507" s="85">
        <v>4</v>
      </c>
      <c r="J507" s="89">
        <f t="shared" si="15"/>
        <v>55655.6</v>
      </c>
    </row>
    <row r="508" spans="1:10">
      <c r="A508">
        <v>507</v>
      </c>
      <c r="B508" s="84" t="s">
        <v>828</v>
      </c>
      <c r="C508" s="85" t="s">
        <v>691</v>
      </c>
      <c r="D508" s="84" t="s">
        <v>140</v>
      </c>
      <c r="E508" s="84" t="s">
        <v>108</v>
      </c>
      <c r="F508" s="86">
        <v>36707</v>
      </c>
      <c r="G508" s="87">
        <f t="shared" ca="1" si="14"/>
        <v>22</v>
      </c>
      <c r="H508" s="88">
        <v>42757</v>
      </c>
      <c r="I508" s="85">
        <v>2</v>
      </c>
      <c r="J508" s="89">
        <f t="shared" si="15"/>
        <v>55584.1</v>
      </c>
    </row>
    <row r="509" spans="1:10">
      <c r="A509">
        <v>508</v>
      </c>
      <c r="B509" s="84" t="s">
        <v>789</v>
      </c>
      <c r="C509" s="85" t="s">
        <v>694</v>
      </c>
      <c r="D509" s="84" t="s">
        <v>113</v>
      </c>
      <c r="E509" s="84" t="s">
        <v>131</v>
      </c>
      <c r="F509" s="86">
        <v>36263</v>
      </c>
      <c r="G509" s="87">
        <f t="shared" ca="1" si="14"/>
        <v>23</v>
      </c>
      <c r="H509" s="88">
        <v>42645</v>
      </c>
      <c r="I509" s="85">
        <v>4</v>
      </c>
      <c r="J509" s="89">
        <f t="shared" si="15"/>
        <v>55438.5</v>
      </c>
    </row>
    <row r="510" spans="1:10">
      <c r="A510">
        <v>509</v>
      </c>
      <c r="B510" s="84" t="s">
        <v>327</v>
      </c>
      <c r="C510" s="85" t="s">
        <v>693</v>
      </c>
      <c r="D510" s="84" t="s">
        <v>123</v>
      </c>
      <c r="E510" s="84" t="s">
        <v>108</v>
      </c>
      <c r="F510" s="86">
        <v>40274</v>
      </c>
      <c r="G510" s="87">
        <f t="shared" ca="1" si="14"/>
        <v>12</v>
      </c>
      <c r="H510" s="88">
        <v>42603</v>
      </c>
      <c r="I510" s="85">
        <v>1</v>
      </c>
      <c r="J510" s="89">
        <f t="shared" si="15"/>
        <v>55383.9</v>
      </c>
    </row>
    <row r="511" spans="1:10">
      <c r="A511">
        <v>510</v>
      </c>
      <c r="B511" s="84" t="s">
        <v>368</v>
      </c>
      <c r="C511" s="85" t="s">
        <v>688</v>
      </c>
      <c r="D511" s="84" t="s">
        <v>147</v>
      </c>
      <c r="E511" s="84" t="s">
        <v>125</v>
      </c>
      <c r="F511" s="86">
        <v>39871</v>
      </c>
      <c r="G511" s="87">
        <f t="shared" ca="1" si="14"/>
        <v>13</v>
      </c>
      <c r="H511" s="88">
        <v>42433</v>
      </c>
      <c r="I511" s="85">
        <v>2</v>
      </c>
      <c r="J511" s="89">
        <f t="shared" si="15"/>
        <v>55162.9</v>
      </c>
    </row>
    <row r="512" spans="1:10">
      <c r="A512">
        <v>511</v>
      </c>
      <c r="B512" s="84" t="s">
        <v>290</v>
      </c>
      <c r="C512" s="85" t="s">
        <v>690</v>
      </c>
      <c r="D512" s="84" t="s">
        <v>107</v>
      </c>
      <c r="E512" s="84" t="s">
        <v>125</v>
      </c>
      <c r="F512" s="86">
        <v>40410</v>
      </c>
      <c r="G512" s="87">
        <f t="shared" ca="1" si="14"/>
        <v>12</v>
      </c>
      <c r="H512" s="88">
        <v>41916</v>
      </c>
      <c r="I512" s="85">
        <v>2</v>
      </c>
      <c r="J512" s="89">
        <f t="shared" si="15"/>
        <v>54490.8</v>
      </c>
    </row>
    <row r="513" spans="1:10">
      <c r="A513">
        <v>512</v>
      </c>
      <c r="B513" s="84" t="s">
        <v>610</v>
      </c>
      <c r="C513" s="85" t="s">
        <v>691</v>
      </c>
      <c r="D513" s="84" t="s">
        <v>140</v>
      </c>
      <c r="E513" s="84" t="s">
        <v>111</v>
      </c>
      <c r="F513" s="86">
        <v>38321</v>
      </c>
      <c r="G513" s="87">
        <f t="shared" ca="1" si="14"/>
        <v>18</v>
      </c>
      <c r="H513" s="88">
        <v>41778</v>
      </c>
      <c r="I513" s="85">
        <v>4</v>
      </c>
      <c r="J513" s="89">
        <f t="shared" si="15"/>
        <v>54311.4</v>
      </c>
    </row>
    <row r="514" spans="1:10">
      <c r="A514">
        <v>513</v>
      </c>
      <c r="B514" s="84" t="s">
        <v>270</v>
      </c>
      <c r="C514" s="85" t="s">
        <v>693</v>
      </c>
      <c r="D514" s="84" t="s">
        <v>140</v>
      </c>
      <c r="E514" s="84" t="s">
        <v>111</v>
      </c>
      <c r="F514" s="86">
        <v>40470</v>
      </c>
      <c r="G514" s="87">
        <f t="shared" ref="G514:G577" ca="1" si="16">DATEDIF(F514,TODAY(),"Y")</f>
        <v>12</v>
      </c>
      <c r="H514" s="88">
        <v>41624</v>
      </c>
      <c r="I514" s="85">
        <v>1</v>
      </c>
      <c r="J514" s="89">
        <f t="shared" ref="J514:J577" si="17">H514*$K$2+H514</f>
        <v>54111.199999999997</v>
      </c>
    </row>
    <row r="515" spans="1:10">
      <c r="A515">
        <v>514</v>
      </c>
      <c r="B515" s="84" t="s">
        <v>572</v>
      </c>
      <c r="C515" s="85" t="s">
        <v>691</v>
      </c>
      <c r="D515" s="84" t="s">
        <v>119</v>
      </c>
      <c r="E515" s="84" t="s">
        <v>108</v>
      </c>
      <c r="F515" s="86">
        <v>38856</v>
      </c>
      <c r="G515" s="87">
        <f t="shared" ca="1" si="16"/>
        <v>16</v>
      </c>
      <c r="H515" s="88">
        <v>41547</v>
      </c>
      <c r="I515" s="85">
        <v>5</v>
      </c>
      <c r="J515" s="89">
        <f t="shared" si="17"/>
        <v>54011.1</v>
      </c>
    </row>
    <row r="516" spans="1:10">
      <c r="A516">
        <v>515</v>
      </c>
      <c r="B516" s="84" t="s">
        <v>825</v>
      </c>
      <c r="C516" s="85" t="s">
        <v>691</v>
      </c>
      <c r="D516" s="84" t="s">
        <v>140</v>
      </c>
      <c r="E516" s="84" t="s">
        <v>108</v>
      </c>
      <c r="F516" s="86">
        <v>36332</v>
      </c>
      <c r="G516" s="87">
        <f t="shared" ca="1" si="16"/>
        <v>23</v>
      </c>
      <c r="H516" s="88">
        <v>41536</v>
      </c>
      <c r="I516" s="85">
        <v>2</v>
      </c>
      <c r="J516" s="89">
        <f t="shared" si="17"/>
        <v>53996.800000000003</v>
      </c>
    </row>
    <row r="517" spans="1:10">
      <c r="A517">
        <v>516</v>
      </c>
      <c r="B517" s="84" t="s">
        <v>593</v>
      </c>
      <c r="C517" s="85" t="s">
        <v>691</v>
      </c>
      <c r="D517" s="84" t="s">
        <v>113</v>
      </c>
      <c r="E517" s="84" t="s">
        <v>108</v>
      </c>
      <c r="F517" s="86">
        <v>38788</v>
      </c>
      <c r="G517" s="87">
        <f t="shared" ca="1" si="16"/>
        <v>16</v>
      </c>
      <c r="H517" s="88">
        <v>41525</v>
      </c>
      <c r="I517" s="85">
        <v>5</v>
      </c>
      <c r="J517" s="89">
        <f t="shared" si="17"/>
        <v>53982.5</v>
      </c>
    </row>
    <row r="518" spans="1:10">
      <c r="A518">
        <v>517</v>
      </c>
      <c r="B518" s="84" t="s">
        <v>540</v>
      </c>
      <c r="C518" s="85" t="s">
        <v>690</v>
      </c>
      <c r="D518" s="84" t="s">
        <v>135</v>
      </c>
      <c r="E518" s="84" t="s">
        <v>108</v>
      </c>
      <c r="F518" s="86">
        <v>39069</v>
      </c>
      <c r="G518" s="87">
        <f t="shared" ca="1" si="16"/>
        <v>16</v>
      </c>
      <c r="H518" s="88">
        <v>41437</v>
      </c>
      <c r="I518" s="85">
        <v>3</v>
      </c>
      <c r="J518" s="89">
        <f t="shared" si="17"/>
        <v>53868.1</v>
      </c>
    </row>
    <row r="519" spans="1:10">
      <c r="A519">
        <v>518</v>
      </c>
      <c r="B519" s="84" t="s">
        <v>599</v>
      </c>
      <c r="C519" s="85" t="s">
        <v>691</v>
      </c>
      <c r="D519" s="84" t="s">
        <v>107</v>
      </c>
      <c r="E519" s="84" t="s">
        <v>125</v>
      </c>
      <c r="F519" s="86">
        <v>38753</v>
      </c>
      <c r="G519" s="87">
        <f t="shared" ca="1" si="16"/>
        <v>16</v>
      </c>
      <c r="H519" s="88">
        <v>41426</v>
      </c>
      <c r="I519" s="85">
        <v>4</v>
      </c>
      <c r="J519" s="89">
        <f t="shared" si="17"/>
        <v>53853.8</v>
      </c>
    </row>
    <row r="520" spans="1:10">
      <c r="A520">
        <v>519</v>
      </c>
      <c r="B520" s="84" t="s">
        <v>201</v>
      </c>
      <c r="C520" s="85" t="s">
        <v>688</v>
      </c>
      <c r="D520" s="84" t="s">
        <v>137</v>
      </c>
      <c r="E520" s="84" t="s">
        <v>108</v>
      </c>
      <c r="F520" s="86">
        <v>40752</v>
      </c>
      <c r="G520" s="87">
        <f t="shared" ca="1" si="16"/>
        <v>11</v>
      </c>
      <c r="H520" s="88">
        <v>41382</v>
      </c>
      <c r="I520" s="85">
        <v>5</v>
      </c>
      <c r="J520" s="89">
        <f t="shared" si="17"/>
        <v>53796.6</v>
      </c>
    </row>
    <row r="521" spans="1:10">
      <c r="A521">
        <v>520</v>
      </c>
      <c r="B521" s="84" t="s">
        <v>842</v>
      </c>
      <c r="C521" s="85" t="s">
        <v>694</v>
      </c>
      <c r="D521" s="84" t="s">
        <v>140</v>
      </c>
      <c r="E521" s="84" t="s">
        <v>131</v>
      </c>
      <c r="F521" s="86">
        <v>36067</v>
      </c>
      <c r="G521" s="87">
        <f t="shared" ca="1" si="16"/>
        <v>24</v>
      </c>
      <c r="H521" s="88">
        <v>41374</v>
      </c>
      <c r="I521" s="85">
        <v>4</v>
      </c>
      <c r="J521" s="89">
        <f t="shared" si="17"/>
        <v>53786.2</v>
      </c>
    </row>
    <row r="522" spans="1:10">
      <c r="A522">
        <v>521</v>
      </c>
      <c r="B522" s="84" t="s">
        <v>392</v>
      </c>
      <c r="C522" s="85" t="s">
        <v>688</v>
      </c>
      <c r="D522" s="84" t="s">
        <v>107</v>
      </c>
      <c r="E522" s="84" t="s">
        <v>131</v>
      </c>
      <c r="F522" s="86">
        <v>39742</v>
      </c>
      <c r="G522" s="87">
        <f t="shared" ca="1" si="16"/>
        <v>14</v>
      </c>
      <c r="H522" s="88">
        <v>41079</v>
      </c>
      <c r="I522" s="85">
        <v>2</v>
      </c>
      <c r="J522" s="89">
        <f t="shared" si="17"/>
        <v>53402.7</v>
      </c>
    </row>
    <row r="523" spans="1:10">
      <c r="A523">
        <v>522</v>
      </c>
      <c r="B523" s="84" t="s">
        <v>157</v>
      </c>
      <c r="C523" s="85" t="s">
        <v>688</v>
      </c>
      <c r="D523" s="84" t="s">
        <v>147</v>
      </c>
      <c r="E523" s="84" t="s">
        <v>108</v>
      </c>
      <c r="F523" s="86">
        <v>41007</v>
      </c>
      <c r="G523" s="87">
        <f t="shared" ca="1" si="16"/>
        <v>10</v>
      </c>
      <c r="H523" s="88">
        <v>40722</v>
      </c>
      <c r="I523" s="85">
        <v>2</v>
      </c>
      <c r="J523" s="89">
        <f t="shared" si="17"/>
        <v>52938.6</v>
      </c>
    </row>
    <row r="524" spans="1:10">
      <c r="A524">
        <v>523</v>
      </c>
      <c r="B524" s="84" t="s">
        <v>905</v>
      </c>
      <c r="C524" s="85" t="s">
        <v>691</v>
      </c>
      <c r="D524" s="84" t="s">
        <v>110</v>
      </c>
      <c r="E524" s="84" t="s">
        <v>131</v>
      </c>
      <c r="F524" s="86">
        <v>36340</v>
      </c>
      <c r="G524" s="87">
        <f t="shared" ca="1" si="16"/>
        <v>23</v>
      </c>
      <c r="H524" s="88">
        <v>40718</v>
      </c>
      <c r="I524" s="85">
        <v>4</v>
      </c>
      <c r="J524" s="89">
        <f t="shared" si="17"/>
        <v>52933.4</v>
      </c>
    </row>
    <row r="525" spans="1:10">
      <c r="A525">
        <v>524</v>
      </c>
      <c r="B525" s="84" t="s">
        <v>906</v>
      </c>
      <c r="C525" s="85" t="s">
        <v>693</v>
      </c>
      <c r="D525" s="84" t="s">
        <v>110</v>
      </c>
      <c r="E525" s="84" t="s">
        <v>108</v>
      </c>
      <c r="F525" s="86">
        <v>35990</v>
      </c>
      <c r="G525" s="87">
        <f t="shared" ca="1" si="16"/>
        <v>24</v>
      </c>
      <c r="H525" s="88">
        <v>40579</v>
      </c>
      <c r="I525" s="85">
        <v>1</v>
      </c>
      <c r="J525" s="89">
        <f t="shared" si="17"/>
        <v>52752.7</v>
      </c>
    </row>
    <row r="526" spans="1:10">
      <c r="A526">
        <v>525</v>
      </c>
      <c r="B526" s="84" t="s">
        <v>229</v>
      </c>
      <c r="C526" s="85" t="s">
        <v>691</v>
      </c>
      <c r="D526" s="84" t="s">
        <v>147</v>
      </c>
      <c r="E526" s="84" t="s">
        <v>131</v>
      </c>
      <c r="F526" s="86">
        <v>40610</v>
      </c>
      <c r="G526" s="87">
        <f t="shared" ca="1" si="16"/>
        <v>11</v>
      </c>
      <c r="H526" s="88">
        <v>40529</v>
      </c>
      <c r="I526" s="85">
        <v>4</v>
      </c>
      <c r="J526" s="89">
        <f t="shared" si="17"/>
        <v>52687.7</v>
      </c>
    </row>
    <row r="527" spans="1:10">
      <c r="A527">
        <v>526</v>
      </c>
      <c r="B527" s="84" t="s">
        <v>443</v>
      </c>
      <c r="C527" s="85" t="s">
        <v>693</v>
      </c>
      <c r="D527" s="84" t="s">
        <v>119</v>
      </c>
      <c r="E527" s="84" t="s">
        <v>131</v>
      </c>
      <c r="F527" s="86">
        <v>39458</v>
      </c>
      <c r="G527" s="87">
        <f t="shared" ca="1" si="16"/>
        <v>15</v>
      </c>
      <c r="H527" s="88">
        <v>40467</v>
      </c>
      <c r="I527" s="85">
        <v>4</v>
      </c>
      <c r="J527" s="89">
        <f t="shared" si="17"/>
        <v>52607.1</v>
      </c>
    </row>
    <row r="528" spans="1:10">
      <c r="A528">
        <v>527</v>
      </c>
      <c r="B528" s="84" t="s">
        <v>440</v>
      </c>
      <c r="C528" s="85" t="s">
        <v>693</v>
      </c>
      <c r="D528" s="84" t="s">
        <v>260</v>
      </c>
      <c r="E528" s="84" t="s">
        <v>108</v>
      </c>
      <c r="F528" s="86">
        <v>39492</v>
      </c>
      <c r="G528" s="87">
        <f t="shared" ca="1" si="16"/>
        <v>14</v>
      </c>
      <c r="H528" s="88">
        <v>40293</v>
      </c>
      <c r="I528" s="85">
        <v>4</v>
      </c>
      <c r="J528" s="89">
        <f t="shared" si="17"/>
        <v>52380.9</v>
      </c>
    </row>
    <row r="529" spans="1:10">
      <c r="A529">
        <v>528</v>
      </c>
      <c r="B529" s="84" t="s">
        <v>552</v>
      </c>
      <c r="C529" s="85" t="s">
        <v>689</v>
      </c>
      <c r="D529" s="84" t="s">
        <v>110</v>
      </c>
      <c r="E529" s="84" t="s">
        <v>111</v>
      </c>
      <c r="F529" s="86">
        <v>38986</v>
      </c>
      <c r="G529" s="87">
        <f t="shared" ca="1" si="16"/>
        <v>16</v>
      </c>
      <c r="H529" s="88">
        <v>39853</v>
      </c>
      <c r="I529" s="85">
        <v>2</v>
      </c>
      <c r="J529" s="89">
        <f t="shared" si="17"/>
        <v>51808.9</v>
      </c>
    </row>
    <row r="530" spans="1:10">
      <c r="A530">
        <v>529</v>
      </c>
      <c r="B530" s="84" t="s">
        <v>909</v>
      </c>
      <c r="C530" s="85" t="s">
        <v>693</v>
      </c>
      <c r="D530" s="84" t="s">
        <v>110</v>
      </c>
      <c r="E530" s="84" t="s">
        <v>131</v>
      </c>
      <c r="F530" s="86">
        <v>36380</v>
      </c>
      <c r="G530" s="87">
        <f t="shared" ca="1" si="16"/>
        <v>23</v>
      </c>
      <c r="H530" s="88">
        <v>39658</v>
      </c>
      <c r="I530" s="85">
        <v>5</v>
      </c>
      <c r="J530" s="89">
        <f t="shared" si="17"/>
        <v>51555.4</v>
      </c>
    </row>
    <row r="531" spans="1:10">
      <c r="A531">
        <v>530</v>
      </c>
      <c r="B531" s="84" t="s">
        <v>845</v>
      </c>
      <c r="C531" s="85" t="s">
        <v>691</v>
      </c>
      <c r="D531" s="84" t="s">
        <v>140</v>
      </c>
      <c r="E531" s="84" t="s">
        <v>108</v>
      </c>
      <c r="F531" s="86">
        <v>36431</v>
      </c>
      <c r="G531" s="87">
        <f t="shared" ca="1" si="16"/>
        <v>23</v>
      </c>
      <c r="H531" s="88">
        <v>39402</v>
      </c>
      <c r="I531" s="85">
        <v>2</v>
      </c>
      <c r="J531" s="89">
        <f t="shared" si="17"/>
        <v>51222.6</v>
      </c>
    </row>
    <row r="532" spans="1:10">
      <c r="A532">
        <v>531</v>
      </c>
      <c r="B532" s="84" t="s">
        <v>7</v>
      </c>
      <c r="C532" s="85" t="s">
        <v>689</v>
      </c>
      <c r="D532" s="84" t="s">
        <v>709</v>
      </c>
      <c r="E532" s="84" t="s">
        <v>131</v>
      </c>
      <c r="F532" s="86">
        <v>41151</v>
      </c>
      <c r="G532" s="87">
        <f t="shared" ca="1" si="16"/>
        <v>10</v>
      </c>
      <c r="H532" s="88">
        <v>39248</v>
      </c>
      <c r="I532" s="85">
        <v>2</v>
      </c>
      <c r="J532" s="89">
        <f t="shared" si="17"/>
        <v>51022.400000000001</v>
      </c>
    </row>
    <row r="533" spans="1:10">
      <c r="A533">
        <v>532</v>
      </c>
      <c r="B533" s="84" t="s">
        <v>435</v>
      </c>
      <c r="C533" s="85" t="s">
        <v>693</v>
      </c>
      <c r="D533" s="84" t="s">
        <v>260</v>
      </c>
      <c r="E533" s="84" t="s">
        <v>111</v>
      </c>
      <c r="F533" s="86">
        <v>39529</v>
      </c>
      <c r="G533" s="87">
        <f t="shared" ca="1" si="16"/>
        <v>14</v>
      </c>
      <c r="H533" s="88">
        <v>39182</v>
      </c>
      <c r="I533" s="85">
        <v>4</v>
      </c>
      <c r="J533" s="89">
        <f t="shared" si="17"/>
        <v>50936.6</v>
      </c>
    </row>
    <row r="534" spans="1:10">
      <c r="A534">
        <v>533</v>
      </c>
      <c r="B534" s="84" t="s">
        <v>347</v>
      </c>
      <c r="C534" s="85" t="s">
        <v>691</v>
      </c>
      <c r="D534" s="84" t="s">
        <v>140</v>
      </c>
      <c r="E534" s="84" t="s">
        <v>108</v>
      </c>
      <c r="F534" s="86">
        <v>40203</v>
      </c>
      <c r="G534" s="87">
        <f t="shared" ca="1" si="16"/>
        <v>12</v>
      </c>
      <c r="H534" s="88">
        <v>39160</v>
      </c>
      <c r="I534" s="85">
        <v>5</v>
      </c>
      <c r="J534" s="89">
        <f t="shared" si="17"/>
        <v>50908</v>
      </c>
    </row>
    <row r="535" spans="1:10">
      <c r="A535">
        <v>534</v>
      </c>
      <c r="B535" s="84" t="s">
        <v>806</v>
      </c>
      <c r="C535" s="85" t="s">
        <v>690</v>
      </c>
      <c r="D535" s="84" t="s">
        <v>140</v>
      </c>
      <c r="E535" s="84" t="s">
        <v>108</v>
      </c>
      <c r="F535" s="86">
        <v>35830</v>
      </c>
      <c r="G535" s="87">
        <f t="shared" ca="1" si="16"/>
        <v>24</v>
      </c>
      <c r="H535" s="88">
        <v>39006</v>
      </c>
      <c r="I535" s="85">
        <v>5</v>
      </c>
      <c r="J535" s="89">
        <f t="shared" si="17"/>
        <v>50707.8</v>
      </c>
    </row>
    <row r="536" spans="1:10">
      <c r="A536">
        <v>535</v>
      </c>
      <c r="B536" s="84" t="s">
        <v>461</v>
      </c>
      <c r="C536" s="85" t="s">
        <v>694</v>
      </c>
      <c r="D536" s="84" t="s">
        <v>140</v>
      </c>
      <c r="E536" s="84" t="s">
        <v>111</v>
      </c>
      <c r="F536" s="86">
        <v>39378</v>
      </c>
      <c r="G536" s="87">
        <f t="shared" ca="1" si="16"/>
        <v>15</v>
      </c>
      <c r="H536" s="88">
        <v>39006</v>
      </c>
      <c r="I536" s="85">
        <v>3</v>
      </c>
      <c r="J536" s="89">
        <f t="shared" si="17"/>
        <v>50707.8</v>
      </c>
    </row>
    <row r="537" spans="1:10">
      <c r="A537">
        <v>536</v>
      </c>
      <c r="B537" s="84" t="s">
        <v>952</v>
      </c>
      <c r="C537" s="85" t="s">
        <v>691</v>
      </c>
      <c r="D537" s="84" t="s">
        <v>107</v>
      </c>
      <c r="E537" s="84" t="s">
        <v>108</v>
      </c>
      <c r="F537" s="86">
        <v>36549</v>
      </c>
      <c r="G537" s="87">
        <f t="shared" ca="1" si="16"/>
        <v>22</v>
      </c>
      <c r="H537" s="88">
        <v>39006</v>
      </c>
      <c r="I537" s="85">
        <v>1</v>
      </c>
      <c r="J537" s="89">
        <f t="shared" si="17"/>
        <v>50707.8</v>
      </c>
    </row>
    <row r="538" spans="1:10">
      <c r="A538">
        <v>537</v>
      </c>
      <c r="B538" s="84" t="s">
        <v>406</v>
      </c>
      <c r="C538" s="85" t="s">
        <v>693</v>
      </c>
      <c r="D538" s="84" t="s">
        <v>113</v>
      </c>
      <c r="E538" s="84" t="s">
        <v>108</v>
      </c>
      <c r="F538" s="86">
        <v>39692</v>
      </c>
      <c r="G538" s="87">
        <f t="shared" ca="1" si="16"/>
        <v>14</v>
      </c>
      <c r="H538" s="88">
        <v>38896</v>
      </c>
      <c r="I538" s="85">
        <v>5</v>
      </c>
      <c r="J538" s="89">
        <f t="shared" si="17"/>
        <v>50564.800000000003</v>
      </c>
    </row>
    <row r="539" spans="1:10">
      <c r="A539">
        <v>538</v>
      </c>
      <c r="B539" s="84" t="s">
        <v>225</v>
      </c>
      <c r="C539" s="85" t="s">
        <v>693</v>
      </c>
      <c r="D539" s="84" t="s">
        <v>177</v>
      </c>
      <c r="E539" s="84" t="s">
        <v>108</v>
      </c>
      <c r="F539" s="86">
        <v>40625</v>
      </c>
      <c r="G539" s="87">
        <f t="shared" ca="1" si="16"/>
        <v>11</v>
      </c>
      <c r="H539" s="88">
        <v>38852</v>
      </c>
      <c r="I539" s="85">
        <v>3</v>
      </c>
      <c r="J539" s="89">
        <f t="shared" si="17"/>
        <v>50507.6</v>
      </c>
    </row>
    <row r="540" spans="1:10">
      <c r="A540">
        <v>539</v>
      </c>
      <c r="B540" s="84" t="s">
        <v>262</v>
      </c>
      <c r="C540" s="85" t="s">
        <v>693</v>
      </c>
      <c r="D540" s="84" t="s">
        <v>121</v>
      </c>
      <c r="E540" s="84" t="s">
        <v>131</v>
      </c>
      <c r="F540" s="86">
        <v>40494</v>
      </c>
      <c r="G540" s="87">
        <f t="shared" ca="1" si="16"/>
        <v>12</v>
      </c>
      <c r="H540" s="88">
        <v>38844</v>
      </c>
      <c r="I540" s="85">
        <v>3</v>
      </c>
      <c r="J540" s="89">
        <f t="shared" si="17"/>
        <v>50497.2</v>
      </c>
    </row>
    <row r="541" spans="1:10">
      <c r="A541">
        <v>540</v>
      </c>
      <c r="B541" s="84" t="s">
        <v>329</v>
      </c>
      <c r="C541" s="85" t="s">
        <v>693</v>
      </c>
      <c r="D541" s="84" t="s">
        <v>140</v>
      </c>
      <c r="E541" s="84" t="s">
        <v>108</v>
      </c>
      <c r="F541" s="86">
        <v>40270</v>
      </c>
      <c r="G541" s="87">
        <f t="shared" ca="1" si="16"/>
        <v>12</v>
      </c>
      <c r="H541" s="88">
        <v>38830</v>
      </c>
      <c r="I541" s="85">
        <v>5</v>
      </c>
      <c r="J541" s="89">
        <f t="shared" si="17"/>
        <v>50479</v>
      </c>
    </row>
    <row r="542" spans="1:10">
      <c r="A542">
        <v>541</v>
      </c>
      <c r="B542" s="84" t="s">
        <v>662</v>
      </c>
      <c r="C542" s="85" t="s">
        <v>690</v>
      </c>
      <c r="D542" s="84" t="s">
        <v>123</v>
      </c>
      <c r="E542" s="84" t="s">
        <v>125</v>
      </c>
      <c r="F542" s="86">
        <v>36896</v>
      </c>
      <c r="G542" s="87">
        <f t="shared" ca="1" si="16"/>
        <v>22</v>
      </c>
      <c r="H542" s="88">
        <v>38808</v>
      </c>
      <c r="I542" s="85">
        <v>3</v>
      </c>
      <c r="J542" s="89">
        <f t="shared" si="17"/>
        <v>50450.400000000001</v>
      </c>
    </row>
    <row r="543" spans="1:10">
      <c r="A543">
        <v>542</v>
      </c>
      <c r="B543" s="84" t="s">
        <v>332</v>
      </c>
      <c r="C543" s="85" t="s">
        <v>688</v>
      </c>
      <c r="D543" s="84" t="s">
        <v>137</v>
      </c>
      <c r="E543" s="84" t="s">
        <v>111</v>
      </c>
      <c r="F543" s="86">
        <v>40263</v>
      </c>
      <c r="G543" s="87">
        <f t="shared" ca="1" si="16"/>
        <v>12</v>
      </c>
      <c r="H543" s="88">
        <v>38786</v>
      </c>
      <c r="I543" s="85">
        <v>2</v>
      </c>
      <c r="J543" s="89">
        <f t="shared" si="17"/>
        <v>50421.8</v>
      </c>
    </row>
    <row r="544" spans="1:10">
      <c r="A544">
        <v>543</v>
      </c>
      <c r="B544" s="84" t="s">
        <v>485</v>
      </c>
      <c r="C544" s="85" t="s">
        <v>694</v>
      </c>
      <c r="D544" s="84" t="s">
        <v>107</v>
      </c>
      <c r="E544" s="84" t="s">
        <v>111</v>
      </c>
      <c r="F544" s="86">
        <v>39272</v>
      </c>
      <c r="G544" s="87">
        <f t="shared" ca="1" si="16"/>
        <v>15</v>
      </c>
      <c r="H544" s="88">
        <v>38764</v>
      </c>
      <c r="I544" s="85">
        <v>3</v>
      </c>
      <c r="J544" s="89">
        <f t="shared" si="17"/>
        <v>50393.2</v>
      </c>
    </row>
    <row r="545" spans="1:10">
      <c r="A545">
        <v>544</v>
      </c>
      <c r="B545" s="84" t="s">
        <v>192</v>
      </c>
      <c r="C545" s="85" t="s">
        <v>693</v>
      </c>
      <c r="D545" s="84" t="s">
        <v>115</v>
      </c>
      <c r="E545" s="84" t="s">
        <v>125</v>
      </c>
      <c r="F545" s="86">
        <v>40807</v>
      </c>
      <c r="G545" s="87">
        <f t="shared" ca="1" si="16"/>
        <v>11</v>
      </c>
      <c r="H545" s="88">
        <v>38550</v>
      </c>
      <c r="I545" s="85">
        <v>4</v>
      </c>
      <c r="J545" s="89">
        <f t="shared" si="17"/>
        <v>50115</v>
      </c>
    </row>
    <row r="546" spans="1:10">
      <c r="A546">
        <v>545</v>
      </c>
      <c r="B546" s="84" t="s">
        <v>361</v>
      </c>
      <c r="C546" s="85" t="s">
        <v>693</v>
      </c>
      <c r="D546" s="84" t="s">
        <v>107</v>
      </c>
      <c r="E546" s="84" t="s">
        <v>108</v>
      </c>
      <c r="F546" s="86">
        <v>40018</v>
      </c>
      <c r="G546" s="87">
        <f t="shared" ca="1" si="16"/>
        <v>13</v>
      </c>
      <c r="H546" s="88">
        <v>38489</v>
      </c>
      <c r="I546" s="85">
        <v>3</v>
      </c>
      <c r="J546" s="89">
        <f t="shared" si="17"/>
        <v>50035.7</v>
      </c>
    </row>
    <row r="547" spans="1:10">
      <c r="A547">
        <v>546</v>
      </c>
      <c r="B547" s="84" t="s">
        <v>926</v>
      </c>
      <c r="C547" s="85" t="s">
        <v>693</v>
      </c>
      <c r="D547" s="84" t="s">
        <v>119</v>
      </c>
      <c r="E547" s="84" t="s">
        <v>125</v>
      </c>
      <c r="F547" s="86">
        <v>36196</v>
      </c>
      <c r="G547" s="87">
        <f t="shared" ca="1" si="16"/>
        <v>23</v>
      </c>
      <c r="H547" s="88">
        <v>38478</v>
      </c>
      <c r="I547" s="85">
        <v>2</v>
      </c>
      <c r="J547" s="89">
        <f t="shared" si="17"/>
        <v>50021.4</v>
      </c>
    </row>
    <row r="548" spans="1:10">
      <c r="A548">
        <v>547</v>
      </c>
      <c r="B548" s="84" t="s">
        <v>763</v>
      </c>
      <c r="C548" s="85" t="s">
        <v>688</v>
      </c>
      <c r="D548" s="84" t="s">
        <v>123</v>
      </c>
      <c r="E548" s="84" t="s">
        <v>108</v>
      </c>
      <c r="F548" s="86">
        <v>35965</v>
      </c>
      <c r="G548" s="91">
        <f t="shared" ca="1" si="16"/>
        <v>24</v>
      </c>
      <c r="H548" s="88">
        <v>38258</v>
      </c>
      <c r="I548" s="85">
        <v>4</v>
      </c>
      <c r="J548" s="89">
        <f t="shared" si="17"/>
        <v>49735.4</v>
      </c>
    </row>
    <row r="549" spans="1:10">
      <c r="A549">
        <v>548</v>
      </c>
      <c r="B549" s="84" t="s">
        <v>351</v>
      </c>
      <c r="C549" s="85" t="s">
        <v>690</v>
      </c>
      <c r="D549" s="84" t="s">
        <v>140</v>
      </c>
      <c r="E549" s="84" t="s">
        <v>108</v>
      </c>
      <c r="F549" s="86">
        <v>40175</v>
      </c>
      <c r="G549" s="87">
        <f t="shared" ca="1" si="16"/>
        <v>13</v>
      </c>
      <c r="H549" s="88">
        <v>38159</v>
      </c>
      <c r="I549" s="85">
        <v>2</v>
      </c>
      <c r="J549" s="89">
        <f t="shared" si="17"/>
        <v>49606.7</v>
      </c>
    </row>
    <row r="550" spans="1:10">
      <c r="A550">
        <v>549</v>
      </c>
      <c r="B550" s="84" t="s">
        <v>211</v>
      </c>
      <c r="C550" s="85" t="s">
        <v>688</v>
      </c>
      <c r="D550" s="84" t="s">
        <v>107</v>
      </c>
      <c r="E550" s="84" t="s">
        <v>111</v>
      </c>
      <c r="F550" s="86">
        <v>40706</v>
      </c>
      <c r="G550" s="87">
        <f t="shared" ca="1" si="16"/>
        <v>11</v>
      </c>
      <c r="H550" s="88">
        <v>38148</v>
      </c>
      <c r="I550" s="85">
        <v>5</v>
      </c>
      <c r="J550" s="89">
        <f t="shared" si="17"/>
        <v>49592.4</v>
      </c>
    </row>
    <row r="551" spans="1:10">
      <c r="A551">
        <v>550</v>
      </c>
      <c r="B551" s="84" t="s">
        <v>415</v>
      </c>
      <c r="C551" s="85" t="s">
        <v>688</v>
      </c>
      <c r="D551" s="84" t="s">
        <v>140</v>
      </c>
      <c r="E551" s="84" t="s">
        <v>108</v>
      </c>
      <c r="F551" s="86">
        <v>39655</v>
      </c>
      <c r="G551" s="87">
        <f t="shared" ca="1" si="16"/>
        <v>14</v>
      </c>
      <c r="H551" s="88">
        <v>37928</v>
      </c>
      <c r="I551" s="85">
        <v>3</v>
      </c>
      <c r="J551" s="89">
        <f t="shared" si="17"/>
        <v>49306.400000000001</v>
      </c>
    </row>
    <row r="552" spans="1:10">
      <c r="A552">
        <v>551</v>
      </c>
      <c r="B552" s="84" t="s">
        <v>255</v>
      </c>
      <c r="C552" s="85" t="s">
        <v>691</v>
      </c>
      <c r="D552" s="84" t="s">
        <v>119</v>
      </c>
      <c r="E552" s="84" t="s">
        <v>108</v>
      </c>
      <c r="F552" s="86">
        <v>40521</v>
      </c>
      <c r="G552" s="87">
        <f t="shared" ca="1" si="16"/>
        <v>12</v>
      </c>
      <c r="H552" s="88">
        <v>37763</v>
      </c>
      <c r="I552" s="85">
        <v>3</v>
      </c>
      <c r="J552" s="89">
        <f t="shared" si="17"/>
        <v>49091.9</v>
      </c>
    </row>
    <row r="553" spans="1:10">
      <c r="A553">
        <v>552</v>
      </c>
      <c r="B553" s="84" t="s">
        <v>156</v>
      </c>
      <c r="C553" s="85" t="s">
        <v>688</v>
      </c>
      <c r="D553" s="84" t="s">
        <v>113</v>
      </c>
      <c r="E553" s="84" t="s">
        <v>125</v>
      </c>
      <c r="F553" s="86">
        <v>41014</v>
      </c>
      <c r="G553" s="87">
        <f t="shared" ca="1" si="16"/>
        <v>10</v>
      </c>
      <c r="H553" s="88">
        <v>37521</v>
      </c>
      <c r="I553" s="85">
        <v>4</v>
      </c>
      <c r="J553" s="89">
        <f t="shared" si="17"/>
        <v>48777.3</v>
      </c>
    </row>
    <row r="554" spans="1:10">
      <c r="A554">
        <v>553</v>
      </c>
      <c r="B554" s="84" t="s">
        <v>564</v>
      </c>
      <c r="C554" s="85" t="s">
        <v>691</v>
      </c>
      <c r="D554" s="84" t="s">
        <v>110</v>
      </c>
      <c r="E554" s="84" t="s">
        <v>108</v>
      </c>
      <c r="F554" s="86">
        <v>38903</v>
      </c>
      <c r="G554" s="87">
        <f t="shared" ca="1" si="16"/>
        <v>16</v>
      </c>
      <c r="H554" s="88">
        <v>37466</v>
      </c>
      <c r="I554" s="85">
        <v>2</v>
      </c>
      <c r="J554" s="89">
        <f t="shared" si="17"/>
        <v>48705.8</v>
      </c>
    </row>
    <row r="555" spans="1:10">
      <c r="A555">
        <v>554</v>
      </c>
      <c r="B555" s="84" t="s">
        <v>281</v>
      </c>
      <c r="C555" s="85" t="s">
        <v>693</v>
      </c>
      <c r="D555" s="84" t="s">
        <v>147</v>
      </c>
      <c r="E555" s="84" t="s">
        <v>108</v>
      </c>
      <c r="F555" s="86">
        <v>40447</v>
      </c>
      <c r="G555" s="87">
        <f t="shared" ca="1" si="16"/>
        <v>12</v>
      </c>
      <c r="H555" s="88">
        <v>37367</v>
      </c>
      <c r="I555" s="85">
        <v>4</v>
      </c>
      <c r="J555" s="89">
        <f t="shared" si="17"/>
        <v>48577.1</v>
      </c>
    </row>
    <row r="556" spans="1:10">
      <c r="A556">
        <v>555</v>
      </c>
      <c r="B556" s="84" t="s">
        <v>892</v>
      </c>
      <c r="C556" s="85" t="s">
        <v>688</v>
      </c>
      <c r="D556" s="84" t="s">
        <v>115</v>
      </c>
      <c r="E556" s="84" t="s">
        <v>125</v>
      </c>
      <c r="F556" s="86">
        <v>37470</v>
      </c>
      <c r="G556" s="87">
        <f t="shared" ca="1" si="16"/>
        <v>20</v>
      </c>
      <c r="H556" s="88">
        <v>37191</v>
      </c>
      <c r="I556" s="85">
        <v>5</v>
      </c>
      <c r="J556" s="89">
        <f t="shared" si="17"/>
        <v>48348.3</v>
      </c>
    </row>
    <row r="557" spans="1:10">
      <c r="A557">
        <v>556</v>
      </c>
      <c r="B557" s="84" t="s">
        <v>307</v>
      </c>
      <c r="C557" s="85" t="s">
        <v>691</v>
      </c>
      <c r="D557" s="84" t="s">
        <v>107</v>
      </c>
      <c r="E557" s="84" t="s">
        <v>131</v>
      </c>
      <c r="F557" s="86">
        <v>40360</v>
      </c>
      <c r="G557" s="87">
        <f t="shared" ca="1" si="16"/>
        <v>12</v>
      </c>
      <c r="H557" s="88">
        <v>37128</v>
      </c>
      <c r="I557" s="85">
        <v>3</v>
      </c>
      <c r="J557" s="89">
        <f t="shared" si="17"/>
        <v>48266.400000000001</v>
      </c>
    </row>
    <row r="558" spans="1:10">
      <c r="A558">
        <v>557</v>
      </c>
      <c r="B558" s="84" t="s">
        <v>655</v>
      </c>
      <c r="C558" s="85" t="s">
        <v>688</v>
      </c>
      <c r="D558" s="84" t="s">
        <v>154</v>
      </c>
      <c r="E558" s="84" t="s">
        <v>108</v>
      </c>
      <c r="F558" s="86">
        <v>36893</v>
      </c>
      <c r="G558" s="87">
        <f t="shared" ca="1" si="16"/>
        <v>22</v>
      </c>
      <c r="H558" s="88">
        <v>37004</v>
      </c>
      <c r="I558" s="85">
        <v>3</v>
      </c>
      <c r="J558" s="89">
        <f t="shared" si="17"/>
        <v>48105.2</v>
      </c>
    </row>
    <row r="559" spans="1:10">
      <c r="A559">
        <v>558</v>
      </c>
      <c r="B559" s="84" t="s">
        <v>339</v>
      </c>
      <c r="C559" s="85" t="s">
        <v>691</v>
      </c>
      <c r="D559" s="84" t="s">
        <v>107</v>
      </c>
      <c r="E559" s="84" t="s">
        <v>108</v>
      </c>
      <c r="F559" s="86">
        <v>40250</v>
      </c>
      <c r="G559" s="87">
        <f t="shared" ca="1" si="16"/>
        <v>12</v>
      </c>
      <c r="H559" s="88">
        <v>36949</v>
      </c>
      <c r="I559" s="85">
        <v>5</v>
      </c>
      <c r="J559" s="89">
        <f t="shared" si="17"/>
        <v>48033.7</v>
      </c>
    </row>
    <row r="560" spans="1:10">
      <c r="A560">
        <v>559</v>
      </c>
      <c r="B560" s="84" t="s">
        <v>617</v>
      </c>
      <c r="C560" s="85" t="s">
        <v>691</v>
      </c>
      <c r="D560" s="84" t="s">
        <v>115</v>
      </c>
      <c r="E560" s="84" t="s">
        <v>131</v>
      </c>
      <c r="F560" s="86">
        <v>38144</v>
      </c>
      <c r="G560" s="87">
        <f t="shared" ca="1" si="16"/>
        <v>18</v>
      </c>
      <c r="H560" s="88">
        <v>36864</v>
      </c>
      <c r="I560" s="85">
        <v>4</v>
      </c>
      <c r="J560" s="89">
        <f t="shared" si="17"/>
        <v>47923.199999999997</v>
      </c>
    </row>
    <row r="561" spans="1:10">
      <c r="A561">
        <v>560</v>
      </c>
      <c r="B561" s="84" t="s">
        <v>257</v>
      </c>
      <c r="C561" s="85" t="s">
        <v>693</v>
      </c>
      <c r="D561" s="84" t="s">
        <v>119</v>
      </c>
      <c r="E561" s="84" t="s">
        <v>131</v>
      </c>
      <c r="F561" s="86">
        <v>40515</v>
      </c>
      <c r="G561" s="87">
        <f t="shared" ca="1" si="16"/>
        <v>12</v>
      </c>
      <c r="H561" s="88">
        <v>36859</v>
      </c>
      <c r="I561" s="85">
        <v>4</v>
      </c>
      <c r="J561" s="89">
        <f t="shared" si="17"/>
        <v>47916.7</v>
      </c>
    </row>
    <row r="562" spans="1:10">
      <c r="A562">
        <v>561</v>
      </c>
      <c r="B562" s="84" t="s">
        <v>394</v>
      </c>
      <c r="C562" s="85" t="s">
        <v>691</v>
      </c>
      <c r="D562" s="84" t="s">
        <v>177</v>
      </c>
      <c r="E562" s="84" t="s">
        <v>131</v>
      </c>
      <c r="F562" s="86">
        <v>39733</v>
      </c>
      <c r="G562" s="87">
        <f t="shared" ca="1" si="16"/>
        <v>14</v>
      </c>
      <c r="H562" s="88">
        <v>36556</v>
      </c>
      <c r="I562" s="85">
        <v>4</v>
      </c>
      <c r="J562" s="89">
        <f t="shared" si="17"/>
        <v>47522.8</v>
      </c>
    </row>
    <row r="563" spans="1:10">
      <c r="A563">
        <v>562</v>
      </c>
      <c r="B563" s="84" t="s">
        <v>848</v>
      </c>
      <c r="C563" s="85" t="s">
        <v>694</v>
      </c>
      <c r="D563" s="84" t="s">
        <v>140</v>
      </c>
      <c r="E563" s="84" t="s">
        <v>108</v>
      </c>
      <c r="F563" s="86">
        <v>36084</v>
      </c>
      <c r="G563" s="87">
        <f t="shared" ca="1" si="16"/>
        <v>24</v>
      </c>
      <c r="H563" s="88">
        <v>36531</v>
      </c>
      <c r="I563" s="85">
        <v>4</v>
      </c>
      <c r="J563" s="89">
        <f t="shared" si="17"/>
        <v>47490.3</v>
      </c>
    </row>
    <row r="564" spans="1:10">
      <c r="A564">
        <v>563</v>
      </c>
      <c r="B564" s="84" t="s">
        <v>528</v>
      </c>
      <c r="C564" s="85" t="s">
        <v>693</v>
      </c>
      <c r="D564" s="84" t="s">
        <v>110</v>
      </c>
      <c r="E564" s="84" t="s">
        <v>111</v>
      </c>
      <c r="F564" s="86">
        <v>39109</v>
      </c>
      <c r="G564" s="87">
        <f t="shared" ca="1" si="16"/>
        <v>15</v>
      </c>
      <c r="H564" s="88">
        <v>36432</v>
      </c>
      <c r="I564" s="85">
        <v>2</v>
      </c>
      <c r="J564" s="89">
        <f t="shared" si="17"/>
        <v>47361.599999999999</v>
      </c>
    </row>
    <row r="565" spans="1:10">
      <c r="A565">
        <v>564</v>
      </c>
      <c r="B565" s="84" t="s">
        <v>770</v>
      </c>
      <c r="C565" s="85" t="s">
        <v>688</v>
      </c>
      <c r="D565" s="84" t="s">
        <v>123</v>
      </c>
      <c r="E565" s="84" t="s">
        <v>131</v>
      </c>
      <c r="F565" s="86">
        <v>36487</v>
      </c>
      <c r="G565" s="87">
        <f t="shared" ca="1" si="16"/>
        <v>23</v>
      </c>
      <c r="H565" s="88">
        <v>36362</v>
      </c>
      <c r="I565" s="85">
        <v>5</v>
      </c>
      <c r="J565" s="89">
        <f t="shared" si="17"/>
        <v>47270.6</v>
      </c>
    </row>
    <row r="566" spans="1:10">
      <c r="A566">
        <v>565</v>
      </c>
      <c r="B566" s="84" t="s">
        <v>777</v>
      </c>
      <c r="C566" s="85" t="s">
        <v>689</v>
      </c>
      <c r="D566" s="84" t="s">
        <v>137</v>
      </c>
      <c r="E566" s="84" t="s">
        <v>111</v>
      </c>
      <c r="F566" s="86">
        <v>36176</v>
      </c>
      <c r="G566" s="87">
        <f t="shared" ca="1" si="16"/>
        <v>24</v>
      </c>
      <c r="H566" s="88">
        <v>36234</v>
      </c>
      <c r="I566" s="85">
        <v>5</v>
      </c>
      <c r="J566" s="89">
        <f t="shared" si="17"/>
        <v>47104.2</v>
      </c>
    </row>
    <row r="567" spans="1:10">
      <c r="A567">
        <v>566</v>
      </c>
      <c r="B567" s="84" t="s">
        <v>615</v>
      </c>
      <c r="C567" s="85" t="s">
        <v>691</v>
      </c>
      <c r="D567" s="84" t="s">
        <v>110</v>
      </c>
      <c r="E567" s="84" t="s">
        <v>125</v>
      </c>
      <c r="F567" s="86">
        <v>38173</v>
      </c>
      <c r="G567" s="87">
        <f t="shared" ca="1" si="16"/>
        <v>18</v>
      </c>
      <c r="H567" s="88">
        <v>36190</v>
      </c>
      <c r="I567" s="85">
        <v>2</v>
      </c>
      <c r="J567" s="89">
        <f t="shared" si="17"/>
        <v>47047</v>
      </c>
    </row>
    <row r="568" spans="1:10">
      <c r="A568">
        <v>567</v>
      </c>
      <c r="B568" s="84" t="s">
        <v>434</v>
      </c>
      <c r="C568" s="85" t="s">
        <v>694</v>
      </c>
      <c r="D568" s="84" t="s">
        <v>107</v>
      </c>
      <c r="E568" s="84" t="s">
        <v>111</v>
      </c>
      <c r="F568" s="86">
        <v>39534</v>
      </c>
      <c r="G568" s="87">
        <f t="shared" ca="1" si="16"/>
        <v>14</v>
      </c>
      <c r="H568" s="88">
        <v>36168</v>
      </c>
      <c r="I568" s="85">
        <v>3</v>
      </c>
      <c r="J568" s="89">
        <f t="shared" si="17"/>
        <v>47018.400000000001</v>
      </c>
    </row>
    <row r="569" spans="1:10">
      <c r="A569">
        <v>568</v>
      </c>
      <c r="B569" s="84" t="s">
        <v>321</v>
      </c>
      <c r="C569" s="85" t="s">
        <v>691</v>
      </c>
      <c r="D569" s="84" t="s">
        <v>113</v>
      </c>
      <c r="E569" s="84" t="s">
        <v>125</v>
      </c>
      <c r="F569" s="86">
        <v>40299</v>
      </c>
      <c r="G569" s="87">
        <f t="shared" ca="1" si="16"/>
        <v>12</v>
      </c>
      <c r="H569" s="88">
        <v>36119</v>
      </c>
      <c r="I569" s="85">
        <v>2</v>
      </c>
      <c r="J569" s="89">
        <f t="shared" si="17"/>
        <v>46954.7</v>
      </c>
    </row>
    <row r="570" spans="1:10">
      <c r="A570">
        <v>569</v>
      </c>
      <c r="B570" s="84" t="s">
        <v>141</v>
      </c>
      <c r="C570" s="85" t="s">
        <v>691</v>
      </c>
      <c r="D570" s="84" t="s">
        <v>115</v>
      </c>
      <c r="E570" s="84" t="s">
        <v>111</v>
      </c>
      <c r="F570" s="86">
        <v>41116</v>
      </c>
      <c r="G570" s="87">
        <f t="shared" ca="1" si="16"/>
        <v>10</v>
      </c>
      <c r="H570" s="88">
        <v>35915</v>
      </c>
      <c r="I570" s="85">
        <v>1</v>
      </c>
      <c r="J570" s="89">
        <f t="shared" si="17"/>
        <v>46689.5</v>
      </c>
    </row>
    <row r="571" spans="1:10">
      <c r="A571">
        <v>570</v>
      </c>
      <c r="B571" s="84" t="s">
        <v>295</v>
      </c>
      <c r="C571" s="85" t="s">
        <v>693</v>
      </c>
      <c r="D571" s="84" t="s">
        <v>113</v>
      </c>
      <c r="E571" s="84" t="s">
        <v>108</v>
      </c>
      <c r="F571" s="86">
        <v>40399</v>
      </c>
      <c r="G571" s="87">
        <f t="shared" ca="1" si="16"/>
        <v>12</v>
      </c>
      <c r="H571" s="88">
        <v>35904</v>
      </c>
      <c r="I571" s="85">
        <v>4</v>
      </c>
      <c r="J571" s="89">
        <f t="shared" si="17"/>
        <v>46675.199999999997</v>
      </c>
    </row>
    <row r="572" spans="1:10">
      <c r="A572">
        <v>571</v>
      </c>
      <c r="B572" s="84" t="s">
        <v>407</v>
      </c>
      <c r="C572" s="85" t="s">
        <v>693</v>
      </c>
      <c r="D572" s="84" t="s">
        <v>177</v>
      </c>
      <c r="E572" s="84" t="s">
        <v>108</v>
      </c>
      <c r="F572" s="86">
        <v>39688</v>
      </c>
      <c r="G572" s="87">
        <f t="shared" ca="1" si="16"/>
        <v>14</v>
      </c>
      <c r="H572" s="88">
        <v>35860</v>
      </c>
      <c r="I572" s="85">
        <v>5</v>
      </c>
      <c r="J572" s="89">
        <f t="shared" si="17"/>
        <v>46618</v>
      </c>
    </row>
    <row r="573" spans="1:10">
      <c r="A573">
        <v>572</v>
      </c>
      <c r="B573" s="84" t="s">
        <v>972</v>
      </c>
      <c r="C573" s="85" t="s">
        <v>690</v>
      </c>
      <c r="D573" s="84" t="s">
        <v>107</v>
      </c>
      <c r="E573" s="84" t="s">
        <v>131</v>
      </c>
      <c r="F573" s="86">
        <v>36458</v>
      </c>
      <c r="G573" s="87">
        <f t="shared" ca="1" si="16"/>
        <v>23</v>
      </c>
      <c r="H573" s="88">
        <v>35790</v>
      </c>
      <c r="I573" s="85">
        <v>2</v>
      </c>
      <c r="J573" s="89">
        <f t="shared" si="17"/>
        <v>46527</v>
      </c>
    </row>
    <row r="574" spans="1:10">
      <c r="A574">
        <v>573</v>
      </c>
      <c r="B574" s="84" t="s">
        <v>581</v>
      </c>
      <c r="C574" s="85" t="s">
        <v>691</v>
      </c>
      <c r="D574" s="84" t="s">
        <v>140</v>
      </c>
      <c r="E574" s="84" t="s">
        <v>108</v>
      </c>
      <c r="F574" s="86">
        <v>38813</v>
      </c>
      <c r="G574" s="87">
        <f t="shared" ca="1" si="16"/>
        <v>16</v>
      </c>
      <c r="H574" s="88">
        <v>35629</v>
      </c>
      <c r="I574" s="85">
        <v>2</v>
      </c>
      <c r="J574" s="89">
        <f t="shared" si="17"/>
        <v>46317.7</v>
      </c>
    </row>
    <row r="575" spans="1:10">
      <c r="A575">
        <v>574</v>
      </c>
      <c r="B575" s="84" t="s">
        <v>416</v>
      </c>
      <c r="C575" s="85" t="s">
        <v>694</v>
      </c>
      <c r="D575" s="84" t="s">
        <v>113</v>
      </c>
      <c r="E575" s="84" t="s">
        <v>108</v>
      </c>
      <c r="F575" s="86">
        <v>39654</v>
      </c>
      <c r="G575" s="87">
        <f t="shared" ca="1" si="16"/>
        <v>14</v>
      </c>
      <c r="H575" s="88">
        <v>35596</v>
      </c>
      <c r="I575" s="85">
        <v>4</v>
      </c>
      <c r="J575" s="89">
        <f t="shared" si="17"/>
        <v>46274.8</v>
      </c>
    </row>
    <row r="576" spans="1:10">
      <c r="A576">
        <v>575</v>
      </c>
      <c r="B576" s="84" t="s">
        <v>145</v>
      </c>
      <c r="C576" s="85" t="s">
        <v>691</v>
      </c>
      <c r="D576" s="84" t="s">
        <v>140</v>
      </c>
      <c r="E576" s="84" t="s">
        <v>111</v>
      </c>
      <c r="F576" s="86">
        <v>41079</v>
      </c>
      <c r="G576" s="87">
        <f t="shared" ca="1" si="16"/>
        <v>10</v>
      </c>
      <c r="H576" s="88">
        <v>35409</v>
      </c>
      <c r="I576" s="85">
        <v>3</v>
      </c>
      <c r="J576" s="89">
        <f t="shared" si="17"/>
        <v>46031.7</v>
      </c>
    </row>
    <row r="577" spans="1:10">
      <c r="A577">
        <v>576</v>
      </c>
      <c r="B577" s="84" t="s">
        <v>117</v>
      </c>
      <c r="C577" s="85" t="s">
        <v>690</v>
      </c>
      <c r="D577" s="84" t="s">
        <v>107</v>
      </c>
      <c r="E577" s="84" t="s">
        <v>108</v>
      </c>
      <c r="F577" s="86">
        <v>41226</v>
      </c>
      <c r="G577" s="87">
        <f t="shared" ca="1" si="16"/>
        <v>10</v>
      </c>
      <c r="H577" s="88">
        <v>35376</v>
      </c>
      <c r="I577" s="85">
        <v>3</v>
      </c>
      <c r="J577" s="89">
        <f t="shared" si="17"/>
        <v>45988.800000000003</v>
      </c>
    </row>
    <row r="578" spans="1:10">
      <c r="A578">
        <v>577</v>
      </c>
      <c r="B578" s="84" t="s">
        <v>209</v>
      </c>
      <c r="C578" s="85" t="s">
        <v>693</v>
      </c>
      <c r="D578" s="84" t="s">
        <v>113</v>
      </c>
      <c r="E578" s="84" t="s">
        <v>108</v>
      </c>
      <c r="F578" s="86">
        <v>40710</v>
      </c>
      <c r="G578" s="87">
        <f t="shared" ref="G578:G641" ca="1" si="18">DATEDIF(F578,TODAY(),"Y")</f>
        <v>11</v>
      </c>
      <c r="H578" s="88">
        <v>35354</v>
      </c>
      <c r="I578" s="85">
        <v>2</v>
      </c>
      <c r="J578" s="89">
        <f t="shared" ref="J578:J641" si="19">H578*$K$2+H578</f>
        <v>45960.2</v>
      </c>
    </row>
    <row r="579" spans="1:10">
      <c r="A579">
        <v>578</v>
      </c>
      <c r="B579" s="84" t="s">
        <v>549</v>
      </c>
      <c r="C579" s="85" t="s">
        <v>694</v>
      </c>
      <c r="D579" s="84" t="s">
        <v>119</v>
      </c>
      <c r="E579" s="84" t="s">
        <v>108</v>
      </c>
      <c r="F579" s="86">
        <v>39002</v>
      </c>
      <c r="G579" s="87">
        <f t="shared" ca="1" si="18"/>
        <v>16</v>
      </c>
      <c r="H579" s="88">
        <v>35332</v>
      </c>
      <c r="I579" s="85">
        <v>1</v>
      </c>
      <c r="J579" s="89">
        <f t="shared" si="19"/>
        <v>45931.6</v>
      </c>
    </row>
    <row r="580" spans="1:10">
      <c r="A580">
        <v>579</v>
      </c>
      <c r="B580" s="84" t="s">
        <v>771</v>
      </c>
      <c r="C580" s="85" t="s">
        <v>691</v>
      </c>
      <c r="D580" s="84" t="s">
        <v>123</v>
      </c>
      <c r="E580" s="84" t="s">
        <v>108</v>
      </c>
      <c r="F580" s="86">
        <v>36506</v>
      </c>
      <c r="G580" s="87">
        <f t="shared" ca="1" si="18"/>
        <v>23</v>
      </c>
      <c r="H580" s="88">
        <v>35310</v>
      </c>
      <c r="I580" s="85">
        <v>1</v>
      </c>
      <c r="J580" s="89">
        <f t="shared" si="19"/>
        <v>45903</v>
      </c>
    </row>
    <row r="581" spans="1:10">
      <c r="A581">
        <v>580</v>
      </c>
      <c r="B581" s="84" t="s">
        <v>787</v>
      </c>
      <c r="C581" s="85" t="s">
        <v>691</v>
      </c>
      <c r="D581" s="84" t="s">
        <v>113</v>
      </c>
      <c r="E581" s="84" t="s">
        <v>111</v>
      </c>
      <c r="F581" s="86">
        <v>37641</v>
      </c>
      <c r="G581" s="87">
        <f t="shared" ca="1" si="18"/>
        <v>20</v>
      </c>
      <c r="H581" s="88">
        <v>35167</v>
      </c>
      <c r="I581" s="85">
        <v>5</v>
      </c>
      <c r="J581" s="89">
        <f t="shared" si="19"/>
        <v>45717.1</v>
      </c>
    </row>
    <row r="582" spans="1:10">
      <c r="A582">
        <v>581</v>
      </c>
      <c r="B582" s="84" t="s">
        <v>497</v>
      </c>
      <c r="C582" s="85" t="s">
        <v>693</v>
      </c>
      <c r="D582" s="84" t="s">
        <v>123</v>
      </c>
      <c r="E582" s="84" t="s">
        <v>108</v>
      </c>
      <c r="F582" s="86">
        <v>39215</v>
      </c>
      <c r="G582" s="87">
        <f t="shared" ca="1" si="18"/>
        <v>15</v>
      </c>
      <c r="H582" s="88">
        <v>35101</v>
      </c>
      <c r="I582" s="85">
        <v>5</v>
      </c>
      <c r="J582" s="89">
        <f t="shared" si="19"/>
        <v>45631.3</v>
      </c>
    </row>
    <row r="583" spans="1:10">
      <c r="A583">
        <v>582</v>
      </c>
      <c r="B583" s="84" t="s">
        <v>613</v>
      </c>
      <c r="C583" s="85" t="s">
        <v>688</v>
      </c>
      <c r="D583" s="84" t="s">
        <v>119</v>
      </c>
      <c r="E583" s="84" t="s">
        <v>108</v>
      </c>
      <c r="F583" s="86">
        <v>38237</v>
      </c>
      <c r="G583" s="87">
        <f t="shared" ca="1" si="18"/>
        <v>18</v>
      </c>
      <c r="H583" s="88">
        <v>35101</v>
      </c>
      <c r="I583" s="85">
        <v>5</v>
      </c>
      <c r="J583" s="89">
        <f t="shared" si="19"/>
        <v>45631.3</v>
      </c>
    </row>
    <row r="584" spans="1:10">
      <c r="A584">
        <v>583</v>
      </c>
      <c r="B584" s="84" t="s">
        <v>499</v>
      </c>
      <c r="C584" s="85" t="s">
        <v>691</v>
      </c>
      <c r="D584" s="84" t="s">
        <v>113</v>
      </c>
      <c r="E584" s="84" t="s">
        <v>108</v>
      </c>
      <c r="F584" s="86">
        <v>39199</v>
      </c>
      <c r="G584" s="87">
        <f t="shared" ca="1" si="18"/>
        <v>15</v>
      </c>
      <c r="H584" s="88">
        <v>35024</v>
      </c>
      <c r="I584" s="85">
        <v>1</v>
      </c>
      <c r="J584" s="89">
        <f t="shared" si="19"/>
        <v>45531.199999999997</v>
      </c>
    </row>
    <row r="585" spans="1:10">
      <c r="A585">
        <v>584</v>
      </c>
      <c r="B585" s="84" t="s">
        <v>149</v>
      </c>
      <c r="C585" s="85" t="s">
        <v>691</v>
      </c>
      <c r="D585" s="84" t="s">
        <v>123</v>
      </c>
      <c r="E585" s="84" t="s">
        <v>108</v>
      </c>
      <c r="F585" s="86">
        <v>41051</v>
      </c>
      <c r="G585" s="87">
        <f t="shared" ca="1" si="18"/>
        <v>10</v>
      </c>
      <c r="H585" s="88">
        <v>35013</v>
      </c>
      <c r="I585" s="85">
        <v>3</v>
      </c>
      <c r="J585" s="89">
        <f t="shared" si="19"/>
        <v>45516.9</v>
      </c>
    </row>
    <row r="586" spans="1:10">
      <c r="A586">
        <v>585</v>
      </c>
      <c r="B586" s="84" t="s">
        <v>287</v>
      </c>
      <c r="C586" s="85" t="s">
        <v>689</v>
      </c>
      <c r="D586" s="84" t="s">
        <v>107</v>
      </c>
      <c r="E586" s="84" t="s">
        <v>108</v>
      </c>
      <c r="F586" s="86">
        <v>40420</v>
      </c>
      <c r="G586" s="87">
        <f t="shared" ca="1" si="18"/>
        <v>12</v>
      </c>
      <c r="H586" s="88">
        <v>34859</v>
      </c>
      <c r="I586" s="85">
        <v>4</v>
      </c>
      <c r="J586" s="89">
        <f t="shared" si="19"/>
        <v>45316.7</v>
      </c>
    </row>
    <row r="587" spans="1:10">
      <c r="A587">
        <v>586</v>
      </c>
      <c r="B587" s="84" t="s">
        <v>863</v>
      </c>
      <c r="C587" s="85" t="s">
        <v>689</v>
      </c>
      <c r="D587" s="84" t="s">
        <v>147</v>
      </c>
      <c r="E587" s="84" t="s">
        <v>111</v>
      </c>
      <c r="F587" s="86">
        <v>36199</v>
      </c>
      <c r="G587" s="87">
        <f t="shared" ca="1" si="18"/>
        <v>23</v>
      </c>
      <c r="H587" s="88">
        <v>34397</v>
      </c>
      <c r="I587" s="85">
        <v>5</v>
      </c>
      <c r="J587" s="89">
        <f t="shared" si="19"/>
        <v>44716.1</v>
      </c>
    </row>
    <row r="588" spans="1:10">
      <c r="A588">
        <v>587</v>
      </c>
      <c r="B588" s="84" t="s">
        <v>880</v>
      </c>
      <c r="C588" s="85" t="s">
        <v>688</v>
      </c>
      <c r="D588" s="84" t="s">
        <v>147</v>
      </c>
      <c r="E588" s="84" t="s">
        <v>108</v>
      </c>
      <c r="F588" s="86">
        <v>36145</v>
      </c>
      <c r="G588" s="87">
        <f t="shared" ca="1" si="18"/>
        <v>24</v>
      </c>
      <c r="H588" s="88">
        <v>34386</v>
      </c>
      <c r="I588" s="85">
        <v>5</v>
      </c>
      <c r="J588" s="89">
        <f t="shared" si="19"/>
        <v>44701.8</v>
      </c>
    </row>
    <row r="589" spans="1:10">
      <c r="A589">
        <v>588</v>
      </c>
      <c r="B589" s="84" t="s">
        <v>444</v>
      </c>
      <c r="C589" s="85" t="s">
        <v>691</v>
      </c>
      <c r="D589" s="84" t="s">
        <v>147</v>
      </c>
      <c r="E589" s="84" t="s">
        <v>125</v>
      </c>
      <c r="F589" s="86">
        <v>39457</v>
      </c>
      <c r="G589" s="87">
        <f t="shared" ca="1" si="18"/>
        <v>15</v>
      </c>
      <c r="H589" s="88">
        <v>34381</v>
      </c>
      <c r="I589" s="85">
        <v>5</v>
      </c>
      <c r="J589" s="89">
        <f t="shared" si="19"/>
        <v>44695.3</v>
      </c>
    </row>
    <row r="590" spans="1:10">
      <c r="A590">
        <v>589</v>
      </c>
      <c r="B590" s="84" t="s">
        <v>978</v>
      </c>
      <c r="C590" s="85" t="s">
        <v>690</v>
      </c>
      <c r="D590" s="84" t="s">
        <v>250</v>
      </c>
      <c r="E590" s="84" t="s">
        <v>125</v>
      </c>
      <c r="F590" s="86">
        <v>36557</v>
      </c>
      <c r="G590" s="87">
        <f t="shared" ca="1" si="18"/>
        <v>22</v>
      </c>
      <c r="H590" s="88">
        <v>34375</v>
      </c>
      <c r="I590" s="85">
        <v>2</v>
      </c>
      <c r="J590" s="89">
        <f t="shared" si="19"/>
        <v>44687.5</v>
      </c>
    </row>
    <row r="591" spans="1:10">
      <c r="A591">
        <v>590</v>
      </c>
      <c r="B591" s="84" t="s">
        <v>894</v>
      </c>
      <c r="C591" s="85" t="s">
        <v>694</v>
      </c>
      <c r="D591" s="84" t="s">
        <v>110</v>
      </c>
      <c r="E591" s="84" t="s">
        <v>125</v>
      </c>
      <c r="F591" s="86">
        <v>35826</v>
      </c>
      <c r="G591" s="87">
        <f t="shared" ca="1" si="18"/>
        <v>24</v>
      </c>
      <c r="H591" s="88">
        <v>34326</v>
      </c>
      <c r="I591" s="85">
        <v>2</v>
      </c>
      <c r="J591" s="89">
        <f t="shared" si="19"/>
        <v>44623.8</v>
      </c>
    </row>
    <row r="592" spans="1:10">
      <c r="A592">
        <v>591</v>
      </c>
      <c r="B592" s="84" t="s">
        <v>872</v>
      </c>
      <c r="C592" s="85" t="s">
        <v>688</v>
      </c>
      <c r="D592" s="84" t="s">
        <v>147</v>
      </c>
      <c r="E592" s="84" t="s">
        <v>125</v>
      </c>
      <c r="F592" s="86">
        <v>37138</v>
      </c>
      <c r="G592" s="87">
        <f t="shared" ca="1" si="18"/>
        <v>21</v>
      </c>
      <c r="H592" s="88">
        <v>34221</v>
      </c>
      <c r="I592" s="85">
        <v>1</v>
      </c>
      <c r="J592" s="89">
        <f t="shared" si="19"/>
        <v>44487.3</v>
      </c>
    </row>
    <row r="593" spans="1:10">
      <c r="A593">
        <v>592</v>
      </c>
      <c r="B593" s="84" t="s">
        <v>854</v>
      </c>
      <c r="C593" s="85" t="s">
        <v>690</v>
      </c>
      <c r="D593" s="84" t="s">
        <v>140</v>
      </c>
      <c r="E593" s="84" t="s">
        <v>108</v>
      </c>
      <c r="F593" s="86">
        <v>37936</v>
      </c>
      <c r="G593" s="87">
        <f t="shared" ca="1" si="18"/>
        <v>19</v>
      </c>
      <c r="H593" s="88">
        <v>34012</v>
      </c>
      <c r="I593" s="85">
        <v>5</v>
      </c>
      <c r="J593" s="89">
        <f t="shared" si="19"/>
        <v>44215.6</v>
      </c>
    </row>
    <row r="594" spans="1:10">
      <c r="A594">
        <v>593</v>
      </c>
      <c r="B594" s="84" t="s">
        <v>13</v>
      </c>
      <c r="C594" s="85" t="s">
        <v>689</v>
      </c>
      <c r="D594" s="84" t="s">
        <v>135</v>
      </c>
      <c r="E594" s="84" t="s">
        <v>108</v>
      </c>
      <c r="F594" s="86">
        <v>37404</v>
      </c>
      <c r="G594" s="87">
        <f t="shared" ca="1" si="18"/>
        <v>20</v>
      </c>
      <c r="H594" s="88">
        <v>33858</v>
      </c>
      <c r="I594" s="85">
        <v>4</v>
      </c>
      <c r="J594" s="89">
        <f t="shared" si="19"/>
        <v>44015.4</v>
      </c>
    </row>
    <row r="595" spans="1:10">
      <c r="A595">
        <v>594</v>
      </c>
      <c r="B595" s="84" t="s">
        <v>245</v>
      </c>
      <c r="C595" s="85" t="s">
        <v>688</v>
      </c>
      <c r="D595" s="84" t="s">
        <v>119</v>
      </c>
      <c r="E595" s="84" t="s">
        <v>131</v>
      </c>
      <c r="F595" s="86">
        <v>40561</v>
      </c>
      <c r="G595" s="87">
        <f t="shared" ca="1" si="18"/>
        <v>12</v>
      </c>
      <c r="H595" s="88">
        <v>33515</v>
      </c>
      <c r="I595" s="85">
        <v>2</v>
      </c>
      <c r="J595" s="89">
        <f t="shared" si="19"/>
        <v>43569.5</v>
      </c>
    </row>
    <row r="596" spans="1:10">
      <c r="A596">
        <v>595</v>
      </c>
      <c r="B596" s="84" t="s">
        <v>640</v>
      </c>
      <c r="C596" s="85" t="s">
        <v>693</v>
      </c>
      <c r="D596" s="84" t="s">
        <v>135</v>
      </c>
      <c r="E596" s="84" t="s">
        <v>125</v>
      </c>
      <c r="F596" s="86">
        <v>40779</v>
      </c>
      <c r="G596" s="87">
        <f t="shared" ca="1" si="18"/>
        <v>11</v>
      </c>
      <c r="H596" s="88">
        <v>33490</v>
      </c>
      <c r="I596" s="85">
        <v>1</v>
      </c>
      <c r="J596" s="89">
        <f t="shared" si="19"/>
        <v>43537</v>
      </c>
    </row>
    <row r="597" spans="1:10">
      <c r="A597">
        <v>596</v>
      </c>
      <c r="B597" s="84" t="s">
        <v>481</v>
      </c>
      <c r="C597" s="85" t="s">
        <v>694</v>
      </c>
      <c r="D597" s="84" t="s">
        <v>140</v>
      </c>
      <c r="E597" s="84" t="s">
        <v>131</v>
      </c>
      <c r="F597" s="86">
        <v>39278</v>
      </c>
      <c r="G597" s="87">
        <f t="shared" ca="1" si="18"/>
        <v>15</v>
      </c>
      <c r="H597" s="88">
        <v>33458</v>
      </c>
      <c r="I597" s="85">
        <v>1</v>
      </c>
      <c r="J597" s="89">
        <f t="shared" si="19"/>
        <v>43495.4</v>
      </c>
    </row>
    <row r="598" spans="1:10">
      <c r="A598">
        <v>597</v>
      </c>
      <c r="B598" s="84" t="s">
        <v>621</v>
      </c>
      <c r="C598" s="85" t="s">
        <v>689</v>
      </c>
      <c r="D598" s="84" t="s">
        <v>154</v>
      </c>
      <c r="E598" s="84" t="s">
        <v>108</v>
      </c>
      <c r="F598" s="86">
        <v>38051</v>
      </c>
      <c r="G598" s="87">
        <f t="shared" ca="1" si="18"/>
        <v>18</v>
      </c>
      <c r="H598" s="88">
        <v>33385</v>
      </c>
      <c r="I598" s="85">
        <v>1</v>
      </c>
      <c r="J598" s="89">
        <f t="shared" si="19"/>
        <v>43400.5</v>
      </c>
    </row>
    <row r="599" spans="1:10">
      <c r="A599">
        <v>598</v>
      </c>
      <c r="B599" s="84" t="s">
        <v>765</v>
      </c>
      <c r="C599" s="85" t="s">
        <v>694</v>
      </c>
      <c r="D599" s="84" t="s">
        <v>123</v>
      </c>
      <c r="E599" s="84" t="s">
        <v>111</v>
      </c>
      <c r="F599" s="86">
        <v>36038</v>
      </c>
      <c r="G599" s="87">
        <f t="shared" ca="1" si="18"/>
        <v>24</v>
      </c>
      <c r="H599" s="88">
        <v>33374</v>
      </c>
      <c r="I599" s="85">
        <v>3</v>
      </c>
      <c r="J599" s="89">
        <f t="shared" si="19"/>
        <v>43386.2</v>
      </c>
    </row>
    <row r="600" spans="1:10">
      <c r="A600">
        <v>599</v>
      </c>
      <c r="B600" s="84" t="s">
        <v>887</v>
      </c>
      <c r="C600" s="85" t="s">
        <v>693</v>
      </c>
      <c r="D600" s="84" t="s">
        <v>115</v>
      </c>
      <c r="E600" s="84" t="s">
        <v>111</v>
      </c>
      <c r="F600" s="86">
        <v>36623</v>
      </c>
      <c r="G600" s="87">
        <f t="shared" ca="1" si="18"/>
        <v>22</v>
      </c>
      <c r="H600" s="88">
        <v>33330</v>
      </c>
      <c r="I600" s="85">
        <v>1</v>
      </c>
      <c r="J600" s="89">
        <f t="shared" si="19"/>
        <v>43329</v>
      </c>
    </row>
    <row r="601" spans="1:10">
      <c r="A601">
        <v>600</v>
      </c>
      <c r="B601" s="84" t="s">
        <v>757</v>
      </c>
      <c r="C601" s="85" t="s">
        <v>691</v>
      </c>
      <c r="D601" s="84" t="s">
        <v>123</v>
      </c>
      <c r="E601" s="84" t="s">
        <v>131</v>
      </c>
      <c r="F601" s="86">
        <v>36602</v>
      </c>
      <c r="G601" s="87">
        <f t="shared" ca="1" si="18"/>
        <v>22</v>
      </c>
      <c r="H601" s="88">
        <v>33088</v>
      </c>
      <c r="I601" s="85">
        <v>3</v>
      </c>
      <c r="J601" s="89">
        <f t="shared" si="19"/>
        <v>43014.400000000001</v>
      </c>
    </row>
    <row r="602" spans="1:10">
      <c r="A602">
        <v>601</v>
      </c>
      <c r="B602" s="84" t="s">
        <v>331</v>
      </c>
      <c r="C602" s="85" t="s">
        <v>688</v>
      </c>
      <c r="D602" s="84" t="s">
        <v>110</v>
      </c>
      <c r="E602" s="84" t="s">
        <v>108</v>
      </c>
      <c r="F602" s="86">
        <v>40264</v>
      </c>
      <c r="G602" s="87">
        <f t="shared" ca="1" si="18"/>
        <v>12</v>
      </c>
      <c r="H602" s="88">
        <v>32736</v>
      </c>
      <c r="I602" s="85">
        <v>2</v>
      </c>
      <c r="J602" s="89">
        <f t="shared" si="19"/>
        <v>42556.800000000003</v>
      </c>
    </row>
    <row r="603" spans="1:10">
      <c r="A603">
        <v>602</v>
      </c>
      <c r="B603" s="84" t="s">
        <v>884</v>
      </c>
      <c r="C603" s="85" t="s">
        <v>688</v>
      </c>
      <c r="D603" s="84" t="s">
        <v>121</v>
      </c>
      <c r="E603" s="84" t="s">
        <v>111</v>
      </c>
      <c r="F603" s="86">
        <v>37236</v>
      </c>
      <c r="G603" s="87">
        <f t="shared" ca="1" si="18"/>
        <v>21</v>
      </c>
      <c r="H603" s="88">
        <v>32494</v>
      </c>
      <c r="I603" s="85">
        <v>3</v>
      </c>
      <c r="J603" s="89">
        <f t="shared" si="19"/>
        <v>42242.2</v>
      </c>
    </row>
    <row r="604" spans="1:10">
      <c r="A604">
        <v>603</v>
      </c>
      <c r="B604" s="84" t="s">
        <v>576</v>
      </c>
      <c r="C604" s="85" t="s">
        <v>691</v>
      </c>
      <c r="D604" s="84" t="s">
        <v>140</v>
      </c>
      <c r="E604" s="84" t="s">
        <v>108</v>
      </c>
      <c r="F604" s="86">
        <v>38832</v>
      </c>
      <c r="G604" s="87">
        <f t="shared" ca="1" si="18"/>
        <v>16</v>
      </c>
      <c r="H604" s="88">
        <v>32362</v>
      </c>
      <c r="I604" s="85">
        <v>5</v>
      </c>
      <c r="J604" s="89">
        <f t="shared" si="19"/>
        <v>42070.6</v>
      </c>
    </row>
    <row r="605" spans="1:10">
      <c r="A605">
        <v>604</v>
      </c>
      <c r="B605" s="84" t="s">
        <v>390</v>
      </c>
      <c r="C605" s="85" t="s">
        <v>691</v>
      </c>
      <c r="D605" s="84" t="s">
        <v>119</v>
      </c>
      <c r="E605" s="84" t="s">
        <v>108</v>
      </c>
      <c r="F605" s="86">
        <v>39745</v>
      </c>
      <c r="G605" s="87">
        <f t="shared" ca="1" si="18"/>
        <v>14</v>
      </c>
      <c r="H605" s="88">
        <v>32263</v>
      </c>
      <c r="I605" s="85">
        <v>5</v>
      </c>
      <c r="J605" s="89">
        <f t="shared" si="19"/>
        <v>41941.9</v>
      </c>
    </row>
    <row r="606" spans="1:10">
      <c r="A606">
        <v>605</v>
      </c>
      <c r="B606" s="84" t="s">
        <v>922</v>
      </c>
      <c r="C606" s="85" t="s">
        <v>691</v>
      </c>
      <c r="D606" s="84" t="s">
        <v>119</v>
      </c>
      <c r="E606" s="84" t="s">
        <v>108</v>
      </c>
      <c r="F606" s="86">
        <v>36526</v>
      </c>
      <c r="G606" s="87">
        <f t="shared" ca="1" si="18"/>
        <v>23</v>
      </c>
      <c r="H606" s="88">
        <v>32186</v>
      </c>
      <c r="I606" s="85">
        <v>4</v>
      </c>
      <c r="J606" s="89">
        <f t="shared" si="19"/>
        <v>41841.800000000003</v>
      </c>
    </row>
    <row r="607" spans="1:10">
      <c r="A607">
        <v>606</v>
      </c>
      <c r="B607" s="84" t="s">
        <v>938</v>
      </c>
      <c r="C607" s="85" t="s">
        <v>694</v>
      </c>
      <c r="D607" s="84" t="s">
        <v>119</v>
      </c>
      <c r="E607" s="84" t="s">
        <v>108</v>
      </c>
      <c r="F607" s="86">
        <v>37793</v>
      </c>
      <c r="G607" s="87">
        <f t="shared" ca="1" si="18"/>
        <v>19</v>
      </c>
      <c r="H607" s="88">
        <v>32131</v>
      </c>
      <c r="I607" s="85">
        <v>5</v>
      </c>
      <c r="J607" s="89">
        <f t="shared" si="19"/>
        <v>41770.300000000003</v>
      </c>
    </row>
    <row r="608" spans="1:10">
      <c r="A608">
        <v>607</v>
      </c>
      <c r="B608" s="84" t="s">
        <v>805</v>
      </c>
      <c r="C608" s="85" t="s">
        <v>688</v>
      </c>
      <c r="D608" s="84" t="s">
        <v>140</v>
      </c>
      <c r="E608" s="84" t="s">
        <v>131</v>
      </c>
      <c r="F608" s="86">
        <v>35829</v>
      </c>
      <c r="G608" s="87">
        <f t="shared" ca="1" si="18"/>
        <v>24</v>
      </c>
      <c r="H608" s="88">
        <v>32094</v>
      </c>
      <c r="I608" s="85">
        <v>3</v>
      </c>
      <c r="J608" s="89">
        <f t="shared" si="19"/>
        <v>41722.199999999997</v>
      </c>
    </row>
    <row r="609" spans="1:10">
      <c r="A609">
        <v>608</v>
      </c>
      <c r="B609" s="84" t="s">
        <v>913</v>
      </c>
      <c r="C609" s="85" t="s">
        <v>693</v>
      </c>
      <c r="D609" s="84" t="s">
        <v>110</v>
      </c>
      <c r="E609" s="84" t="s">
        <v>108</v>
      </c>
      <c r="F609" s="86">
        <v>37138</v>
      </c>
      <c r="G609" s="87">
        <f t="shared" ca="1" si="18"/>
        <v>21</v>
      </c>
      <c r="H609" s="88">
        <v>32043</v>
      </c>
      <c r="I609" s="85">
        <v>1</v>
      </c>
      <c r="J609" s="89">
        <f t="shared" si="19"/>
        <v>41655.9</v>
      </c>
    </row>
    <row r="610" spans="1:10">
      <c r="A610">
        <v>609</v>
      </c>
      <c r="B610" s="84" t="s">
        <v>194</v>
      </c>
      <c r="C610" s="85" t="s">
        <v>694</v>
      </c>
      <c r="D610" s="84" t="s">
        <v>135</v>
      </c>
      <c r="E610" s="84" t="s">
        <v>131</v>
      </c>
      <c r="F610" s="86">
        <v>40787</v>
      </c>
      <c r="G610" s="87">
        <f t="shared" ca="1" si="18"/>
        <v>11</v>
      </c>
      <c r="H610" s="88">
        <v>31977</v>
      </c>
      <c r="I610" s="85">
        <v>3</v>
      </c>
      <c r="J610" s="89">
        <f t="shared" si="19"/>
        <v>41570.1</v>
      </c>
    </row>
    <row r="611" spans="1:10">
      <c r="A611">
        <v>610</v>
      </c>
      <c r="B611" s="84" t="s">
        <v>891</v>
      </c>
      <c r="C611" s="85" t="s">
        <v>691</v>
      </c>
      <c r="D611" s="84" t="s">
        <v>115</v>
      </c>
      <c r="E611" s="84" t="s">
        <v>125</v>
      </c>
      <c r="F611" s="86">
        <v>36695</v>
      </c>
      <c r="G611" s="87">
        <f t="shared" ca="1" si="18"/>
        <v>22</v>
      </c>
      <c r="H611" s="88">
        <v>31906</v>
      </c>
      <c r="I611" s="85">
        <v>1</v>
      </c>
      <c r="J611" s="89">
        <f t="shared" si="19"/>
        <v>41477.800000000003</v>
      </c>
    </row>
    <row r="612" spans="1:10">
      <c r="A612">
        <v>611</v>
      </c>
      <c r="B612" s="84" t="s">
        <v>509</v>
      </c>
      <c r="C612" s="85" t="s">
        <v>690</v>
      </c>
      <c r="D612" s="84" t="s">
        <v>147</v>
      </c>
      <c r="E612" s="84" t="s">
        <v>111</v>
      </c>
      <c r="F612" s="86">
        <v>39167</v>
      </c>
      <c r="G612" s="87">
        <f t="shared" ca="1" si="18"/>
        <v>15</v>
      </c>
      <c r="H612" s="88">
        <v>31900</v>
      </c>
      <c r="I612" s="85">
        <v>5</v>
      </c>
      <c r="J612" s="89">
        <f t="shared" si="19"/>
        <v>41470</v>
      </c>
    </row>
    <row r="613" spans="1:10">
      <c r="A613">
        <v>612</v>
      </c>
      <c r="B613" s="84" t="s">
        <v>822</v>
      </c>
      <c r="C613" s="85" t="s">
        <v>691</v>
      </c>
      <c r="D613" s="84" t="s">
        <v>140</v>
      </c>
      <c r="E613" s="84" t="s">
        <v>108</v>
      </c>
      <c r="F613" s="86">
        <v>37394</v>
      </c>
      <c r="G613" s="87">
        <f t="shared" ca="1" si="18"/>
        <v>20</v>
      </c>
      <c r="H613" s="88">
        <v>31867</v>
      </c>
      <c r="I613" s="85">
        <v>3</v>
      </c>
      <c r="J613" s="89">
        <f t="shared" si="19"/>
        <v>41427.1</v>
      </c>
    </row>
    <row r="614" spans="1:10">
      <c r="A614">
        <v>613</v>
      </c>
      <c r="B614" s="84" t="s">
        <v>879</v>
      </c>
      <c r="C614" s="85" t="s">
        <v>688</v>
      </c>
      <c r="D614" s="84" t="s">
        <v>147</v>
      </c>
      <c r="E614" s="84" t="s">
        <v>125</v>
      </c>
      <c r="F614" s="86">
        <v>36121</v>
      </c>
      <c r="G614" s="87">
        <f t="shared" ca="1" si="18"/>
        <v>24</v>
      </c>
      <c r="H614" s="88">
        <v>31768</v>
      </c>
      <c r="I614" s="85">
        <v>3</v>
      </c>
      <c r="J614" s="89">
        <f t="shared" si="19"/>
        <v>41298.400000000001</v>
      </c>
    </row>
    <row r="615" spans="1:10">
      <c r="A615">
        <v>614</v>
      </c>
      <c r="B615" s="84" t="s">
        <v>570</v>
      </c>
      <c r="C615" s="85" t="s">
        <v>691</v>
      </c>
      <c r="D615" s="84" t="s">
        <v>107</v>
      </c>
      <c r="E615" s="84" t="s">
        <v>131</v>
      </c>
      <c r="F615" s="86">
        <v>38863</v>
      </c>
      <c r="G615" s="87">
        <f t="shared" ca="1" si="18"/>
        <v>16</v>
      </c>
      <c r="H615" s="88">
        <v>31645</v>
      </c>
      <c r="I615" s="85">
        <v>3</v>
      </c>
      <c r="J615" s="89">
        <f t="shared" si="19"/>
        <v>41138.5</v>
      </c>
    </row>
    <row r="616" spans="1:10">
      <c r="A616">
        <v>615</v>
      </c>
      <c r="B616" s="84" t="s">
        <v>353</v>
      </c>
      <c r="C616" s="85" t="s">
        <v>693</v>
      </c>
      <c r="D616" s="84" t="s">
        <v>154</v>
      </c>
      <c r="E616" s="84" t="s">
        <v>125</v>
      </c>
      <c r="F616" s="86">
        <v>40152</v>
      </c>
      <c r="G616" s="87">
        <f t="shared" ca="1" si="18"/>
        <v>13</v>
      </c>
      <c r="H616" s="88">
        <v>31548</v>
      </c>
      <c r="I616" s="85">
        <v>1</v>
      </c>
      <c r="J616" s="89">
        <f t="shared" si="19"/>
        <v>41012.400000000001</v>
      </c>
    </row>
    <row r="617" spans="1:10">
      <c r="A617">
        <v>616</v>
      </c>
      <c r="B617" s="84" t="s">
        <v>762</v>
      </c>
      <c r="C617" s="85" t="s">
        <v>691</v>
      </c>
      <c r="D617" s="84" t="s">
        <v>123</v>
      </c>
      <c r="E617" s="84" t="s">
        <v>108</v>
      </c>
      <c r="F617" s="86">
        <v>37018</v>
      </c>
      <c r="G617" s="87">
        <f t="shared" ca="1" si="18"/>
        <v>21</v>
      </c>
      <c r="H617" s="88">
        <v>31515</v>
      </c>
      <c r="I617" s="85">
        <v>4</v>
      </c>
      <c r="J617" s="89">
        <f t="shared" si="19"/>
        <v>40969.5</v>
      </c>
    </row>
    <row r="618" spans="1:10">
      <c r="A618">
        <v>617</v>
      </c>
      <c r="B618" s="84" t="s">
        <v>256</v>
      </c>
      <c r="C618" s="85" t="s">
        <v>693</v>
      </c>
      <c r="D618" s="84" t="s">
        <v>242</v>
      </c>
      <c r="E618" s="84" t="s">
        <v>125</v>
      </c>
      <c r="F618" s="9">
        <v>40516</v>
      </c>
      <c r="G618" s="87">
        <f t="shared" ca="1" si="18"/>
        <v>12</v>
      </c>
      <c r="H618" s="88">
        <v>31488</v>
      </c>
      <c r="I618" s="85">
        <v>1</v>
      </c>
      <c r="J618" s="89">
        <f t="shared" si="19"/>
        <v>40934.400000000001</v>
      </c>
    </row>
    <row r="619" spans="1:10">
      <c r="A619">
        <v>618</v>
      </c>
      <c r="B619" s="84" t="s">
        <v>937</v>
      </c>
      <c r="C619" s="85" t="s">
        <v>688</v>
      </c>
      <c r="D619" s="84" t="s">
        <v>119</v>
      </c>
      <c r="E619" s="84" t="s">
        <v>125</v>
      </c>
      <c r="F619" s="86">
        <v>37775</v>
      </c>
      <c r="G619" s="87">
        <f t="shared" ca="1" si="18"/>
        <v>19</v>
      </c>
      <c r="H619" s="88">
        <v>31378</v>
      </c>
      <c r="I619" s="85">
        <v>4</v>
      </c>
      <c r="J619" s="89">
        <f t="shared" si="19"/>
        <v>40791.4</v>
      </c>
    </row>
    <row r="620" spans="1:10">
      <c r="A620">
        <v>619</v>
      </c>
      <c r="B620" s="84" t="s">
        <v>239</v>
      </c>
      <c r="C620" s="85" t="s">
        <v>693</v>
      </c>
      <c r="D620" s="84" t="s">
        <v>140</v>
      </c>
      <c r="E620" s="84" t="s">
        <v>131</v>
      </c>
      <c r="F620" s="86">
        <v>40574</v>
      </c>
      <c r="G620" s="87">
        <f t="shared" ca="1" si="18"/>
        <v>11</v>
      </c>
      <c r="H620" s="88">
        <v>31267</v>
      </c>
      <c r="I620" s="85">
        <v>4</v>
      </c>
      <c r="J620" s="89">
        <f t="shared" si="19"/>
        <v>40647.1</v>
      </c>
    </row>
    <row r="621" spans="1:10">
      <c r="A621">
        <v>620</v>
      </c>
      <c r="B621" s="84" t="s">
        <v>964</v>
      </c>
      <c r="C621" s="85" t="s">
        <v>693</v>
      </c>
      <c r="D621" s="84" t="s">
        <v>107</v>
      </c>
      <c r="E621" s="84" t="s">
        <v>111</v>
      </c>
      <c r="F621" s="86">
        <v>37099</v>
      </c>
      <c r="G621" s="87">
        <f t="shared" ca="1" si="18"/>
        <v>21</v>
      </c>
      <c r="H621" s="88">
        <v>31097</v>
      </c>
      <c r="I621" s="85">
        <v>5</v>
      </c>
      <c r="J621" s="89">
        <f t="shared" si="19"/>
        <v>40426.1</v>
      </c>
    </row>
    <row r="622" spans="1:10">
      <c r="A622">
        <v>621</v>
      </c>
      <c r="B622" s="84" t="s">
        <v>269</v>
      </c>
      <c r="C622" s="85" t="s">
        <v>690</v>
      </c>
      <c r="D622" s="84" t="s">
        <v>140</v>
      </c>
      <c r="E622" s="84" t="s">
        <v>111</v>
      </c>
      <c r="F622" s="86">
        <v>40473</v>
      </c>
      <c r="G622" s="87">
        <f t="shared" ca="1" si="18"/>
        <v>12</v>
      </c>
      <c r="H622" s="88">
        <v>31086</v>
      </c>
      <c r="I622" s="85">
        <v>5</v>
      </c>
      <c r="J622" s="89">
        <f t="shared" si="19"/>
        <v>40411.800000000003</v>
      </c>
    </row>
    <row r="623" spans="1:10">
      <c r="A623">
        <v>622</v>
      </c>
      <c r="B623" s="84" t="s">
        <v>512</v>
      </c>
      <c r="C623" s="85" t="s">
        <v>693</v>
      </c>
      <c r="D623" s="84" t="s">
        <v>107</v>
      </c>
      <c r="E623" s="84" t="s">
        <v>125</v>
      </c>
      <c r="F623" s="86">
        <v>39155</v>
      </c>
      <c r="G623" s="87">
        <f t="shared" ca="1" si="18"/>
        <v>15</v>
      </c>
      <c r="H623" s="88">
        <v>30481</v>
      </c>
      <c r="I623" s="85">
        <v>3</v>
      </c>
      <c r="J623" s="89">
        <f t="shared" si="19"/>
        <v>39625.300000000003</v>
      </c>
    </row>
    <row r="624" spans="1:10">
      <c r="A624">
        <v>623</v>
      </c>
      <c r="B624" s="84" t="s">
        <v>561</v>
      </c>
      <c r="C624" s="85" t="s">
        <v>691</v>
      </c>
      <c r="D624" s="84" t="s">
        <v>115</v>
      </c>
      <c r="E624" s="84" t="s">
        <v>108</v>
      </c>
      <c r="F624" s="86">
        <v>38916</v>
      </c>
      <c r="G624" s="87">
        <f t="shared" ca="1" si="18"/>
        <v>16</v>
      </c>
      <c r="H624" s="88">
        <v>30316</v>
      </c>
      <c r="I624" s="85">
        <v>2</v>
      </c>
      <c r="J624" s="89">
        <f t="shared" si="19"/>
        <v>39410.800000000003</v>
      </c>
    </row>
    <row r="625" spans="1:12">
      <c r="A625">
        <v>624</v>
      </c>
      <c r="B625" s="84" t="s">
        <v>315</v>
      </c>
      <c r="C625" s="85" t="s">
        <v>693</v>
      </c>
      <c r="D625" s="84" t="s">
        <v>242</v>
      </c>
      <c r="E625" s="84" t="s">
        <v>131</v>
      </c>
      <c r="F625" s="9">
        <v>40313</v>
      </c>
      <c r="G625" s="87">
        <f t="shared" ca="1" si="18"/>
        <v>12</v>
      </c>
      <c r="H625" s="88">
        <v>30233</v>
      </c>
      <c r="I625" s="85">
        <v>4</v>
      </c>
      <c r="J625" s="89">
        <f t="shared" si="19"/>
        <v>39302.9</v>
      </c>
    </row>
    <row r="626" spans="1:12">
      <c r="A626">
        <v>625</v>
      </c>
      <c r="B626" s="84" t="s">
        <v>835</v>
      </c>
      <c r="C626" s="85" t="s">
        <v>690</v>
      </c>
      <c r="D626" s="84" t="s">
        <v>140</v>
      </c>
      <c r="E626" s="84" t="s">
        <v>111</v>
      </c>
      <c r="F626" s="86">
        <v>36350</v>
      </c>
      <c r="G626" s="87">
        <f t="shared" ca="1" si="18"/>
        <v>23</v>
      </c>
      <c r="H626" s="88">
        <v>30118</v>
      </c>
      <c r="I626" s="85">
        <v>3</v>
      </c>
      <c r="J626" s="89">
        <f t="shared" si="19"/>
        <v>39153.4</v>
      </c>
    </row>
    <row r="627" spans="1:12">
      <c r="A627">
        <v>626</v>
      </c>
      <c r="B627" s="84" t="s">
        <v>316</v>
      </c>
      <c r="C627" s="85" t="s">
        <v>690</v>
      </c>
      <c r="D627" s="84" t="s">
        <v>133</v>
      </c>
      <c r="E627" s="84" t="s">
        <v>108</v>
      </c>
      <c r="F627" s="9">
        <v>40313</v>
      </c>
      <c r="G627" s="87">
        <f t="shared" ca="1" si="18"/>
        <v>12</v>
      </c>
      <c r="H627" s="88">
        <v>29975</v>
      </c>
      <c r="I627" s="85">
        <v>5</v>
      </c>
      <c r="J627" s="89">
        <f t="shared" si="19"/>
        <v>38967.5</v>
      </c>
    </row>
    <row r="628" spans="1:12">
      <c r="A628">
        <v>627</v>
      </c>
      <c r="B628" s="84" t="s">
        <v>759</v>
      </c>
      <c r="C628" s="85" t="s">
        <v>691</v>
      </c>
      <c r="D628" s="84" t="s">
        <v>123</v>
      </c>
      <c r="E628" s="84" t="s">
        <v>108</v>
      </c>
      <c r="F628" s="86">
        <v>37008</v>
      </c>
      <c r="G628" s="87">
        <f t="shared" ca="1" si="18"/>
        <v>21</v>
      </c>
      <c r="H628" s="88">
        <v>29898</v>
      </c>
      <c r="I628" s="85">
        <v>4</v>
      </c>
      <c r="J628" s="89">
        <f t="shared" si="19"/>
        <v>38867.4</v>
      </c>
    </row>
    <row r="629" spans="1:12">
      <c r="A629">
        <v>628</v>
      </c>
      <c r="B629" s="84" t="s">
        <v>267</v>
      </c>
      <c r="C629" s="85" t="s">
        <v>693</v>
      </c>
      <c r="D629" s="84" t="s">
        <v>107</v>
      </c>
      <c r="E629" s="84" t="s">
        <v>108</v>
      </c>
      <c r="F629" s="86">
        <v>40477</v>
      </c>
      <c r="G629" s="87">
        <f t="shared" ca="1" si="18"/>
        <v>12</v>
      </c>
      <c r="H629" s="88">
        <v>29843</v>
      </c>
      <c r="I629" s="85">
        <v>5</v>
      </c>
      <c r="J629" s="89">
        <f t="shared" si="19"/>
        <v>38795.9</v>
      </c>
    </row>
    <row r="630" spans="1:12">
      <c r="A630">
        <v>629</v>
      </c>
      <c r="B630" s="84" t="s">
        <v>498</v>
      </c>
      <c r="C630" s="85" t="s">
        <v>691</v>
      </c>
      <c r="D630" s="84" t="s">
        <v>107</v>
      </c>
      <c r="E630" s="84" t="s">
        <v>131</v>
      </c>
      <c r="F630" s="86">
        <v>39208</v>
      </c>
      <c r="G630" s="87">
        <f t="shared" ca="1" si="18"/>
        <v>15</v>
      </c>
      <c r="H630" s="88">
        <v>29639</v>
      </c>
      <c r="I630" s="85">
        <v>4</v>
      </c>
      <c r="J630" s="89">
        <f t="shared" si="19"/>
        <v>38530.699999999997</v>
      </c>
    </row>
    <row r="631" spans="1:12">
      <c r="A631">
        <v>630</v>
      </c>
      <c r="B631" s="84" t="s">
        <v>480</v>
      </c>
      <c r="C631" s="85" t="s">
        <v>693</v>
      </c>
      <c r="D631" s="84" t="s">
        <v>123</v>
      </c>
      <c r="E631" s="84" t="s">
        <v>125</v>
      </c>
      <c r="F631" s="86">
        <v>39279</v>
      </c>
      <c r="G631" s="87">
        <f t="shared" ca="1" si="18"/>
        <v>15</v>
      </c>
      <c r="H631" s="88">
        <v>29579</v>
      </c>
      <c r="I631" s="85">
        <v>3</v>
      </c>
      <c r="J631" s="89">
        <f t="shared" si="19"/>
        <v>38452.699999999997</v>
      </c>
    </row>
    <row r="632" spans="1:12">
      <c r="A632">
        <v>631</v>
      </c>
      <c r="B632" s="84" t="s">
        <v>5</v>
      </c>
      <c r="C632" s="85" t="s">
        <v>688</v>
      </c>
      <c r="D632" s="84" t="s">
        <v>709</v>
      </c>
      <c r="E632" s="84" t="s">
        <v>125</v>
      </c>
      <c r="F632" s="86">
        <v>40595</v>
      </c>
      <c r="G632" s="87">
        <f t="shared" ca="1" si="18"/>
        <v>11</v>
      </c>
      <c r="H632" s="88">
        <v>29475</v>
      </c>
      <c r="I632" s="85">
        <v>4</v>
      </c>
      <c r="J632" s="89">
        <f t="shared" si="19"/>
        <v>38317.5</v>
      </c>
      <c r="L632" t="s">
        <v>756</v>
      </c>
    </row>
    <row r="633" spans="1:12">
      <c r="A633">
        <v>632</v>
      </c>
      <c r="B633" s="84" t="s">
        <v>870</v>
      </c>
      <c r="C633" s="85" t="s">
        <v>694</v>
      </c>
      <c r="D633" s="84" t="s">
        <v>147</v>
      </c>
      <c r="E633" s="84" t="s">
        <v>125</v>
      </c>
      <c r="F633" s="86">
        <v>36371</v>
      </c>
      <c r="G633" s="87">
        <f t="shared" ca="1" si="18"/>
        <v>23</v>
      </c>
      <c r="H633" s="88">
        <v>29469</v>
      </c>
      <c r="I633" s="85">
        <v>2</v>
      </c>
      <c r="J633" s="89">
        <f t="shared" si="19"/>
        <v>38309.699999999997</v>
      </c>
    </row>
    <row r="634" spans="1:12">
      <c r="A634">
        <v>633</v>
      </c>
      <c r="B634" s="84" t="s">
        <v>588</v>
      </c>
      <c r="C634" s="85" t="s">
        <v>690</v>
      </c>
      <c r="D634" s="84" t="s">
        <v>242</v>
      </c>
      <c r="E634" s="84" t="s">
        <v>108</v>
      </c>
      <c r="F634" s="86">
        <v>38801</v>
      </c>
      <c r="G634" s="87">
        <f t="shared" ca="1" si="18"/>
        <v>16</v>
      </c>
      <c r="H634" s="88">
        <v>29161</v>
      </c>
      <c r="I634" s="85">
        <v>1</v>
      </c>
      <c r="J634" s="89">
        <f t="shared" si="19"/>
        <v>37909.300000000003</v>
      </c>
    </row>
    <row r="635" spans="1:12">
      <c r="A635">
        <v>634</v>
      </c>
      <c r="B635" s="84" t="s">
        <v>474</v>
      </c>
      <c r="C635" s="85" t="s">
        <v>693</v>
      </c>
      <c r="D635" s="84" t="s">
        <v>119</v>
      </c>
      <c r="E635" s="84" t="s">
        <v>131</v>
      </c>
      <c r="F635" s="86">
        <v>39293</v>
      </c>
      <c r="G635" s="87">
        <f t="shared" ca="1" si="18"/>
        <v>15</v>
      </c>
      <c r="H635" s="88">
        <v>29133</v>
      </c>
      <c r="I635" s="85">
        <v>5</v>
      </c>
      <c r="J635" s="89">
        <f t="shared" si="19"/>
        <v>37872.9</v>
      </c>
    </row>
    <row r="636" spans="1:12">
      <c r="A636">
        <v>635</v>
      </c>
      <c r="B636" s="84" t="s">
        <v>513</v>
      </c>
      <c r="C636" s="85" t="s">
        <v>693</v>
      </c>
      <c r="D636" s="84" t="s">
        <v>113</v>
      </c>
      <c r="E636" s="84" t="s">
        <v>111</v>
      </c>
      <c r="F636" s="86">
        <v>39154</v>
      </c>
      <c r="G636" s="87">
        <f t="shared" ca="1" si="18"/>
        <v>15</v>
      </c>
      <c r="H636" s="88">
        <v>28996</v>
      </c>
      <c r="I636" s="85">
        <v>4</v>
      </c>
      <c r="J636" s="89">
        <f t="shared" si="19"/>
        <v>37694.800000000003</v>
      </c>
    </row>
    <row r="637" spans="1:12">
      <c r="A637">
        <v>636</v>
      </c>
      <c r="B637" s="84" t="s">
        <v>167</v>
      </c>
      <c r="C637" s="85" t="s">
        <v>688</v>
      </c>
      <c r="D637" s="84" t="s">
        <v>115</v>
      </c>
      <c r="E637" s="84" t="s">
        <v>108</v>
      </c>
      <c r="F637" s="86">
        <v>40941</v>
      </c>
      <c r="G637" s="87">
        <f t="shared" ca="1" si="18"/>
        <v>10</v>
      </c>
      <c r="H637" s="88">
        <v>28996</v>
      </c>
      <c r="I637" s="85">
        <v>1</v>
      </c>
      <c r="J637" s="89">
        <f t="shared" si="19"/>
        <v>37694.800000000003</v>
      </c>
    </row>
    <row r="638" spans="1:12">
      <c r="A638">
        <v>637</v>
      </c>
      <c r="B638" s="84" t="s">
        <v>151</v>
      </c>
      <c r="C638" s="85" t="s">
        <v>693</v>
      </c>
      <c r="D638" s="84" t="s">
        <v>140</v>
      </c>
      <c r="E638" s="84" t="s">
        <v>108</v>
      </c>
      <c r="F638" s="86">
        <v>41026</v>
      </c>
      <c r="G638" s="87">
        <f t="shared" ca="1" si="18"/>
        <v>10</v>
      </c>
      <c r="H638" s="88">
        <v>28809</v>
      </c>
      <c r="I638" s="85">
        <v>5</v>
      </c>
      <c r="J638" s="89">
        <f t="shared" si="19"/>
        <v>37451.699999999997</v>
      </c>
    </row>
    <row r="639" spans="1:12">
      <c r="A639">
        <v>638</v>
      </c>
      <c r="B639" s="84" t="s">
        <v>973</v>
      </c>
      <c r="C639" s="85" t="s">
        <v>691</v>
      </c>
      <c r="D639" s="84" t="s">
        <v>107</v>
      </c>
      <c r="E639" s="84" t="s">
        <v>125</v>
      </c>
      <c r="F639" s="86">
        <v>36462</v>
      </c>
      <c r="G639" s="87">
        <f t="shared" ca="1" si="18"/>
        <v>23</v>
      </c>
      <c r="H639" s="88">
        <v>28804</v>
      </c>
      <c r="I639" s="85">
        <v>5</v>
      </c>
      <c r="J639" s="89">
        <f t="shared" si="19"/>
        <v>37445.199999999997</v>
      </c>
    </row>
    <row r="640" spans="1:12">
      <c r="A640">
        <v>639</v>
      </c>
      <c r="B640" s="84" t="s">
        <v>207</v>
      </c>
      <c r="C640" s="85" t="s">
        <v>694</v>
      </c>
      <c r="D640" s="84" t="s">
        <v>107</v>
      </c>
      <c r="E640" s="84" t="s">
        <v>111</v>
      </c>
      <c r="F640" s="86">
        <v>40718</v>
      </c>
      <c r="G640" s="87">
        <f t="shared" ca="1" si="18"/>
        <v>11</v>
      </c>
      <c r="H640" s="88">
        <v>28622</v>
      </c>
      <c r="I640" s="85">
        <v>5</v>
      </c>
      <c r="J640" s="89">
        <f t="shared" si="19"/>
        <v>37208.6</v>
      </c>
    </row>
    <row r="641" spans="1:10">
      <c r="A641">
        <v>640</v>
      </c>
      <c r="B641" s="84" t="s">
        <v>124</v>
      </c>
      <c r="C641" s="85" t="s">
        <v>690</v>
      </c>
      <c r="D641" s="84" t="s">
        <v>119</v>
      </c>
      <c r="E641" s="84" t="s">
        <v>125</v>
      </c>
      <c r="F641" s="86">
        <v>41195</v>
      </c>
      <c r="G641" s="87">
        <f t="shared" ca="1" si="18"/>
        <v>10</v>
      </c>
      <c r="H641" s="88">
        <v>28474</v>
      </c>
      <c r="I641" s="85">
        <v>5</v>
      </c>
      <c r="J641" s="89">
        <f t="shared" si="19"/>
        <v>37016.199999999997</v>
      </c>
    </row>
    <row r="642" spans="1:10">
      <c r="A642">
        <v>641</v>
      </c>
      <c r="B642" s="84" t="s">
        <v>476</v>
      </c>
      <c r="C642" s="85" t="s">
        <v>693</v>
      </c>
      <c r="D642" s="84" t="s">
        <v>115</v>
      </c>
      <c r="E642" s="84" t="s">
        <v>108</v>
      </c>
      <c r="F642" s="86">
        <v>39284</v>
      </c>
      <c r="G642" s="87">
        <f t="shared" ref="G642:G705" ca="1" si="20">DATEDIF(F642,TODAY(),"Y")</f>
        <v>15</v>
      </c>
      <c r="H642" s="88">
        <v>28413</v>
      </c>
      <c r="I642" s="85">
        <v>5</v>
      </c>
      <c r="J642" s="89">
        <f t="shared" ref="J642:J705" si="21">H642*$K$2+H642</f>
        <v>36936.9</v>
      </c>
    </row>
    <row r="643" spans="1:10">
      <c r="A643">
        <v>642</v>
      </c>
      <c r="B643" s="84" t="s">
        <v>365</v>
      </c>
      <c r="C643" s="85" t="s">
        <v>694</v>
      </c>
      <c r="D643" s="84" t="s">
        <v>123</v>
      </c>
      <c r="E643" s="84" t="s">
        <v>111</v>
      </c>
      <c r="F643" s="86">
        <v>39922</v>
      </c>
      <c r="G643" s="87">
        <f t="shared" ca="1" si="20"/>
        <v>13</v>
      </c>
      <c r="H643" s="88">
        <v>28369</v>
      </c>
      <c r="I643" s="85">
        <v>3</v>
      </c>
      <c r="J643" s="89">
        <f t="shared" si="21"/>
        <v>36879.699999999997</v>
      </c>
    </row>
    <row r="644" spans="1:10">
      <c r="A644">
        <v>643</v>
      </c>
      <c r="B644" s="84" t="s">
        <v>507</v>
      </c>
      <c r="C644" s="85" t="s">
        <v>694</v>
      </c>
      <c r="D644" s="84" t="s">
        <v>107</v>
      </c>
      <c r="E644" s="84" t="s">
        <v>108</v>
      </c>
      <c r="F644" s="86">
        <v>39171</v>
      </c>
      <c r="G644" s="87">
        <f t="shared" ca="1" si="20"/>
        <v>15</v>
      </c>
      <c r="H644" s="88">
        <v>28259</v>
      </c>
      <c r="I644" s="85">
        <v>2</v>
      </c>
      <c r="J644" s="89">
        <f t="shared" si="21"/>
        <v>36736.699999999997</v>
      </c>
    </row>
    <row r="645" spans="1:10">
      <c r="A645">
        <v>644</v>
      </c>
      <c r="B645" s="84" t="s">
        <v>970</v>
      </c>
      <c r="C645" s="85" t="s">
        <v>690</v>
      </c>
      <c r="D645" s="84" t="s">
        <v>107</v>
      </c>
      <c r="E645" s="84" t="s">
        <v>111</v>
      </c>
      <c r="F645" s="86">
        <v>37141</v>
      </c>
      <c r="G645" s="87">
        <f t="shared" ca="1" si="20"/>
        <v>21</v>
      </c>
      <c r="H645" s="88">
        <v>28083</v>
      </c>
      <c r="I645" s="85">
        <v>3</v>
      </c>
      <c r="J645" s="89">
        <f t="shared" si="21"/>
        <v>36507.9</v>
      </c>
    </row>
    <row r="646" spans="1:10">
      <c r="A646">
        <v>645</v>
      </c>
      <c r="B646" s="84" t="s">
        <v>857</v>
      </c>
      <c r="C646" s="85" t="s">
        <v>694</v>
      </c>
      <c r="D646" s="84" t="s">
        <v>140</v>
      </c>
      <c r="E646" s="84" t="s">
        <v>108</v>
      </c>
      <c r="F646" s="86">
        <v>37229</v>
      </c>
      <c r="G646" s="87">
        <f t="shared" ca="1" si="20"/>
        <v>21</v>
      </c>
      <c r="H646" s="88">
        <v>27841</v>
      </c>
      <c r="I646" s="85">
        <v>4</v>
      </c>
      <c r="J646" s="89">
        <f t="shared" si="21"/>
        <v>36193.300000000003</v>
      </c>
    </row>
    <row r="647" spans="1:10">
      <c r="A647">
        <v>646</v>
      </c>
      <c r="B647" s="84" t="s">
        <v>352</v>
      </c>
      <c r="C647" s="85" t="s">
        <v>693</v>
      </c>
      <c r="D647" s="84" t="s">
        <v>110</v>
      </c>
      <c r="E647" s="84" t="s">
        <v>125</v>
      </c>
      <c r="F647" s="86">
        <v>40166</v>
      </c>
      <c r="G647" s="87">
        <f t="shared" ca="1" si="20"/>
        <v>13</v>
      </c>
      <c r="H647" s="88">
        <v>27770</v>
      </c>
      <c r="I647" s="85">
        <v>5</v>
      </c>
      <c r="J647" s="89">
        <f t="shared" si="21"/>
        <v>36101</v>
      </c>
    </row>
    <row r="648" spans="1:10">
      <c r="A648">
        <v>647</v>
      </c>
      <c r="B648" s="84" t="s">
        <v>820</v>
      </c>
      <c r="C648" s="85" t="s">
        <v>694</v>
      </c>
      <c r="D648" s="84" t="s">
        <v>140</v>
      </c>
      <c r="E648" s="84" t="s">
        <v>111</v>
      </c>
      <c r="F648" s="86">
        <v>36283</v>
      </c>
      <c r="G648" s="87">
        <f t="shared" ca="1" si="20"/>
        <v>23</v>
      </c>
      <c r="H648" s="88">
        <v>27643</v>
      </c>
      <c r="I648" s="85">
        <v>5</v>
      </c>
      <c r="J648" s="89">
        <f t="shared" si="21"/>
        <v>35935.9</v>
      </c>
    </row>
    <row r="649" spans="1:10">
      <c r="A649">
        <v>648</v>
      </c>
      <c r="B649" s="84" t="s">
        <v>791</v>
      </c>
      <c r="C649" s="85" t="s">
        <v>693</v>
      </c>
      <c r="D649" s="84" t="s">
        <v>113</v>
      </c>
      <c r="E649" s="84" t="s">
        <v>111</v>
      </c>
      <c r="F649" s="86">
        <v>35939</v>
      </c>
      <c r="G649" s="87">
        <f t="shared" ca="1" si="20"/>
        <v>24</v>
      </c>
      <c r="H649" s="88">
        <v>27632</v>
      </c>
      <c r="I649" s="85">
        <v>5</v>
      </c>
      <c r="J649" s="89">
        <f t="shared" si="21"/>
        <v>35921.599999999999</v>
      </c>
    </row>
    <row r="650" spans="1:10">
      <c r="A650">
        <v>649</v>
      </c>
      <c r="B650" s="84" t="s">
        <v>601</v>
      </c>
      <c r="C650" s="85" t="s">
        <v>688</v>
      </c>
      <c r="D650" s="84" t="s">
        <v>283</v>
      </c>
      <c r="E650" s="84" t="s">
        <v>111</v>
      </c>
      <c r="F650" s="86">
        <v>38738</v>
      </c>
      <c r="G650" s="87">
        <f t="shared" ca="1" si="20"/>
        <v>17</v>
      </c>
      <c r="H650" s="88">
        <v>27632</v>
      </c>
      <c r="I650" s="85">
        <v>2</v>
      </c>
      <c r="J650" s="89">
        <f t="shared" si="21"/>
        <v>35921.599999999999</v>
      </c>
    </row>
    <row r="651" spans="1:10">
      <c r="A651">
        <v>650</v>
      </c>
      <c r="B651" s="84" t="s">
        <v>478</v>
      </c>
      <c r="C651" s="85" t="s">
        <v>691</v>
      </c>
      <c r="D651" s="84" t="s">
        <v>107</v>
      </c>
      <c r="E651" s="84" t="s">
        <v>108</v>
      </c>
      <c r="F651" s="86">
        <v>39283</v>
      </c>
      <c r="G651" s="87">
        <f t="shared" ca="1" si="20"/>
        <v>15</v>
      </c>
      <c r="H651" s="88">
        <v>27478</v>
      </c>
      <c r="I651" s="85">
        <v>3</v>
      </c>
      <c r="J651" s="89">
        <f t="shared" si="21"/>
        <v>35721.4</v>
      </c>
    </row>
    <row r="652" spans="1:10">
      <c r="A652">
        <v>651</v>
      </c>
      <c r="B652" s="84" t="s">
        <v>240</v>
      </c>
      <c r="C652" s="85" t="s">
        <v>691</v>
      </c>
      <c r="D652" s="84" t="s">
        <v>119</v>
      </c>
      <c r="E652" s="84" t="s">
        <v>108</v>
      </c>
      <c r="F652" s="86">
        <v>40574</v>
      </c>
      <c r="G652" s="87">
        <f t="shared" ca="1" si="20"/>
        <v>11</v>
      </c>
      <c r="H652" s="88">
        <v>27324</v>
      </c>
      <c r="I652" s="85">
        <v>1</v>
      </c>
      <c r="J652" s="89">
        <f t="shared" si="21"/>
        <v>35521.199999999997</v>
      </c>
    </row>
    <row r="653" spans="1:10">
      <c r="A653">
        <v>652</v>
      </c>
      <c r="B653" s="84" t="s">
        <v>408</v>
      </c>
      <c r="C653" s="85" t="s">
        <v>691</v>
      </c>
      <c r="D653" s="84" t="s">
        <v>177</v>
      </c>
      <c r="E653" s="84" t="s">
        <v>125</v>
      </c>
      <c r="F653" s="86">
        <v>39687</v>
      </c>
      <c r="G653" s="87">
        <f t="shared" ca="1" si="20"/>
        <v>14</v>
      </c>
      <c r="H653" s="88">
        <v>27297</v>
      </c>
      <c r="I653" s="85">
        <v>1</v>
      </c>
      <c r="J653" s="89">
        <f t="shared" si="21"/>
        <v>35486.1</v>
      </c>
    </row>
    <row r="654" spans="1:10">
      <c r="A654">
        <v>653</v>
      </c>
      <c r="B654" s="84" t="s">
        <v>366</v>
      </c>
      <c r="C654" s="85" t="s">
        <v>688</v>
      </c>
      <c r="D654" s="84" t="s">
        <v>110</v>
      </c>
      <c r="E654" s="84" t="s">
        <v>108</v>
      </c>
      <c r="F654" s="86">
        <v>39899</v>
      </c>
      <c r="G654" s="87">
        <f t="shared" ca="1" si="20"/>
        <v>13</v>
      </c>
      <c r="H654" s="88">
        <v>27269</v>
      </c>
      <c r="I654" s="85">
        <v>3</v>
      </c>
      <c r="J654" s="89">
        <f t="shared" si="21"/>
        <v>35449.699999999997</v>
      </c>
    </row>
    <row r="655" spans="1:10">
      <c r="A655">
        <v>654</v>
      </c>
      <c r="B655" s="84" t="s">
        <v>438</v>
      </c>
      <c r="C655" s="85" t="s">
        <v>693</v>
      </c>
      <c r="D655" s="84" t="s">
        <v>140</v>
      </c>
      <c r="E655" s="84" t="s">
        <v>108</v>
      </c>
      <c r="F655" s="86">
        <v>39518</v>
      </c>
      <c r="G655" s="87">
        <f t="shared" ca="1" si="20"/>
        <v>14</v>
      </c>
      <c r="H655" s="88">
        <v>27181</v>
      </c>
      <c r="I655" s="85">
        <v>2</v>
      </c>
      <c r="J655" s="89">
        <f t="shared" si="21"/>
        <v>35335.300000000003</v>
      </c>
    </row>
    <row r="656" spans="1:10">
      <c r="A656">
        <v>655</v>
      </c>
      <c r="B656" s="84" t="s">
        <v>858</v>
      </c>
      <c r="C656" s="85" t="s">
        <v>688</v>
      </c>
      <c r="D656" s="84" t="s">
        <v>140</v>
      </c>
      <c r="E656" s="84" t="s">
        <v>125</v>
      </c>
      <c r="F656" s="86">
        <v>37620</v>
      </c>
      <c r="G656" s="87">
        <f t="shared" ca="1" si="20"/>
        <v>20</v>
      </c>
      <c r="H656" s="88">
        <v>26906</v>
      </c>
      <c r="I656" s="85">
        <v>1</v>
      </c>
      <c r="J656" s="89">
        <f t="shared" si="21"/>
        <v>34977.800000000003</v>
      </c>
    </row>
    <row r="657" spans="1:10">
      <c r="A657">
        <v>656</v>
      </c>
      <c r="B657" s="84" t="s">
        <v>322</v>
      </c>
      <c r="C657" s="85" t="s">
        <v>691</v>
      </c>
      <c r="D657" s="84" t="s">
        <v>140</v>
      </c>
      <c r="E657" s="84" t="s">
        <v>111</v>
      </c>
      <c r="F657" s="86">
        <v>40298</v>
      </c>
      <c r="G657" s="87">
        <f t="shared" ca="1" si="20"/>
        <v>12</v>
      </c>
      <c r="H657" s="88">
        <v>26851</v>
      </c>
      <c r="I657" s="85">
        <v>3</v>
      </c>
      <c r="J657" s="89">
        <f t="shared" si="21"/>
        <v>34906.300000000003</v>
      </c>
    </row>
    <row r="658" spans="1:10">
      <c r="A658">
        <v>657</v>
      </c>
      <c r="B658" s="84" t="s">
        <v>554</v>
      </c>
      <c r="C658" s="85" t="s">
        <v>691</v>
      </c>
      <c r="D658" s="84" t="s">
        <v>110</v>
      </c>
      <c r="E658" s="84" t="s">
        <v>108</v>
      </c>
      <c r="F658" s="86">
        <v>38980</v>
      </c>
      <c r="G658" s="87">
        <f t="shared" ca="1" si="20"/>
        <v>16</v>
      </c>
      <c r="H658" s="88">
        <v>26774</v>
      </c>
      <c r="I658" s="85">
        <v>4</v>
      </c>
      <c r="J658" s="89">
        <f t="shared" si="21"/>
        <v>34806.199999999997</v>
      </c>
    </row>
    <row r="659" spans="1:10">
      <c r="A659">
        <v>658</v>
      </c>
      <c r="B659" s="84" t="s">
        <v>508</v>
      </c>
      <c r="C659" s="85" t="s">
        <v>689</v>
      </c>
      <c r="D659" s="84" t="s">
        <v>140</v>
      </c>
      <c r="E659" s="84" t="s">
        <v>108</v>
      </c>
      <c r="F659" s="86">
        <v>39168</v>
      </c>
      <c r="G659" s="87">
        <f t="shared" ca="1" si="20"/>
        <v>15</v>
      </c>
      <c r="H659" s="88">
        <v>26730</v>
      </c>
      <c r="I659" s="85">
        <v>3</v>
      </c>
      <c r="J659" s="89">
        <f t="shared" si="21"/>
        <v>34749</v>
      </c>
    </row>
    <row r="660" spans="1:10">
      <c r="A660">
        <v>659</v>
      </c>
      <c r="B660" s="84" t="s">
        <v>235</v>
      </c>
      <c r="C660" s="85" t="s">
        <v>693</v>
      </c>
      <c r="D660" s="84" t="s">
        <v>107</v>
      </c>
      <c r="E660" s="84" t="s">
        <v>108</v>
      </c>
      <c r="F660" s="86">
        <v>40584</v>
      </c>
      <c r="G660" s="87">
        <f t="shared" ca="1" si="20"/>
        <v>11</v>
      </c>
      <c r="H660" s="88">
        <v>26620</v>
      </c>
      <c r="I660" s="85">
        <v>5</v>
      </c>
      <c r="J660" s="89">
        <f t="shared" si="21"/>
        <v>34606</v>
      </c>
    </row>
    <row r="661" spans="1:10">
      <c r="A661">
        <v>660</v>
      </c>
      <c r="B661" s="84" t="s">
        <v>219</v>
      </c>
      <c r="C661" s="85" t="s">
        <v>693</v>
      </c>
      <c r="D661" s="84" t="s">
        <v>110</v>
      </c>
      <c r="E661" s="84" t="s">
        <v>108</v>
      </c>
      <c r="F661" s="86">
        <v>40666</v>
      </c>
      <c r="G661" s="87">
        <f t="shared" ca="1" si="20"/>
        <v>11</v>
      </c>
      <c r="H661" s="88">
        <v>26499</v>
      </c>
      <c r="I661" s="85">
        <v>4</v>
      </c>
      <c r="J661" s="89">
        <f t="shared" si="21"/>
        <v>34448.699999999997</v>
      </c>
    </row>
    <row r="662" spans="1:10">
      <c r="A662">
        <v>661</v>
      </c>
      <c r="B662" s="84" t="s">
        <v>850</v>
      </c>
      <c r="C662" s="85" t="s">
        <v>693</v>
      </c>
      <c r="D662" s="84" t="s">
        <v>140</v>
      </c>
      <c r="E662" s="84" t="s">
        <v>111</v>
      </c>
      <c r="F662" s="86">
        <v>36455</v>
      </c>
      <c r="G662" s="87">
        <f t="shared" ca="1" si="20"/>
        <v>23</v>
      </c>
      <c r="H662" s="88">
        <v>26191</v>
      </c>
      <c r="I662" s="85">
        <v>4</v>
      </c>
      <c r="J662" s="89">
        <f t="shared" si="21"/>
        <v>34048.300000000003</v>
      </c>
    </row>
    <row r="663" spans="1:10">
      <c r="A663">
        <v>662</v>
      </c>
      <c r="B663" s="84" t="s">
        <v>451</v>
      </c>
      <c r="C663" s="85" t="s">
        <v>690</v>
      </c>
      <c r="D663" s="84" t="s">
        <v>119</v>
      </c>
      <c r="E663" s="84" t="s">
        <v>131</v>
      </c>
      <c r="F663" s="86">
        <v>39417</v>
      </c>
      <c r="G663" s="87">
        <f t="shared" ca="1" si="20"/>
        <v>15</v>
      </c>
      <c r="H663" s="88">
        <v>26062</v>
      </c>
      <c r="I663" s="85">
        <v>4</v>
      </c>
      <c r="J663" s="89">
        <f t="shared" si="21"/>
        <v>33880.6</v>
      </c>
    </row>
    <row r="664" spans="1:10">
      <c r="A664">
        <v>663</v>
      </c>
      <c r="B664" s="84" t="s">
        <v>826</v>
      </c>
      <c r="C664" s="85" t="s">
        <v>688</v>
      </c>
      <c r="D664" s="84" t="s">
        <v>140</v>
      </c>
      <c r="E664" s="84" t="s">
        <v>108</v>
      </c>
      <c r="F664" s="86">
        <v>36698</v>
      </c>
      <c r="G664" s="87">
        <f t="shared" ca="1" si="20"/>
        <v>22</v>
      </c>
      <c r="H664" s="88">
        <v>26015</v>
      </c>
      <c r="I664" s="85">
        <v>1</v>
      </c>
      <c r="J664" s="89">
        <f t="shared" si="21"/>
        <v>33819.5</v>
      </c>
    </row>
    <row r="665" spans="1:10">
      <c r="A665">
        <v>664</v>
      </c>
      <c r="B665" s="84" t="s">
        <v>769</v>
      </c>
      <c r="C665" s="85" t="s">
        <v>688</v>
      </c>
      <c r="D665" s="84" t="s">
        <v>123</v>
      </c>
      <c r="E665" s="84" t="s">
        <v>111</v>
      </c>
      <c r="F665" s="86">
        <v>36470</v>
      </c>
      <c r="G665" s="87">
        <f t="shared" ca="1" si="20"/>
        <v>23</v>
      </c>
      <c r="H665" s="88">
        <v>25916</v>
      </c>
      <c r="I665" s="85">
        <v>3</v>
      </c>
      <c r="J665" s="89">
        <f t="shared" si="21"/>
        <v>33690.800000000003</v>
      </c>
    </row>
    <row r="666" spans="1:10">
      <c r="A666">
        <v>665</v>
      </c>
      <c r="B666" s="84" t="s">
        <v>898</v>
      </c>
      <c r="C666" s="85" t="s">
        <v>691</v>
      </c>
      <c r="D666" s="84" t="s">
        <v>110</v>
      </c>
      <c r="E666" s="84" t="s">
        <v>108</v>
      </c>
      <c r="F666" s="86">
        <v>37701</v>
      </c>
      <c r="G666" s="87">
        <f t="shared" ca="1" si="20"/>
        <v>19</v>
      </c>
      <c r="H666" s="88">
        <v>25916</v>
      </c>
      <c r="I666" s="85">
        <v>3</v>
      </c>
      <c r="J666" s="89">
        <f t="shared" si="21"/>
        <v>33690.800000000003</v>
      </c>
    </row>
    <row r="667" spans="1:10">
      <c r="A667">
        <v>666</v>
      </c>
      <c r="B667" s="84" t="s">
        <v>682</v>
      </c>
      <c r="C667" s="85" t="s">
        <v>693</v>
      </c>
      <c r="D667" s="84" t="s">
        <v>121</v>
      </c>
      <c r="E667" s="84" t="s">
        <v>108</v>
      </c>
      <c r="F667" s="86">
        <v>36175</v>
      </c>
      <c r="G667" s="87">
        <f t="shared" ca="1" si="20"/>
        <v>24</v>
      </c>
      <c r="H667" s="88">
        <v>25872</v>
      </c>
      <c r="I667" s="85">
        <v>2</v>
      </c>
      <c r="J667" s="89">
        <f t="shared" si="21"/>
        <v>33633.599999999999</v>
      </c>
    </row>
    <row r="668" spans="1:10">
      <c r="A668">
        <v>667</v>
      </c>
      <c r="B668" s="84" t="s">
        <v>664</v>
      </c>
      <c r="C668" s="85" t="s">
        <v>693</v>
      </c>
      <c r="D668" s="84" t="s">
        <v>123</v>
      </c>
      <c r="E668" s="84" t="s">
        <v>125</v>
      </c>
      <c r="F668" s="86">
        <v>35842</v>
      </c>
      <c r="G668" s="87">
        <f t="shared" ca="1" si="20"/>
        <v>24</v>
      </c>
      <c r="H668" s="88">
        <v>25718</v>
      </c>
      <c r="I668" s="85">
        <v>4</v>
      </c>
      <c r="J668" s="89">
        <f t="shared" si="21"/>
        <v>33433.4</v>
      </c>
    </row>
    <row r="669" spans="1:10">
      <c r="A669">
        <v>668</v>
      </c>
      <c r="B669" s="84" t="s">
        <v>401</v>
      </c>
      <c r="C669" s="85" t="s">
        <v>691</v>
      </c>
      <c r="D669" s="84" t="s">
        <v>107</v>
      </c>
      <c r="E669" s="84" t="s">
        <v>111</v>
      </c>
      <c r="F669" s="86">
        <v>39719</v>
      </c>
      <c r="G669" s="87">
        <f t="shared" ca="1" si="20"/>
        <v>14</v>
      </c>
      <c r="H669" s="88">
        <v>25674</v>
      </c>
      <c r="I669" s="85">
        <v>4</v>
      </c>
      <c r="J669" s="89">
        <f t="shared" si="21"/>
        <v>33376.199999999997</v>
      </c>
    </row>
    <row r="670" spans="1:10">
      <c r="A670">
        <v>669</v>
      </c>
      <c r="B670" s="84" t="s">
        <v>503</v>
      </c>
      <c r="C670" s="85" t="s">
        <v>694</v>
      </c>
      <c r="D670" s="84" t="s">
        <v>140</v>
      </c>
      <c r="E670" s="84" t="s">
        <v>108</v>
      </c>
      <c r="F670" s="86">
        <v>39181</v>
      </c>
      <c r="G670" s="87">
        <f t="shared" ca="1" si="20"/>
        <v>15</v>
      </c>
      <c r="H670" s="88">
        <v>25663</v>
      </c>
      <c r="I670" s="85">
        <v>4</v>
      </c>
      <c r="J670" s="89">
        <f t="shared" si="21"/>
        <v>33361.9</v>
      </c>
    </row>
    <row r="671" spans="1:10">
      <c r="A671">
        <v>670</v>
      </c>
      <c r="B671" s="84" t="s">
        <v>506</v>
      </c>
      <c r="C671" s="85" t="s">
        <v>693</v>
      </c>
      <c r="D671" s="84" t="s">
        <v>110</v>
      </c>
      <c r="E671" s="84" t="s">
        <v>108</v>
      </c>
      <c r="F671" s="86">
        <v>39174</v>
      </c>
      <c r="G671" s="87">
        <f t="shared" ca="1" si="20"/>
        <v>15</v>
      </c>
      <c r="H671" s="88">
        <v>25652</v>
      </c>
      <c r="I671" s="85">
        <v>4</v>
      </c>
      <c r="J671" s="89">
        <f t="shared" si="21"/>
        <v>33347.599999999999</v>
      </c>
    </row>
    <row r="672" spans="1:10">
      <c r="A672">
        <v>671</v>
      </c>
      <c r="B672" s="84" t="s">
        <v>324</v>
      </c>
      <c r="C672" s="85" t="s">
        <v>688</v>
      </c>
      <c r="D672" s="84" t="s">
        <v>123</v>
      </c>
      <c r="E672" s="84" t="s">
        <v>108</v>
      </c>
      <c r="F672" s="9">
        <v>40292</v>
      </c>
      <c r="G672" s="87">
        <f t="shared" ca="1" si="20"/>
        <v>12</v>
      </c>
      <c r="H672" s="88">
        <v>25608</v>
      </c>
      <c r="I672" s="85">
        <v>1</v>
      </c>
      <c r="J672" s="89">
        <f t="shared" si="21"/>
        <v>33290.400000000001</v>
      </c>
    </row>
    <row r="673" spans="1:10">
      <c r="A673">
        <v>672</v>
      </c>
      <c r="B673" s="84" t="s">
        <v>359</v>
      </c>
      <c r="C673" s="85" t="s">
        <v>694</v>
      </c>
      <c r="D673" s="84" t="s">
        <v>119</v>
      </c>
      <c r="E673" s="84" t="s">
        <v>108</v>
      </c>
      <c r="F673" s="86">
        <v>40078</v>
      </c>
      <c r="G673" s="87">
        <f t="shared" ca="1" si="20"/>
        <v>13</v>
      </c>
      <c r="H673" s="88">
        <v>25509</v>
      </c>
      <c r="I673" s="85">
        <v>5</v>
      </c>
      <c r="J673" s="89">
        <f t="shared" si="21"/>
        <v>33161.699999999997</v>
      </c>
    </row>
    <row r="674" spans="1:10">
      <c r="A674">
        <v>673</v>
      </c>
      <c r="B674" s="84" t="s">
        <v>217</v>
      </c>
      <c r="C674" s="85" t="s">
        <v>693</v>
      </c>
      <c r="D674" s="84" t="s">
        <v>107</v>
      </c>
      <c r="E674" s="84" t="s">
        <v>108</v>
      </c>
      <c r="F674" s="9">
        <v>40680</v>
      </c>
      <c r="G674" s="87">
        <f t="shared" ca="1" si="20"/>
        <v>11</v>
      </c>
      <c r="H674" s="88">
        <v>25333</v>
      </c>
      <c r="I674" s="85">
        <v>4</v>
      </c>
      <c r="J674" s="89">
        <f t="shared" si="21"/>
        <v>32932.9</v>
      </c>
    </row>
    <row r="675" spans="1:10">
      <c r="A675">
        <v>674</v>
      </c>
      <c r="B675" s="84" t="s">
        <v>391</v>
      </c>
      <c r="C675" s="85" t="s">
        <v>688</v>
      </c>
      <c r="D675" s="84" t="s">
        <v>110</v>
      </c>
      <c r="E675" s="84" t="s">
        <v>111</v>
      </c>
      <c r="F675" s="86">
        <v>39742</v>
      </c>
      <c r="G675" s="87">
        <f t="shared" ca="1" si="20"/>
        <v>14</v>
      </c>
      <c r="H675" s="88">
        <v>25322</v>
      </c>
      <c r="I675" s="85">
        <v>4</v>
      </c>
      <c r="J675" s="89">
        <f t="shared" si="21"/>
        <v>32918.6</v>
      </c>
    </row>
    <row r="676" spans="1:10">
      <c r="A676">
        <v>675</v>
      </c>
      <c r="B676" s="84" t="s">
        <v>466</v>
      </c>
      <c r="C676" s="85" t="s">
        <v>688</v>
      </c>
      <c r="D676" s="84" t="s">
        <v>107</v>
      </c>
      <c r="E676" s="84" t="s">
        <v>125</v>
      </c>
      <c r="F676" s="86">
        <v>39343</v>
      </c>
      <c r="G676" s="87">
        <f t="shared" ca="1" si="20"/>
        <v>15</v>
      </c>
      <c r="H676" s="88">
        <v>25300</v>
      </c>
      <c r="I676" s="85">
        <v>4</v>
      </c>
      <c r="J676" s="89">
        <f t="shared" si="21"/>
        <v>32890</v>
      </c>
    </row>
    <row r="677" spans="1:10">
      <c r="A677">
        <v>676</v>
      </c>
      <c r="B677" s="84" t="s">
        <v>604</v>
      </c>
      <c r="C677" s="85" t="s">
        <v>693</v>
      </c>
      <c r="D677" s="84" t="s">
        <v>242</v>
      </c>
      <c r="E677" s="84" t="s">
        <v>108</v>
      </c>
      <c r="F677" s="86">
        <v>38736</v>
      </c>
      <c r="G677" s="87">
        <f t="shared" ca="1" si="20"/>
        <v>17</v>
      </c>
      <c r="H677" s="88">
        <v>25212</v>
      </c>
      <c r="I677" s="85">
        <v>3</v>
      </c>
      <c r="J677" s="89">
        <f t="shared" si="21"/>
        <v>32775.599999999999</v>
      </c>
    </row>
    <row r="678" spans="1:10">
      <c r="A678">
        <v>677</v>
      </c>
      <c r="B678" s="84" t="s">
        <v>208</v>
      </c>
      <c r="C678" s="85" t="s">
        <v>689</v>
      </c>
      <c r="D678" s="84" t="s">
        <v>147</v>
      </c>
      <c r="E678" s="84" t="s">
        <v>108</v>
      </c>
      <c r="F678" s="86">
        <v>40712</v>
      </c>
      <c r="G678" s="87">
        <f t="shared" ca="1" si="20"/>
        <v>11</v>
      </c>
      <c r="H678" s="88">
        <v>25190</v>
      </c>
      <c r="I678" s="85">
        <v>1</v>
      </c>
      <c r="J678" s="89">
        <f t="shared" si="21"/>
        <v>32747</v>
      </c>
    </row>
    <row r="679" spans="1:10">
      <c r="A679">
        <v>678</v>
      </c>
      <c r="B679" s="84" t="s">
        <v>893</v>
      </c>
      <c r="C679" s="85" t="s">
        <v>688</v>
      </c>
      <c r="D679" s="84" t="s">
        <v>110</v>
      </c>
      <c r="E679" s="84" t="s">
        <v>108</v>
      </c>
      <c r="F679" s="86">
        <v>35821</v>
      </c>
      <c r="G679" s="87">
        <f t="shared" ca="1" si="20"/>
        <v>24</v>
      </c>
      <c r="H679" s="88">
        <v>25157</v>
      </c>
      <c r="I679" s="85">
        <v>3</v>
      </c>
      <c r="J679" s="89">
        <f t="shared" si="21"/>
        <v>32704.1</v>
      </c>
    </row>
    <row r="680" spans="1:10">
      <c r="A680">
        <v>679</v>
      </c>
      <c r="B680" s="84" t="s">
        <v>343</v>
      </c>
      <c r="C680" s="85" t="s">
        <v>691</v>
      </c>
      <c r="D680" s="84" t="s">
        <v>121</v>
      </c>
      <c r="E680" s="84" t="s">
        <v>108</v>
      </c>
      <c r="F680" s="86">
        <v>40235</v>
      </c>
      <c r="G680" s="87">
        <f t="shared" ca="1" si="20"/>
        <v>12</v>
      </c>
      <c r="H680" s="88">
        <v>25146</v>
      </c>
      <c r="I680" s="85">
        <v>5</v>
      </c>
      <c r="J680" s="89">
        <f t="shared" si="21"/>
        <v>32689.8</v>
      </c>
    </row>
    <row r="681" spans="1:10">
      <c r="A681">
        <v>680</v>
      </c>
      <c r="B681" s="84" t="s">
        <v>410</v>
      </c>
      <c r="C681" s="85" t="s">
        <v>694</v>
      </c>
      <c r="D681" s="84" t="s">
        <v>107</v>
      </c>
      <c r="E681" s="84" t="s">
        <v>108</v>
      </c>
      <c r="F681" s="86">
        <v>39679</v>
      </c>
      <c r="G681" s="87">
        <f t="shared" ca="1" si="20"/>
        <v>14</v>
      </c>
      <c r="H681" s="88">
        <v>25102</v>
      </c>
      <c r="I681" s="85">
        <v>5</v>
      </c>
      <c r="J681" s="89">
        <f t="shared" si="21"/>
        <v>32632.6</v>
      </c>
    </row>
    <row r="682" spans="1:10">
      <c r="A682">
        <v>681</v>
      </c>
      <c r="B682" s="84" t="s">
        <v>853</v>
      </c>
      <c r="C682" s="85" t="s">
        <v>688</v>
      </c>
      <c r="D682" s="84" t="s">
        <v>140</v>
      </c>
      <c r="E682" s="84" t="s">
        <v>108</v>
      </c>
      <c r="F682" s="86">
        <v>36122</v>
      </c>
      <c r="G682" s="87">
        <f t="shared" ca="1" si="20"/>
        <v>24</v>
      </c>
      <c r="H682" s="88">
        <v>24926</v>
      </c>
      <c r="I682" s="85">
        <v>2</v>
      </c>
      <c r="J682" s="89">
        <f t="shared" si="21"/>
        <v>32403.8</v>
      </c>
    </row>
    <row r="683" spans="1:10">
      <c r="A683">
        <v>682</v>
      </c>
      <c r="B683" s="84" t="s">
        <v>376</v>
      </c>
      <c r="C683" s="85" t="s">
        <v>690</v>
      </c>
      <c r="D683" s="84" t="s">
        <v>123</v>
      </c>
      <c r="E683" s="84" t="s">
        <v>125</v>
      </c>
      <c r="F683" s="86">
        <v>39802</v>
      </c>
      <c r="G683" s="87">
        <f t="shared" ca="1" si="20"/>
        <v>14</v>
      </c>
      <c r="H683" s="88">
        <v>24789</v>
      </c>
      <c r="I683" s="85">
        <v>3</v>
      </c>
      <c r="J683" s="89">
        <f t="shared" si="21"/>
        <v>32225.7</v>
      </c>
    </row>
    <row r="684" spans="1:10">
      <c r="A684">
        <v>683</v>
      </c>
      <c r="B684" s="84" t="s">
        <v>897</v>
      </c>
      <c r="C684" s="85" t="s">
        <v>694</v>
      </c>
      <c r="D684" s="84" t="s">
        <v>110</v>
      </c>
      <c r="E684" s="84" t="s">
        <v>125</v>
      </c>
      <c r="F684" s="86">
        <v>36217</v>
      </c>
      <c r="G684" s="87">
        <f t="shared" ca="1" si="20"/>
        <v>23</v>
      </c>
      <c r="H684" s="88">
        <v>24723</v>
      </c>
      <c r="I684" s="85">
        <v>4</v>
      </c>
      <c r="J684" s="89">
        <f t="shared" si="21"/>
        <v>32139.9</v>
      </c>
    </row>
    <row r="685" spans="1:10">
      <c r="A685">
        <v>684</v>
      </c>
      <c r="B685" s="84" t="s">
        <v>595</v>
      </c>
      <c r="C685" s="85" t="s">
        <v>688</v>
      </c>
      <c r="D685" s="84" t="s">
        <v>140</v>
      </c>
      <c r="E685" s="84" t="s">
        <v>131</v>
      </c>
      <c r="F685" s="86">
        <v>38777</v>
      </c>
      <c r="G685" s="87">
        <f t="shared" ca="1" si="20"/>
        <v>16</v>
      </c>
      <c r="H685" s="88">
        <v>24720</v>
      </c>
      <c r="I685" s="85">
        <v>1</v>
      </c>
      <c r="J685" s="89">
        <f t="shared" si="21"/>
        <v>32136</v>
      </c>
    </row>
    <row r="686" spans="1:10">
      <c r="A686">
        <v>685</v>
      </c>
      <c r="B686" s="84" t="s">
        <v>598</v>
      </c>
      <c r="C686" s="85" t="s">
        <v>691</v>
      </c>
      <c r="D686" s="84" t="s">
        <v>113</v>
      </c>
      <c r="E686" s="84" t="s">
        <v>108</v>
      </c>
      <c r="F686" s="86">
        <v>38753</v>
      </c>
      <c r="G686" s="87">
        <f t="shared" ca="1" si="20"/>
        <v>16</v>
      </c>
      <c r="H686" s="88">
        <v>24651</v>
      </c>
      <c r="I686" s="85">
        <v>4</v>
      </c>
      <c r="J686" s="89">
        <f t="shared" si="21"/>
        <v>32046.3</v>
      </c>
    </row>
    <row r="687" spans="1:10">
      <c r="A687">
        <v>686</v>
      </c>
      <c r="B687" s="84" t="s">
        <v>148</v>
      </c>
      <c r="C687" s="85" t="s">
        <v>694</v>
      </c>
      <c r="D687" s="84" t="s">
        <v>140</v>
      </c>
      <c r="E687" s="84" t="s">
        <v>131</v>
      </c>
      <c r="F687" s="86">
        <v>41056</v>
      </c>
      <c r="G687" s="87">
        <f t="shared" ca="1" si="20"/>
        <v>10</v>
      </c>
      <c r="H687" s="88">
        <v>24579</v>
      </c>
      <c r="I687" s="85">
        <v>4</v>
      </c>
      <c r="J687" s="89">
        <f t="shared" si="21"/>
        <v>31952.7</v>
      </c>
    </row>
    <row r="688" spans="1:10">
      <c r="A688">
        <v>687</v>
      </c>
      <c r="B688" s="84" t="s">
        <v>203</v>
      </c>
      <c r="C688" s="85" t="s">
        <v>691</v>
      </c>
      <c r="D688" s="84" t="s">
        <v>113</v>
      </c>
      <c r="E688" s="84" t="s">
        <v>111</v>
      </c>
      <c r="F688" s="86">
        <v>40729</v>
      </c>
      <c r="G688" s="87">
        <f t="shared" ca="1" si="20"/>
        <v>11</v>
      </c>
      <c r="H688" s="88">
        <v>24552</v>
      </c>
      <c r="I688" s="85">
        <v>2</v>
      </c>
      <c r="J688" s="89">
        <f t="shared" si="21"/>
        <v>31917.599999999999</v>
      </c>
    </row>
    <row r="689" spans="1:12">
      <c r="A689">
        <v>688</v>
      </c>
      <c r="B689" s="84" t="s">
        <v>802</v>
      </c>
      <c r="C689" s="85" t="s">
        <v>693</v>
      </c>
      <c r="D689" s="84" t="s">
        <v>140</v>
      </c>
      <c r="E689" s="84" t="s">
        <v>125</v>
      </c>
      <c r="F689" s="86">
        <v>36177</v>
      </c>
      <c r="G689" s="87">
        <f t="shared" ca="1" si="20"/>
        <v>24</v>
      </c>
      <c r="H689" s="88">
        <v>23837</v>
      </c>
      <c r="I689" s="85">
        <v>2</v>
      </c>
      <c r="J689" s="89">
        <f t="shared" si="21"/>
        <v>30988.1</v>
      </c>
    </row>
    <row r="690" spans="1:12">
      <c r="A690">
        <v>689</v>
      </c>
      <c r="B690" s="84" t="s">
        <v>882</v>
      </c>
      <c r="C690" s="85" t="s">
        <v>693</v>
      </c>
      <c r="D690" s="84" t="s">
        <v>121</v>
      </c>
      <c r="E690" s="84" t="s">
        <v>131</v>
      </c>
      <c r="F690" s="86">
        <v>36084</v>
      </c>
      <c r="G690" s="87">
        <f t="shared" ca="1" si="20"/>
        <v>24</v>
      </c>
      <c r="H690" s="88">
        <v>23835</v>
      </c>
      <c r="I690" s="85">
        <v>4</v>
      </c>
      <c r="J690" s="89">
        <f t="shared" si="21"/>
        <v>30985.5</v>
      </c>
    </row>
    <row r="691" spans="1:12">
      <c r="A691">
        <v>690</v>
      </c>
      <c r="B691" s="84" t="s">
        <v>885</v>
      </c>
      <c r="C691" s="85" t="s">
        <v>693</v>
      </c>
      <c r="D691" s="84" t="s">
        <v>115</v>
      </c>
      <c r="E691" s="84" t="s">
        <v>131</v>
      </c>
      <c r="F691" s="86">
        <v>37711</v>
      </c>
      <c r="G691" s="87">
        <f t="shared" ca="1" si="20"/>
        <v>19</v>
      </c>
      <c r="H691" s="88">
        <v>23813</v>
      </c>
      <c r="I691" s="85">
        <v>2</v>
      </c>
      <c r="J691" s="89">
        <f t="shared" si="21"/>
        <v>30956.9</v>
      </c>
    </row>
    <row r="692" spans="1:12">
      <c r="A692">
        <v>691</v>
      </c>
      <c r="B692" s="84" t="s">
        <v>309</v>
      </c>
      <c r="C692" s="85" t="s">
        <v>693</v>
      </c>
      <c r="D692" s="84" t="s">
        <v>119</v>
      </c>
      <c r="E692" s="84" t="s">
        <v>111</v>
      </c>
      <c r="F692" s="86">
        <v>40350</v>
      </c>
      <c r="G692" s="87">
        <f t="shared" ca="1" si="20"/>
        <v>12</v>
      </c>
      <c r="H692" s="88">
        <v>23738</v>
      </c>
      <c r="I692" s="85">
        <v>3</v>
      </c>
      <c r="J692" s="89">
        <f t="shared" si="21"/>
        <v>30859.4</v>
      </c>
    </row>
    <row r="693" spans="1:12">
      <c r="A693">
        <v>692</v>
      </c>
      <c r="B693" s="84" t="s">
        <v>350</v>
      </c>
      <c r="C693" s="85" t="s">
        <v>691</v>
      </c>
      <c r="D693" s="84" t="s">
        <v>113</v>
      </c>
      <c r="E693" s="84" t="s">
        <v>125</v>
      </c>
      <c r="F693" s="86">
        <v>40184</v>
      </c>
      <c r="G693" s="87">
        <f t="shared" ca="1" si="20"/>
        <v>13</v>
      </c>
      <c r="H693" s="88">
        <v>23342</v>
      </c>
      <c r="I693" s="85">
        <v>3</v>
      </c>
      <c r="J693" s="89">
        <f t="shared" si="21"/>
        <v>30344.6</v>
      </c>
    </row>
    <row r="694" spans="1:12">
      <c r="A694">
        <v>693</v>
      </c>
      <c r="B694" s="84" t="s">
        <v>923</v>
      </c>
      <c r="C694" s="85" t="s">
        <v>693</v>
      </c>
      <c r="D694" s="84" t="s">
        <v>119</v>
      </c>
      <c r="E694" s="84" t="s">
        <v>125</v>
      </c>
      <c r="F694" s="86">
        <v>36531</v>
      </c>
      <c r="G694" s="87">
        <f t="shared" ca="1" si="20"/>
        <v>23</v>
      </c>
      <c r="H694" s="88">
        <v>23089</v>
      </c>
      <c r="I694" s="85">
        <v>4</v>
      </c>
      <c r="J694" s="89">
        <f t="shared" si="21"/>
        <v>30015.7</v>
      </c>
    </row>
    <row r="695" spans="1:12">
      <c r="A695">
        <v>694</v>
      </c>
      <c r="B695" s="84" t="s">
        <v>678</v>
      </c>
      <c r="C695" s="85" t="s">
        <v>693</v>
      </c>
      <c r="D695" s="84" t="s">
        <v>121</v>
      </c>
      <c r="E695" s="84" t="s">
        <v>125</v>
      </c>
      <c r="F695" s="86">
        <v>35961</v>
      </c>
      <c r="G695" s="87">
        <f t="shared" ca="1" si="20"/>
        <v>24</v>
      </c>
      <c r="H695" s="88">
        <v>22550</v>
      </c>
      <c r="I695" s="85">
        <v>3</v>
      </c>
      <c r="J695" s="89">
        <f t="shared" si="21"/>
        <v>29315</v>
      </c>
    </row>
    <row r="696" spans="1:12">
      <c r="A696">
        <v>695</v>
      </c>
      <c r="B696" s="84" t="s">
        <v>526</v>
      </c>
      <c r="C696" s="85" t="s">
        <v>691</v>
      </c>
      <c r="D696" s="84" t="s">
        <v>107</v>
      </c>
      <c r="E696" s="84" t="s">
        <v>125</v>
      </c>
      <c r="F696" s="86">
        <v>39118</v>
      </c>
      <c r="G696" s="87">
        <f t="shared" ca="1" si="20"/>
        <v>15</v>
      </c>
      <c r="H696" s="88">
        <v>22083</v>
      </c>
      <c r="I696" s="85">
        <v>1</v>
      </c>
      <c r="J696" s="89">
        <f t="shared" si="21"/>
        <v>28707.9</v>
      </c>
    </row>
    <row r="697" spans="1:12">
      <c r="A697">
        <v>696</v>
      </c>
      <c r="B697" s="84" t="s">
        <v>308</v>
      </c>
      <c r="C697" s="85" t="s">
        <v>693</v>
      </c>
      <c r="D697" s="84" t="s">
        <v>147</v>
      </c>
      <c r="E697" s="84" t="s">
        <v>125</v>
      </c>
      <c r="F697" s="86">
        <v>40351</v>
      </c>
      <c r="G697" s="87">
        <f t="shared" ca="1" si="20"/>
        <v>12</v>
      </c>
      <c r="H697" s="88">
        <v>22044</v>
      </c>
      <c r="I697" s="85">
        <v>3</v>
      </c>
      <c r="J697" s="89">
        <f t="shared" si="21"/>
        <v>28657.200000000001</v>
      </c>
    </row>
    <row r="698" spans="1:12">
      <c r="A698">
        <v>697</v>
      </c>
      <c r="B698" s="84" t="s">
        <v>558</v>
      </c>
      <c r="C698" s="85" t="s">
        <v>693</v>
      </c>
      <c r="D698" s="84" t="s">
        <v>154</v>
      </c>
      <c r="E698" s="84" t="s">
        <v>131</v>
      </c>
      <c r="F698" s="86">
        <v>38961</v>
      </c>
      <c r="G698" s="87">
        <f t="shared" ca="1" si="20"/>
        <v>16</v>
      </c>
      <c r="H698" s="88">
        <v>22031</v>
      </c>
      <c r="I698" s="85">
        <v>4</v>
      </c>
      <c r="J698" s="89">
        <f t="shared" si="21"/>
        <v>28640.3</v>
      </c>
      <c r="L698" s="6"/>
    </row>
    <row r="699" spans="1:12">
      <c r="A699">
        <v>698</v>
      </c>
      <c r="B699" s="84" t="s">
        <v>963</v>
      </c>
      <c r="C699" s="85" t="s">
        <v>689</v>
      </c>
      <c r="D699" s="84" t="s">
        <v>107</v>
      </c>
      <c r="E699" s="84" t="s">
        <v>125</v>
      </c>
      <c r="F699" s="86">
        <v>36365</v>
      </c>
      <c r="G699" s="87">
        <f t="shared" ca="1" si="20"/>
        <v>23</v>
      </c>
      <c r="H699" s="88">
        <v>21808</v>
      </c>
      <c r="I699" s="85">
        <v>2</v>
      </c>
      <c r="J699" s="89">
        <f t="shared" si="21"/>
        <v>28350.400000000001</v>
      </c>
    </row>
    <row r="700" spans="1:12">
      <c r="A700">
        <v>699</v>
      </c>
      <c r="B700" s="84" t="s">
        <v>249</v>
      </c>
      <c r="C700" s="85" t="s">
        <v>690</v>
      </c>
      <c r="D700" s="84" t="s">
        <v>250</v>
      </c>
      <c r="E700" s="84" t="s">
        <v>131</v>
      </c>
      <c r="F700" s="86">
        <v>40543</v>
      </c>
      <c r="G700" s="87">
        <f t="shared" ca="1" si="20"/>
        <v>12</v>
      </c>
      <c r="H700" s="88">
        <v>20949</v>
      </c>
      <c r="I700" s="85">
        <v>1</v>
      </c>
      <c r="J700" s="89">
        <f t="shared" si="21"/>
        <v>27233.7</v>
      </c>
    </row>
    <row r="701" spans="1:12">
      <c r="A701">
        <v>700</v>
      </c>
      <c r="B701" s="84" t="s">
        <v>482</v>
      </c>
      <c r="C701" s="85" t="s">
        <v>688</v>
      </c>
      <c r="D701" s="84" t="s">
        <v>140</v>
      </c>
      <c r="E701" s="84" t="s">
        <v>125</v>
      </c>
      <c r="F701" s="86">
        <v>39276</v>
      </c>
      <c r="G701" s="87">
        <f t="shared" ca="1" si="20"/>
        <v>15</v>
      </c>
      <c r="H701" s="88">
        <v>20785</v>
      </c>
      <c r="I701" s="85">
        <v>4</v>
      </c>
      <c r="J701" s="89">
        <f t="shared" si="21"/>
        <v>27020.5</v>
      </c>
    </row>
    <row r="702" spans="1:12">
      <c r="A702">
        <v>701</v>
      </c>
      <c r="B702" s="84" t="s">
        <v>529</v>
      </c>
      <c r="C702" s="85" t="s">
        <v>691</v>
      </c>
      <c r="D702" s="84" t="s">
        <v>137</v>
      </c>
      <c r="E702" s="84" t="s">
        <v>125</v>
      </c>
      <c r="F702" s="86">
        <v>39107</v>
      </c>
      <c r="G702" s="87">
        <f t="shared" ca="1" si="20"/>
        <v>15</v>
      </c>
      <c r="H702" s="88">
        <v>20521</v>
      </c>
      <c r="I702" s="85">
        <v>4</v>
      </c>
      <c r="J702" s="89">
        <f t="shared" si="21"/>
        <v>26677.3</v>
      </c>
    </row>
    <row r="703" spans="1:12">
      <c r="A703">
        <v>702</v>
      </c>
      <c r="B703" s="84" t="s">
        <v>766</v>
      </c>
      <c r="C703" s="85" t="s">
        <v>688</v>
      </c>
      <c r="D703" s="84" t="s">
        <v>123</v>
      </c>
      <c r="E703" s="84" t="s">
        <v>131</v>
      </c>
      <c r="F703" s="86">
        <v>36059</v>
      </c>
      <c r="G703" s="87">
        <f t="shared" ca="1" si="20"/>
        <v>24</v>
      </c>
      <c r="H703" s="88">
        <v>20350</v>
      </c>
      <c r="I703" s="85">
        <v>5</v>
      </c>
      <c r="J703" s="89">
        <f t="shared" si="21"/>
        <v>26455</v>
      </c>
    </row>
    <row r="704" spans="1:12">
      <c r="A704">
        <v>703</v>
      </c>
      <c r="B704" s="84" t="s">
        <v>931</v>
      </c>
      <c r="C704" s="85" t="s">
        <v>688</v>
      </c>
      <c r="D704" s="84" t="s">
        <v>119</v>
      </c>
      <c r="E704" s="84" t="s">
        <v>131</v>
      </c>
      <c r="F704" s="86">
        <v>35869</v>
      </c>
      <c r="G704" s="87">
        <f t="shared" ca="1" si="20"/>
        <v>24</v>
      </c>
      <c r="H704" s="88">
        <v>19704</v>
      </c>
      <c r="I704" s="85">
        <v>5</v>
      </c>
      <c r="J704" s="89">
        <f t="shared" si="21"/>
        <v>25615.200000000001</v>
      </c>
    </row>
    <row r="705" spans="1:10">
      <c r="A705">
        <v>704</v>
      </c>
      <c r="B705" s="84" t="s">
        <v>639</v>
      </c>
      <c r="C705" s="85" t="s">
        <v>693</v>
      </c>
      <c r="D705" s="84" t="s">
        <v>135</v>
      </c>
      <c r="E705" s="84" t="s">
        <v>125</v>
      </c>
      <c r="F705" s="86">
        <v>37782</v>
      </c>
      <c r="G705" s="87">
        <f t="shared" ca="1" si="20"/>
        <v>19</v>
      </c>
      <c r="H705" s="88">
        <v>19509</v>
      </c>
      <c r="I705" s="85">
        <v>3</v>
      </c>
      <c r="J705" s="89">
        <f t="shared" si="21"/>
        <v>25361.7</v>
      </c>
    </row>
    <row r="706" spans="1:10">
      <c r="A706">
        <v>705</v>
      </c>
      <c r="B706" s="84" t="s">
        <v>844</v>
      </c>
      <c r="C706" s="85" t="s">
        <v>691</v>
      </c>
      <c r="D706" s="84" t="s">
        <v>140</v>
      </c>
      <c r="E706" s="84" t="s">
        <v>125</v>
      </c>
      <c r="F706" s="86">
        <v>36422</v>
      </c>
      <c r="G706" s="87">
        <f t="shared" ref="G706:G743" ca="1" si="22">DATEDIF(F706,TODAY(),"Y")</f>
        <v>23</v>
      </c>
      <c r="H706" s="88">
        <v>18997</v>
      </c>
      <c r="I706" s="85">
        <v>5</v>
      </c>
      <c r="J706" s="89">
        <f t="shared" ref="J706:J743" si="23">H706*$K$2+H706</f>
        <v>24696.1</v>
      </c>
    </row>
    <row r="707" spans="1:10">
      <c r="A707">
        <v>706</v>
      </c>
      <c r="B707" s="84" t="s">
        <v>953</v>
      </c>
      <c r="C707" s="85" t="s">
        <v>691</v>
      </c>
      <c r="D707" s="84" t="s">
        <v>107</v>
      </c>
      <c r="E707" s="84" t="s">
        <v>125</v>
      </c>
      <c r="F707" s="86">
        <v>36918</v>
      </c>
      <c r="G707" s="87">
        <f t="shared" ca="1" si="22"/>
        <v>21</v>
      </c>
      <c r="H707" s="88">
        <v>18926</v>
      </c>
      <c r="I707" s="85">
        <v>5</v>
      </c>
      <c r="J707" s="89">
        <f t="shared" si="23"/>
        <v>24603.8</v>
      </c>
    </row>
    <row r="708" spans="1:10">
      <c r="A708">
        <v>707</v>
      </c>
      <c r="B708" s="84" t="s">
        <v>297</v>
      </c>
      <c r="C708" s="85" t="s">
        <v>690</v>
      </c>
      <c r="D708" s="84" t="s">
        <v>115</v>
      </c>
      <c r="E708" s="84" t="s">
        <v>125</v>
      </c>
      <c r="F708" s="9">
        <v>40393</v>
      </c>
      <c r="G708" s="87">
        <f t="shared" ca="1" si="22"/>
        <v>12</v>
      </c>
      <c r="H708" s="88">
        <v>18618</v>
      </c>
      <c r="I708" s="85">
        <v>1</v>
      </c>
      <c r="J708" s="89">
        <f t="shared" si="23"/>
        <v>24203.4</v>
      </c>
    </row>
    <row r="709" spans="1:10">
      <c r="A709">
        <v>708</v>
      </c>
      <c r="B709" s="84" t="s">
        <v>907</v>
      </c>
      <c r="C709" s="85" t="s">
        <v>691</v>
      </c>
      <c r="D709" s="84" t="s">
        <v>110</v>
      </c>
      <c r="E709" s="84" t="s">
        <v>131</v>
      </c>
      <c r="F709" s="86">
        <v>36028</v>
      </c>
      <c r="G709" s="87">
        <f t="shared" ca="1" si="22"/>
        <v>24</v>
      </c>
      <c r="H709" s="88">
        <v>18357</v>
      </c>
      <c r="I709" s="85">
        <v>3</v>
      </c>
      <c r="J709" s="89">
        <f t="shared" si="23"/>
        <v>23864.1</v>
      </c>
    </row>
    <row r="710" spans="1:10">
      <c r="A710">
        <v>709</v>
      </c>
      <c r="B710" s="84" t="s">
        <v>220</v>
      </c>
      <c r="C710" s="85" t="s">
        <v>691</v>
      </c>
      <c r="D710" s="84" t="s">
        <v>177</v>
      </c>
      <c r="E710" s="84" t="s">
        <v>125</v>
      </c>
      <c r="F710" s="86">
        <v>40654</v>
      </c>
      <c r="G710" s="87">
        <f t="shared" ca="1" si="22"/>
        <v>11</v>
      </c>
      <c r="H710" s="88">
        <v>17617</v>
      </c>
      <c r="I710" s="85">
        <v>3</v>
      </c>
      <c r="J710" s="89">
        <f t="shared" si="23"/>
        <v>22902.1</v>
      </c>
    </row>
    <row r="711" spans="1:10">
      <c r="A711">
        <v>710</v>
      </c>
      <c r="B711" s="84" t="s">
        <v>873</v>
      </c>
      <c r="C711" s="85" t="s">
        <v>694</v>
      </c>
      <c r="D711" s="84" t="s">
        <v>147</v>
      </c>
      <c r="E711" s="84" t="s">
        <v>125</v>
      </c>
      <c r="F711" s="86">
        <v>37141</v>
      </c>
      <c r="G711" s="87">
        <f t="shared" ca="1" si="22"/>
        <v>21</v>
      </c>
      <c r="H711" s="88">
        <v>17501</v>
      </c>
      <c r="I711" s="85">
        <v>3</v>
      </c>
      <c r="J711" s="89">
        <f t="shared" si="23"/>
        <v>22751.3</v>
      </c>
    </row>
    <row r="712" spans="1:10">
      <c r="A712">
        <v>711</v>
      </c>
      <c r="B712" s="84" t="s">
        <v>367</v>
      </c>
      <c r="C712" s="85" t="s">
        <v>693</v>
      </c>
      <c r="D712" s="84" t="s">
        <v>113</v>
      </c>
      <c r="E712" s="84" t="s">
        <v>131</v>
      </c>
      <c r="F712" s="86">
        <v>39893</v>
      </c>
      <c r="G712" s="87">
        <f t="shared" ca="1" si="22"/>
        <v>13</v>
      </c>
      <c r="H712" s="88">
        <v>17319</v>
      </c>
      <c r="I712" s="85">
        <v>3</v>
      </c>
      <c r="J712" s="89">
        <f t="shared" si="23"/>
        <v>22514.7</v>
      </c>
    </row>
    <row r="713" spans="1:10">
      <c r="A713">
        <v>712</v>
      </c>
      <c r="B713" s="84" t="s">
        <v>928</v>
      </c>
      <c r="C713" s="85" t="s">
        <v>690</v>
      </c>
      <c r="D713" s="84" t="s">
        <v>119</v>
      </c>
      <c r="E713" s="84" t="s">
        <v>131</v>
      </c>
      <c r="F713" s="86">
        <v>36557</v>
      </c>
      <c r="G713" s="87">
        <f t="shared" ca="1" si="22"/>
        <v>22</v>
      </c>
      <c r="H713" s="88">
        <v>17108</v>
      </c>
      <c r="I713" s="85">
        <v>4</v>
      </c>
      <c r="J713" s="89">
        <f t="shared" si="23"/>
        <v>22240.400000000001</v>
      </c>
    </row>
    <row r="714" spans="1:10">
      <c r="A714">
        <v>713</v>
      </c>
      <c r="B714" s="84" t="s">
        <v>404</v>
      </c>
      <c r="C714" s="85" t="s">
        <v>689</v>
      </c>
      <c r="D714" s="84" t="s">
        <v>140</v>
      </c>
      <c r="E714" s="84" t="s">
        <v>125</v>
      </c>
      <c r="F714" s="86">
        <v>39697</v>
      </c>
      <c r="G714" s="87">
        <f t="shared" ca="1" si="22"/>
        <v>14</v>
      </c>
      <c r="H714" s="88">
        <v>16786</v>
      </c>
      <c r="I714" s="85">
        <v>2</v>
      </c>
      <c r="J714" s="89">
        <f t="shared" si="23"/>
        <v>21821.8</v>
      </c>
    </row>
    <row r="715" spans="1:10">
      <c r="A715">
        <v>714</v>
      </c>
      <c r="B715" s="84" t="s">
        <v>10</v>
      </c>
      <c r="C715" s="85" t="s">
        <v>689</v>
      </c>
      <c r="D715" s="84" t="s">
        <v>135</v>
      </c>
      <c r="E715" s="84" t="s">
        <v>125</v>
      </c>
      <c r="F715" s="86">
        <v>36217</v>
      </c>
      <c r="G715" s="87">
        <f t="shared" ca="1" si="22"/>
        <v>23</v>
      </c>
      <c r="H715" s="88">
        <v>16764</v>
      </c>
      <c r="I715" s="85">
        <v>1</v>
      </c>
      <c r="J715" s="89">
        <f t="shared" si="23"/>
        <v>21793.200000000001</v>
      </c>
    </row>
    <row r="716" spans="1:10">
      <c r="A716">
        <v>715</v>
      </c>
      <c r="B716" s="84" t="s">
        <v>292</v>
      </c>
      <c r="C716" s="85" t="s">
        <v>688</v>
      </c>
      <c r="D716" s="84" t="s">
        <v>115</v>
      </c>
      <c r="E716" s="84" t="s">
        <v>131</v>
      </c>
      <c r="F716" s="10">
        <v>40403</v>
      </c>
      <c r="G716" s="87">
        <f t="shared" ca="1" si="22"/>
        <v>12</v>
      </c>
      <c r="H716" s="88">
        <v>16562</v>
      </c>
      <c r="I716" s="85">
        <v>5</v>
      </c>
      <c r="J716" s="89">
        <f t="shared" si="23"/>
        <v>21530.6</v>
      </c>
    </row>
    <row r="717" spans="1:10">
      <c r="A717">
        <v>716</v>
      </c>
      <c r="B717" s="84" t="s">
        <v>520</v>
      </c>
      <c r="C717" s="85" t="s">
        <v>691</v>
      </c>
      <c r="D717" s="84" t="s">
        <v>113</v>
      </c>
      <c r="E717" s="84" t="s">
        <v>125</v>
      </c>
      <c r="F717" s="86">
        <v>39138</v>
      </c>
      <c r="G717" s="87">
        <f t="shared" ca="1" si="22"/>
        <v>15</v>
      </c>
      <c r="H717" s="88">
        <v>16506</v>
      </c>
      <c r="I717" s="85">
        <v>4</v>
      </c>
      <c r="J717" s="89">
        <f t="shared" si="23"/>
        <v>21457.8</v>
      </c>
    </row>
    <row r="718" spans="1:10">
      <c r="A718">
        <v>717</v>
      </c>
      <c r="B718" s="84" t="s">
        <v>387</v>
      </c>
      <c r="C718" s="85" t="s">
        <v>691</v>
      </c>
      <c r="D718" s="84" t="s">
        <v>137</v>
      </c>
      <c r="E718" s="84" t="s">
        <v>131</v>
      </c>
      <c r="F718" s="86">
        <v>39758</v>
      </c>
      <c r="G718" s="87">
        <f t="shared" ca="1" si="22"/>
        <v>14</v>
      </c>
      <c r="H718" s="88">
        <v>16184</v>
      </c>
      <c r="I718" s="85">
        <v>5</v>
      </c>
      <c r="J718" s="89">
        <f t="shared" si="23"/>
        <v>21039.200000000001</v>
      </c>
    </row>
    <row r="719" spans="1:10">
      <c r="A719">
        <v>718</v>
      </c>
      <c r="B719" s="84" t="s">
        <v>169</v>
      </c>
      <c r="C719" s="85" t="s">
        <v>691</v>
      </c>
      <c r="D719" s="84" t="s">
        <v>123</v>
      </c>
      <c r="E719" s="84" t="s">
        <v>131</v>
      </c>
      <c r="F719" s="86">
        <v>40925</v>
      </c>
      <c r="G719" s="87">
        <f t="shared" ca="1" si="22"/>
        <v>11</v>
      </c>
      <c r="H719" s="88">
        <v>16025</v>
      </c>
      <c r="I719" s="85">
        <v>3</v>
      </c>
      <c r="J719" s="89">
        <f t="shared" si="23"/>
        <v>20832.5</v>
      </c>
    </row>
    <row r="720" spans="1:10">
      <c r="A720">
        <v>719</v>
      </c>
      <c r="B720" s="84" t="s">
        <v>537</v>
      </c>
      <c r="C720" s="85" t="s">
        <v>688</v>
      </c>
      <c r="D720" s="84" t="s">
        <v>140</v>
      </c>
      <c r="E720" s="84" t="s">
        <v>131</v>
      </c>
      <c r="F720" s="86">
        <v>39087</v>
      </c>
      <c r="G720" s="87">
        <f t="shared" ca="1" si="22"/>
        <v>16</v>
      </c>
      <c r="H720" s="88">
        <v>15858</v>
      </c>
      <c r="I720" s="85">
        <v>4</v>
      </c>
      <c r="J720" s="89">
        <f t="shared" si="23"/>
        <v>20615.400000000001</v>
      </c>
    </row>
    <row r="721" spans="1:12">
      <c r="A721">
        <v>720</v>
      </c>
      <c r="B721" s="84" t="s">
        <v>900</v>
      </c>
      <c r="C721" s="85" t="s">
        <v>688</v>
      </c>
      <c r="D721" s="84" t="s">
        <v>110</v>
      </c>
      <c r="E721" s="84" t="s">
        <v>131</v>
      </c>
      <c r="F721" s="86">
        <v>35946</v>
      </c>
      <c r="G721" s="87">
        <f t="shared" ca="1" si="22"/>
        <v>24</v>
      </c>
      <c r="H721" s="88">
        <v>15766</v>
      </c>
      <c r="I721" s="85">
        <v>5</v>
      </c>
      <c r="J721" s="89">
        <f t="shared" si="23"/>
        <v>20495.8</v>
      </c>
    </row>
    <row r="722" spans="1:12">
      <c r="A722">
        <v>721</v>
      </c>
      <c r="B722" s="84" t="s">
        <v>196</v>
      </c>
      <c r="C722" s="85" t="s">
        <v>691</v>
      </c>
      <c r="D722" s="84" t="s">
        <v>123</v>
      </c>
      <c r="E722" s="84" t="s">
        <v>125</v>
      </c>
      <c r="F722" s="86">
        <v>40777</v>
      </c>
      <c r="G722" s="87">
        <f t="shared" ca="1" si="22"/>
        <v>11</v>
      </c>
      <c r="H722" s="88">
        <v>15180</v>
      </c>
      <c r="I722" s="85">
        <v>3</v>
      </c>
      <c r="J722" s="89">
        <f t="shared" si="23"/>
        <v>19734</v>
      </c>
    </row>
    <row r="723" spans="1:12">
      <c r="A723">
        <v>722</v>
      </c>
      <c r="B723" s="84" t="s">
        <v>586</v>
      </c>
      <c r="C723" s="85" t="s">
        <v>688</v>
      </c>
      <c r="D723" s="84" t="s">
        <v>107</v>
      </c>
      <c r="E723" s="84" t="s">
        <v>125</v>
      </c>
      <c r="F723" s="86">
        <v>38805</v>
      </c>
      <c r="G723" s="87">
        <f t="shared" ca="1" si="22"/>
        <v>16</v>
      </c>
      <c r="H723" s="88">
        <v>15059</v>
      </c>
      <c r="I723" s="85">
        <v>5</v>
      </c>
      <c r="J723" s="89">
        <f t="shared" si="23"/>
        <v>19576.7</v>
      </c>
    </row>
    <row r="724" spans="1:12">
      <c r="A724">
        <v>723</v>
      </c>
      <c r="B724" s="84" t="s">
        <v>212</v>
      </c>
      <c r="C724" s="85" t="s">
        <v>691</v>
      </c>
      <c r="D724" s="84" t="s">
        <v>107</v>
      </c>
      <c r="E724" s="84" t="s">
        <v>125</v>
      </c>
      <c r="F724" s="86">
        <v>40696</v>
      </c>
      <c r="G724" s="87">
        <f t="shared" ca="1" si="22"/>
        <v>11</v>
      </c>
      <c r="H724" s="88">
        <v>14801</v>
      </c>
      <c r="I724" s="85">
        <v>2</v>
      </c>
      <c r="J724" s="89">
        <f t="shared" si="23"/>
        <v>19241.3</v>
      </c>
    </row>
    <row r="725" spans="1:12">
      <c r="A725">
        <v>724</v>
      </c>
      <c r="B725" s="84" t="s">
        <v>395</v>
      </c>
      <c r="C725" s="85" t="s">
        <v>689</v>
      </c>
      <c r="D725" s="84" t="s">
        <v>115</v>
      </c>
      <c r="E725" s="84" t="s">
        <v>125</v>
      </c>
      <c r="F725" s="86">
        <v>39731</v>
      </c>
      <c r="G725" s="87">
        <f t="shared" ca="1" si="22"/>
        <v>14</v>
      </c>
      <c r="H725" s="88">
        <v>14779</v>
      </c>
      <c r="I725" s="85">
        <v>1</v>
      </c>
      <c r="J725" s="89">
        <f t="shared" si="23"/>
        <v>19212.7</v>
      </c>
    </row>
    <row r="726" spans="1:12">
      <c r="A726">
        <v>725</v>
      </c>
      <c r="B726" s="84" t="s">
        <v>227</v>
      </c>
      <c r="C726" s="85" t="s">
        <v>693</v>
      </c>
      <c r="D726" s="84" t="s">
        <v>147</v>
      </c>
      <c r="E726" s="84" t="s">
        <v>125</v>
      </c>
      <c r="F726" s="86">
        <v>40624</v>
      </c>
      <c r="G726" s="87">
        <f t="shared" ca="1" si="22"/>
        <v>11</v>
      </c>
      <c r="H726" s="88">
        <v>14399</v>
      </c>
      <c r="I726" s="85">
        <v>4</v>
      </c>
      <c r="J726" s="89">
        <f t="shared" si="23"/>
        <v>18718.7</v>
      </c>
    </row>
    <row r="727" spans="1:12">
      <c r="A727">
        <v>726</v>
      </c>
      <c r="B727" s="84" t="s">
        <v>930</v>
      </c>
      <c r="C727" s="85" t="s">
        <v>693</v>
      </c>
      <c r="D727" s="84" t="s">
        <v>119</v>
      </c>
      <c r="E727" s="84" t="s">
        <v>131</v>
      </c>
      <c r="F727" s="86">
        <v>35861</v>
      </c>
      <c r="G727" s="87">
        <f t="shared" ca="1" si="22"/>
        <v>24</v>
      </c>
      <c r="H727" s="88">
        <v>14120</v>
      </c>
      <c r="I727" s="85">
        <v>5</v>
      </c>
      <c r="J727" s="89">
        <f t="shared" si="23"/>
        <v>18356</v>
      </c>
    </row>
    <row r="728" spans="1:12">
      <c r="A728">
        <v>727</v>
      </c>
      <c r="B728" s="84" t="s">
        <v>559</v>
      </c>
      <c r="C728" s="85" t="s">
        <v>691</v>
      </c>
      <c r="D728" s="84" t="s">
        <v>137</v>
      </c>
      <c r="E728" s="84" t="s">
        <v>131</v>
      </c>
      <c r="F728" s="86">
        <v>38960</v>
      </c>
      <c r="G728" s="87">
        <f t="shared" ca="1" si="22"/>
        <v>16</v>
      </c>
      <c r="H728" s="88">
        <v>13944</v>
      </c>
      <c r="I728" s="85">
        <v>2</v>
      </c>
      <c r="J728" s="89">
        <f t="shared" si="23"/>
        <v>18127.2</v>
      </c>
    </row>
    <row r="729" spans="1:12">
      <c r="A729">
        <v>728</v>
      </c>
      <c r="B729" s="84" t="s">
        <v>920</v>
      </c>
      <c r="C729" s="85" t="s">
        <v>693</v>
      </c>
      <c r="D729" s="84" t="s">
        <v>110</v>
      </c>
      <c r="E729" s="84" t="s">
        <v>125</v>
      </c>
      <c r="F729" s="86">
        <v>37249</v>
      </c>
      <c r="G729" s="87">
        <f t="shared" ca="1" si="22"/>
        <v>21</v>
      </c>
      <c r="H729" s="88">
        <v>13800</v>
      </c>
      <c r="I729" s="85">
        <v>4</v>
      </c>
      <c r="J729" s="89">
        <f t="shared" si="23"/>
        <v>17940</v>
      </c>
    </row>
    <row r="730" spans="1:12">
      <c r="A730">
        <v>729</v>
      </c>
      <c r="B730" s="84" t="s">
        <v>323</v>
      </c>
      <c r="C730" s="85" t="s">
        <v>690</v>
      </c>
      <c r="D730" s="84" t="s">
        <v>110</v>
      </c>
      <c r="E730" s="84" t="s">
        <v>125</v>
      </c>
      <c r="F730" s="86">
        <v>40293</v>
      </c>
      <c r="G730" s="87">
        <f t="shared" ca="1" si="22"/>
        <v>12</v>
      </c>
      <c r="H730" s="88">
        <v>12991</v>
      </c>
      <c r="I730" s="85">
        <v>1</v>
      </c>
      <c r="J730" s="89">
        <f t="shared" si="23"/>
        <v>16888.3</v>
      </c>
    </row>
    <row r="731" spans="1:12">
      <c r="A731">
        <v>730</v>
      </c>
      <c r="B731" s="84" t="s">
        <v>492</v>
      </c>
      <c r="C731" s="85" t="s">
        <v>691</v>
      </c>
      <c r="D731" s="84" t="s">
        <v>107</v>
      </c>
      <c r="E731" s="84" t="s">
        <v>125</v>
      </c>
      <c r="F731" s="86">
        <v>39253</v>
      </c>
      <c r="G731" s="87">
        <f t="shared" ca="1" si="22"/>
        <v>15</v>
      </c>
      <c r="H731" s="88">
        <v>12353</v>
      </c>
      <c r="I731" s="85">
        <v>4</v>
      </c>
      <c r="J731" s="89">
        <f t="shared" si="23"/>
        <v>16058.9</v>
      </c>
    </row>
    <row r="732" spans="1:12">
      <c r="A732">
        <v>731</v>
      </c>
      <c r="B732" s="84" t="s">
        <v>836</v>
      </c>
      <c r="C732" s="85" t="s">
        <v>691</v>
      </c>
      <c r="D732" s="84" t="s">
        <v>140</v>
      </c>
      <c r="E732" s="84" t="s">
        <v>125</v>
      </c>
      <c r="F732" s="86">
        <v>36360</v>
      </c>
      <c r="G732" s="87">
        <f t="shared" ca="1" si="22"/>
        <v>23</v>
      </c>
      <c r="H732" s="88">
        <v>12172</v>
      </c>
      <c r="I732" s="85">
        <v>1</v>
      </c>
      <c r="J732" s="89">
        <f t="shared" si="23"/>
        <v>15823.6</v>
      </c>
    </row>
    <row r="733" spans="1:12">
      <c r="A733">
        <v>732</v>
      </c>
      <c r="B733" s="84" t="s">
        <v>677</v>
      </c>
      <c r="C733" s="85" t="s">
        <v>690</v>
      </c>
      <c r="D733" s="84" t="s">
        <v>121</v>
      </c>
      <c r="E733" s="84" t="s">
        <v>131</v>
      </c>
      <c r="F733" s="86">
        <v>37827</v>
      </c>
      <c r="G733" s="87">
        <f t="shared" ca="1" si="22"/>
        <v>19</v>
      </c>
      <c r="H733" s="88">
        <v>12149</v>
      </c>
      <c r="I733" s="85">
        <v>2</v>
      </c>
      <c r="J733" s="89">
        <f t="shared" si="23"/>
        <v>15793.7</v>
      </c>
    </row>
    <row r="734" spans="1:12">
      <c r="A734">
        <v>733</v>
      </c>
      <c r="B734" s="84" t="s">
        <v>574</v>
      </c>
      <c r="C734" s="85" t="s">
        <v>688</v>
      </c>
      <c r="D734" s="84" t="s">
        <v>154</v>
      </c>
      <c r="E734" s="84" t="s">
        <v>125</v>
      </c>
      <c r="F734" s="86">
        <v>38851</v>
      </c>
      <c r="G734" s="87">
        <f t="shared" ca="1" si="22"/>
        <v>16</v>
      </c>
      <c r="H734" s="88">
        <v>12128</v>
      </c>
      <c r="I734" s="85">
        <v>1</v>
      </c>
      <c r="J734" s="89">
        <f t="shared" si="23"/>
        <v>15766.4</v>
      </c>
      <c r="L734" s="6"/>
    </row>
    <row r="735" spans="1:12">
      <c r="A735">
        <v>734</v>
      </c>
      <c r="B735" s="84" t="s">
        <v>505</v>
      </c>
      <c r="C735" s="85" t="s">
        <v>688</v>
      </c>
      <c r="D735" s="84" t="s">
        <v>110</v>
      </c>
      <c r="E735" s="84" t="s">
        <v>125</v>
      </c>
      <c r="F735" s="86">
        <v>39176</v>
      </c>
      <c r="G735" s="87">
        <f t="shared" ca="1" si="22"/>
        <v>15</v>
      </c>
      <c r="H735" s="88">
        <v>11770</v>
      </c>
      <c r="I735" s="85">
        <v>4</v>
      </c>
      <c r="J735" s="89">
        <f t="shared" si="23"/>
        <v>15301</v>
      </c>
    </row>
    <row r="736" spans="1:12">
      <c r="A736">
        <v>735</v>
      </c>
      <c r="B736" s="84" t="s">
        <v>355</v>
      </c>
      <c r="C736" s="85" t="s">
        <v>688</v>
      </c>
      <c r="D736" s="84" t="s">
        <v>135</v>
      </c>
      <c r="E736" s="84" t="s">
        <v>131</v>
      </c>
      <c r="F736" s="86">
        <v>40126</v>
      </c>
      <c r="G736" s="87">
        <f t="shared" ca="1" si="22"/>
        <v>13</v>
      </c>
      <c r="H736" s="88">
        <v>11700</v>
      </c>
      <c r="I736" s="85">
        <v>4</v>
      </c>
      <c r="J736" s="89">
        <f t="shared" si="23"/>
        <v>15210</v>
      </c>
    </row>
    <row r="737" spans="1:12">
      <c r="A737">
        <v>736</v>
      </c>
      <c r="B737" s="84" t="s">
        <v>607</v>
      </c>
      <c r="C737" s="85" t="s">
        <v>690</v>
      </c>
      <c r="D737" s="84" t="s">
        <v>110</v>
      </c>
      <c r="E737" s="84" t="s">
        <v>125</v>
      </c>
      <c r="F737" s="86">
        <v>38723</v>
      </c>
      <c r="G737" s="87">
        <f t="shared" ca="1" si="22"/>
        <v>17</v>
      </c>
      <c r="H737" s="88">
        <v>11693</v>
      </c>
      <c r="I737" s="85">
        <v>3</v>
      </c>
      <c r="J737" s="89">
        <f t="shared" si="23"/>
        <v>15200.9</v>
      </c>
    </row>
    <row r="738" spans="1:12">
      <c r="A738">
        <v>737</v>
      </c>
      <c r="B738" s="84" t="s">
        <v>389</v>
      </c>
      <c r="C738" s="85" t="s">
        <v>690</v>
      </c>
      <c r="D738" s="84" t="s">
        <v>140</v>
      </c>
      <c r="E738" s="84" t="s">
        <v>131</v>
      </c>
      <c r="F738" s="86">
        <v>39747</v>
      </c>
      <c r="G738" s="87">
        <f t="shared" ca="1" si="22"/>
        <v>14</v>
      </c>
      <c r="H738" s="88">
        <v>11630</v>
      </c>
      <c r="I738" s="85">
        <v>4</v>
      </c>
      <c r="J738" s="89">
        <f t="shared" si="23"/>
        <v>15119</v>
      </c>
    </row>
    <row r="739" spans="1:12">
      <c r="A739">
        <v>738</v>
      </c>
      <c r="B739" s="84" t="s">
        <v>241</v>
      </c>
      <c r="C739" s="85" t="s">
        <v>691</v>
      </c>
      <c r="D739" s="84" t="s">
        <v>242</v>
      </c>
      <c r="E739" s="84" t="s">
        <v>125</v>
      </c>
      <c r="F739" s="86">
        <v>40572</v>
      </c>
      <c r="G739" s="87">
        <f t="shared" ca="1" si="22"/>
        <v>11</v>
      </c>
      <c r="H739" s="88">
        <v>11572</v>
      </c>
      <c r="I739" s="85">
        <v>4</v>
      </c>
      <c r="J739" s="89">
        <f t="shared" si="23"/>
        <v>15043.6</v>
      </c>
    </row>
    <row r="740" spans="1:12">
      <c r="A740">
        <v>739</v>
      </c>
      <c r="B740" s="84" t="s">
        <v>821</v>
      </c>
      <c r="C740" s="85" t="s">
        <v>693</v>
      </c>
      <c r="D740" s="84" t="s">
        <v>140</v>
      </c>
      <c r="E740" s="84" t="s">
        <v>131</v>
      </c>
      <c r="F740" s="86">
        <v>36305</v>
      </c>
      <c r="G740" s="87">
        <f t="shared" ca="1" si="22"/>
        <v>23</v>
      </c>
      <c r="H740" s="88">
        <v>10367</v>
      </c>
      <c r="I740" s="85">
        <v>4</v>
      </c>
      <c r="J740" s="89">
        <f t="shared" si="23"/>
        <v>13477.1</v>
      </c>
    </row>
    <row r="741" spans="1:12">
      <c r="A741">
        <v>740</v>
      </c>
      <c r="B741" s="84" t="s">
        <v>278</v>
      </c>
      <c r="C741" s="85" t="s">
        <v>693</v>
      </c>
      <c r="D741" s="84" t="s">
        <v>115</v>
      </c>
      <c r="E741" s="84" t="s">
        <v>131</v>
      </c>
      <c r="F741" s="9">
        <v>40452</v>
      </c>
      <c r="G741" s="87">
        <f t="shared" ca="1" si="22"/>
        <v>12</v>
      </c>
      <c r="H741" s="88">
        <v>10098</v>
      </c>
      <c r="I741" s="85">
        <v>3</v>
      </c>
      <c r="J741" s="89">
        <f t="shared" si="23"/>
        <v>13127.4</v>
      </c>
    </row>
    <row r="742" spans="1:12">
      <c r="A742">
        <v>741</v>
      </c>
      <c r="B742" s="84" t="s">
        <v>831</v>
      </c>
      <c r="C742" s="85" t="s">
        <v>691</v>
      </c>
      <c r="D742" s="84" t="s">
        <v>140</v>
      </c>
      <c r="E742" s="84" t="s">
        <v>131</v>
      </c>
      <c r="F742" s="86">
        <v>35982</v>
      </c>
      <c r="G742" s="87">
        <f t="shared" ca="1" si="22"/>
        <v>24</v>
      </c>
      <c r="H742" s="88">
        <v>9795</v>
      </c>
      <c r="I742" s="85">
        <v>3</v>
      </c>
      <c r="J742" s="89">
        <f t="shared" si="23"/>
        <v>12733.5</v>
      </c>
    </row>
    <row r="743" spans="1:12">
      <c r="A743">
        <v>742</v>
      </c>
      <c r="B743" s="84" t="s">
        <v>816</v>
      </c>
      <c r="C743" s="85" t="s">
        <v>691</v>
      </c>
      <c r="D743" s="84" t="s">
        <v>140</v>
      </c>
      <c r="E743" s="84" t="s">
        <v>131</v>
      </c>
      <c r="F743" s="86">
        <v>37730</v>
      </c>
      <c r="G743" s="87">
        <f t="shared" ca="1" si="22"/>
        <v>19</v>
      </c>
      <c r="H743" s="88">
        <v>9782</v>
      </c>
      <c r="I743" s="85">
        <v>1</v>
      </c>
      <c r="J743" s="89">
        <f t="shared" si="23"/>
        <v>12716.6</v>
      </c>
    </row>
    <row r="744" spans="1:12">
      <c r="H744" s="92"/>
      <c r="K744" t="s">
        <v>1102</v>
      </c>
      <c r="L744" s="92">
        <f>SUM(J2:J743)</f>
        <v>54280038.799999997</v>
      </c>
    </row>
    <row r="745" spans="1:12">
      <c r="K745" t="s">
        <v>1103</v>
      </c>
      <c r="L745" s="92">
        <f>AVERAGE(J2:J743)</f>
        <v>73153.691105121296</v>
      </c>
    </row>
    <row r="746" spans="1:12">
      <c r="K746" t="s">
        <v>48</v>
      </c>
      <c r="L746" s="92">
        <f>MAX(J2:J743)</f>
        <v>130000</v>
      </c>
    </row>
    <row r="747" spans="1:12">
      <c r="K747" t="s">
        <v>1104</v>
      </c>
      <c r="L747" s="92">
        <f>MIN(J2:J743)</f>
        <v>12716.6</v>
      </c>
    </row>
  </sheetData>
  <sheetProtection selectLockedCells="1" selectUnlockedCells="1"/>
  <sortState xmlns:xlrd2="http://schemas.microsoft.com/office/spreadsheetml/2017/richdata2" ref="A2:L744">
    <sortCondition descending="1" ref="J726"/>
  </sortState>
  <customSheetViews>
    <customSheetView guid="{2AFC4EE7-B7E3-4CBF-97F7-920151E9360E}">
      <selection activeCell="K18" sqref="K18"/>
      <pageMargins left="0.7" right="0.7" top="0.75" bottom="0.75" header="0.3" footer="0.3"/>
      <printOptions gridLines="1"/>
      <pageSetup orientation="portrait" horizontalDpi="4294967293" verticalDpi="4294967293" r:id="rId1"/>
      <headerFooter>
        <oddFooter>&amp;C&amp;[1]&amp;[20]&amp;R&amp;D</oddFooter>
      </headerFooter>
    </customSheetView>
  </customSheetViews>
  <printOptions gridLines="1"/>
  <pageMargins left="0.7" right="0.7" top="0.75" bottom="0.75" header="0.3" footer="0.3"/>
  <pageSetup orientation="portrait" horizontalDpi="4294967293" verticalDpi="4294967293" r:id="rId2"/>
  <headerFooter>
    <oddFooter>&amp;C&amp;[1]&amp;[20]&amp;R&amp;D</oddFooter>
  </headerFooter>
  <cellWatches>
    <cellWatch r="J2"/>
  </cellWatches>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B2:D2"/>
  <sheetViews>
    <sheetView workbookViewId="0">
      <selection activeCell="G27" sqref="G27"/>
    </sheetView>
  </sheetViews>
  <sheetFormatPr defaultRowHeight="15"/>
  <cols>
    <col min="3" max="3" width="9.85546875" customWidth="1"/>
    <col min="7" max="7" width="27.140625" bestFit="1" customWidth="1"/>
    <col min="12" max="12" width="26.85546875" bestFit="1" customWidth="1"/>
    <col min="14" max="14" width="30.42578125" customWidth="1"/>
  </cols>
  <sheetData>
    <row r="2" spans="2:4">
      <c r="B2" s="14" t="s">
        <v>1096</v>
      </c>
      <c r="C2" s="14" t="s">
        <v>1100</v>
      </c>
      <c r="D2" s="14" t="s">
        <v>1101</v>
      </c>
    </row>
  </sheetData>
  <customSheetViews>
    <customSheetView guid="{2AFC4EE7-B7E3-4CBF-97F7-920151E9360E}" topLeftCell="D13">
      <selection activeCell="N36" sqref="N36"/>
      <pageMargins left="0.7" right="0.7" top="0.75" bottom="0.75" header="0.3" footer="0.3"/>
      <pageSetup orientation="portrait" r:id="rId1"/>
    </customSheetView>
  </customSheetView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88"/>
  <sheetViews>
    <sheetView showGridLines="0" zoomScaleNormal="100" zoomScalePageLayoutView="125" workbookViewId="0">
      <selection activeCell="G7" sqref="G7"/>
    </sheetView>
  </sheetViews>
  <sheetFormatPr defaultColWidth="8.85546875" defaultRowHeight="15" customHeight="1"/>
  <cols>
    <col min="1" max="1" width="12.7109375" style="308" customWidth="1"/>
    <col min="2" max="2" width="82.85546875" style="339" customWidth="1"/>
    <col min="3" max="4" width="13.28515625" style="339" customWidth="1"/>
    <col min="5" max="5" width="2.28515625" style="339" customWidth="1"/>
    <col min="6" max="6" width="16" style="339" bestFit="1" customWidth="1"/>
    <col min="7" max="7" width="13.28515625" style="339" customWidth="1"/>
    <col min="8" max="16384" width="8.85546875" style="339"/>
  </cols>
  <sheetData>
    <row r="1" spans="1:13" ht="60" customHeight="1">
      <c r="A1" s="308" t="s">
        <v>1961</v>
      </c>
      <c r="B1" s="353"/>
      <c r="C1" s="338"/>
      <c r="D1" s="352"/>
      <c r="E1" s="352"/>
      <c r="F1" s="352"/>
      <c r="G1" s="352"/>
    </row>
    <row r="2" spans="1:13" ht="15" customHeight="1">
      <c r="A2" s="308" t="s">
        <v>1960</v>
      </c>
      <c r="C2" s="312" t="s">
        <v>712</v>
      </c>
      <c r="D2" s="318" t="s">
        <v>1207</v>
      </c>
      <c r="F2" s="312" t="s">
        <v>1959</v>
      </c>
      <c r="G2" s="318" t="s">
        <v>1207</v>
      </c>
    </row>
    <row r="3" spans="1:13" ht="15" customHeight="1">
      <c r="A3" s="351" t="s">
        <v>1958</v>
      </c>
      <c r="B3" s="350"/>
      <c r="C3" s="334" t="s">
        <v>1875</v>
      </c>
      <c r="D3" s="334">
        <v>50</v>
      </c>
      <c r="F3" s="334" t="s">
        <v>1957</v>
      </c>
      <c r="G3" s="334">
        <v>50</v>
      </c>
    </row>
    <row r="4" spans="1:13" ht="15" customHeight="1">
      <c r="A4" s="308" t="s">
        <v>1956</v>
      </c>
      <c r="C4" s="334" t="s">
        <v>1873</v>
      </c>
      <c r="D4" s="334">
        <v>20</v>
      </c>
      <c r="E4" s="342"/>
      <c r="F4" s="334" t="s">
        <v>1955</v>
      </c>
      <c r="G4" s="334">
        <v>30</v>
      </c>
    </row>
    <row r="5" spans="1:13" s="342" customFormat="1" ht="15" customHeight="1">
      <c r="A5" s="308" t="s">
        <v>1954</v>
      </c>
      <c r="C5" s="334" t="s">
        <v>1871</v>
      </c>
      <c r="D5" s="334">
        <v>60</v>
      </c>
      <c r="F5" s="334" t="s">
        <v>1953</v>
      </c>
      <c r="G5" s="334">
        <v>10</v>
      </c>
    </row>
    <row r="6" spans="1:13" s="342" customFormat="1" ht="15" customHeight="1">
      <c r="A6" s="308" t="s">
        <v>1902</v>
      </c>
      <c r="B6" s="349"/>
      <c r="C6" s="334" t="s">
        <v>1868</v>
      </c>
      <c r="D6" s="348">
        <v>40</v>
      </c>
      <c r="F6" s="334" t="s">
        <v>1952</v>
      </c>
      <c r="G6" s="348">
        <v>50</v>
      </c>
    </row>
    <row r="7" spans="1:13" s="342" customFormat="1" ht="15" customHeight="1">
      <c r="A7" s="308" t="s">
        <v>1951</v>
      </c>
      <c r="C7" s="344" t="s">
        <v>1940</v>
      </c>
      <c r="D7" s="347"/>
      <c r="F7" s="344" t="s">
        <v>1940</v>
      </c>
      <c r="G7" s="347"/>
      <c r="M7" s="320"/>
    </row>
    <row r="8" spans="1:13" s="342" customFormat="1" ht="15" customHeight="1">
      <c r="A8" s="308" t="s">
        <v>1917</v>
      </c>
      <c r="M8" s="320"/>
    </row>
    <row r="9" spans="1:13" s="342" customFormat="1" ht="15" customHeight="1">
      <c r="A9" s="308" t="s">
        <v>1950</v>
      </c>
      <c r="C9" s="312" t="s">
        <v>1114</v>
      </c>
      <c r="D9" s="318" t="s">
        <v>1207</v>
      </c>
      <c r="F9" s="312" t="s">
        <v>1114</v>
      </c>
      <c r="G9" s="318" t="s">
        <v>1207</v>
      </c>
      <c r="M9" s="320"/>
    </row>
    <row r="10" spans="1:13" s="342" customFormat="1" ht="15" customHeight="1">
      <c r="A10" s="346" t="s">
        <v>1949</v>
      </c>
      <c r="C10" s="334" t="s">
        <v>1866</v>
      </c>
      <c r="D10" s="334">
        <v>50</v>
      </c>
      <c r="F10" s="334" t="s">
        <v>1866</v>
      </c>
      <c r="G10" s="334">
        <v>50</v>
      </c>
      <c r="M10" s="320"/>
    </row>
    <row r="11" spans="1:13" s="342" customFormat="1" ht="15" customHeight="1">
      <c r="A11" s="308" t="s">
        <v>1948</v>
      </c>
      <c r="C11" s="334" t="s">
        <v>1865</v>
      </c>
      <c r="D11" s="334">
        <v>100</v>
      </c>
      <c r="F11" s="334" t="s">
        <v>1865</v>
      </c>
      <c r="G11" s="334">
        <v>100</v>
      </c>
      <c r="M11" s="320"/>
    </row>
    <row r="12" spans="1:13" s="342" customFormat="1" ht="15" customHeight="1">
      <c r="A12" s="308" t="s">
        <v>1947</v>
      </c>
      <c r="C12" s="334" t="s">
        <v>1864</v>
      </c>
      <c r="D12" s="334">
        <v>40</v>
      </c>
      <c r="F12" s="334" t="s">
        <v>1864</v>
      </c>
      <c r="G12" s="334">
        <v>40</v>
      </c>
      <c r="M12" s="320"/>
    </row>
    <row r="13" spans="1:13" s="342" customFormat="1" ht="15" customHeight="1">
      <c r="A13" s="308" t="s">
        <v>1946</v>
      </c>
      <c r="C13" s="334" t="s">
        <v>1863</v>
      </c>
      <c r="D13" s="334">
        <v>50</v>
      </c>
      <c r="F13" s="334" t="s">
        <v>1863</v>
      </c>
      <c r="G13" s="334">
        <v>50</v>
      </c>
      <c r="M13" s="320"/>
    </row>
    <row r="14" spans="1:13" s="342" customFormat="1" ht="15" customHeight="1" thickBot="1">
      <c r="A14" s="345" t="s">
        <v>1945</v>
      </c>
      <c r="C14" s="334" t="s">
        <v>1862</v>
      </c>
      <c r="D14" s="334">
        <v>20</v>
      </c>
      <c r="F14" s="334" t="s">
        <v>1862</v>
      </c>
      <c r="G14" s="334">
        <v>20</v>
      </c>
      <c r="M14" s="320"/>
    </row>
    <row r="15" spans="1:13" s="342" customFormat="1" ht="15" customHeight="1" thickTop="1" thickBot="1">
      <c r="A15" s="308" t="s">
        <v>1894</v>
      </c>
      <c r="C15" s="344" t="s">
        <v>1940</v>
      </c>
      <c r="D15" s="343"/>
      <c r="F15" s="344" t="s">
        <v>1944</v>
      </c>
      <c r="G15" s="309"/>
      <c r="M15" s="320"/>
    </row>
    <row r="16" spans="1:13" s="342" customFormat="1" ht="15" customHeight="1" thickTop="1">
      <c r="A16" s="308" t="s">
        <v>1943</v>
      </c>
      <c r="M16" s="320"/>
    </row>
    <row r="17" spans="1:13" s="342" customFormat="1" ht="15" customHeight="1">
      <c r="A17" s="308" t="s">
        <v>1942</v>
      </c>
      <c r="M17" s="320"/>
    </row>
    <row r="18" spans="1:13" s="342" customFormat="1" ht="15" customHeight="1">
      <c r="A18" s="308" t="s">
        <v>1941</v>
      </c>
      <c r="M18" s="320"/>
    </row>
    <row r="19" spans="1:13" s="342" customFormat="1" ht="15" customHeight="1">
      <c r="A19" s="308" t="s">
        <v>1884</v>
      </c>
      <c r="C19" s="320"/>
      <c r="M19" s="320"/>
    </row>
    <row r="20" spans="1:13" s="342" customFormat="1" ht="15" customHeight="1">
      <c r="A20" s="308" t="s">
        <v>1883</v>
      </c>
      <c r="M20" s="320"/>
    </row>
    <row r="21" spans="1:13" s="342" customFormat="1" ht="15" customHeight="1">
      <c r="A21" s="308" t="s">
        <v>1917</v>
      </c>
      <c r="M21" s="320"/>
    </row>
    <row r="22" spans="1:13" s="342" customFormat="1" ht="15" customHeight="1">
      <c r="A22" s="308"/>
      <c r="M22" s="320"/>
    </row>
    <row r="23" spans="1:13" s="342" customFormat="1" ht="15" customHeight="1">
      <c r="A23" s="308"/>
    </row>
    <row r="26" spans="1:13" ht="15" customHeight="1">
      <c r="H26" s="320"/>
    </row>
    <row r="34" spans="3:7" ht="15" customHeight="1">
      <c r="C34" s="312" t="s">
        <v>712</v>
      </c>
      <c r="D34" s="318" t="s">
        <v>1207</v>
      </c>
    </row>
    <row r="35" spans="3:7" ht="15" customHeight="1">
      <c r="C35" s="334" t="s">
        <v>1875</v>
      </c>
      <c r="D35" s="334">
        <v>50</v>
      </c>
      <c r="E35" s="342"/>
    </row>
    <row r="36" spans="3:7" ht="15" customHeight="1">
      <c r="C36" s="334" t="s">
        <v>1873</v>
      </c>
      <c r="D36" s="334">
        <v>20</v>
      </c>
      <c r="E36" s="342"/>
    </row>
    <row r="37" spans="3:7" ht="15" customHeight="1">
      <c r="C37" s="334" t="s">
        <v>1871</v>
      </c>
      <c r="D37" s="334">
        <v>60</v>
      </c>
      <c r="E37" s="342"/>
    </row>
    <row r="38" spans="3:7" ht="15" customHeight="1">
      <c r="C38" s="334" t="s">
        <v>1868</v>
      </c>
      <c r="D38" s="334">
        <v>40</v>
      </c>
      <c r="E38" s="342"/>
    </row>
    <row r="39" spans="3:7" ht="15" customHeight="1">
      <c r="C39" s="344" t="s">
        <v>1940</v>
      </c>
      <c r="D39" s="343">
        <f>SUM(D35:D38)</f>
        <v>170</v>
      </c>
      <c r="E39" s="342"/>
      <c r="F39" s="342"/>
      <c r="G39" s="342"/>
    </row>
    <row r="44" spans="3:7" ht="15" customHeight="1">
      <c r="C44" s="312" t="s">
        <v>1114</v>
      </c>
      <c r="D44" s="318" t="s">
        <v>1207</v>
      </c>
      <c r="E44" s="342"/>
    </row>
    <row r="45" spans="3:7" ht="15" customHeight="1">
      <c r="C45" s="334" t="s">
        <v>1939</v>
      </c>
      <c r="D45" s="334">
        <v>20</v>
      </c>
      <c r="E45" s="342"/>
    </row>
    <row r="46" spans="3:7" ht="15" customHeight="1">
      <c r="C46" s="334" t="s">
        <v>1938</v>
      </c>
      <c r="D46" s="334">
        <v>10</v>
      </c>
      <c r="E46" s="342"/>
    </row>
    <row r="47" spans="3:7" ht="15" customHeight="1">
      <c r="C47" s="334" t="s">
        <v>1937</v>
      </c>
      <c r="D47" s="334">
        <v>10</v>
      </c>
      <c r="E47" s="342"/>
    </row>
    <row r="48" spans="3:7" ht="15" customHeight="1">
      <c r="C48" s="334" t="s">
        <v>1936</v>
      </c>
      <c r="D48" s="334">
        <v>40</v>
      </c>
      <c r="E48" s="342"/>
    </row>
    <row r="50" spans="4:7" ht="15" customHeight="1">
      <c r="D50" s="318" t="s">
        <v>1935</v>
      </c>
      <c r="F50" s="318" t="s">
        <v>1934</v>
      </c>
      <c r="G50" s="318" t="s">
        <v>1933</v>
      </c>
    </row>
    <row r="51" spans="4:7" ht="15" customHeight="1">
      <c r="D51" s="341">
        <f>SUM(D45:D48,100)</f>
        <v>180</v>
      </c>
      <c r="F51" s="340">
        <v>100</v>
      </c>
      <c r="G51" s="340">
        <f>SUM(D45:D48,F51)</f>
        <v>180</v>
      </c>
    </row>
    <row r="87" spans="1:1" ht="15" customHeight="1">
      <c r="A87" s="308" t="s">
        <v>1884</v>
      </c>
    </row>
    <row r="88" spans="1:1" ht="15" customHeight="1">
      <c r="A88" s="308" t="s">
        <v>1932</v>
      </c>
    </row>
  </sheetData>
  <hyperlinks>
    <hyperlink ref="A87" r:id="rId1" tooltip="Select to learn an overview of Free Excel training online from the web" xr:uid="{00000000-0004-0000-0400-000000000000}"/>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24"/>
  <sheetViews>
    <sheetView showGridLines="0" topLeftCell="A2" workbookViewId="0">
      <selection activeCell="H64" sqref="H64"/>
    </sheetView>
  </sheetViews>
  <sheetFormatPr defaultColWidth="8.85546875" defaultRowHeight="15"/>
  <cols>
    <col min="1" max="1" width="12.7109375" style="308" customWidth="1"/>
    <col min="2" max="2" width="82.85546875" style="308" customWidth="1"/>
    <col min="3" max="4" width="12.7109375" style="307" customWidth="1"/>
    <col min="5" max="5" width="8.42578125" style="307" bestFit="1" customWidth="1"/>
    <col min="6" max="8" width="12.7109375" style="307" customWidth="1"/>
    <col min="9" max="25" width="8.85546875" style="307"/>
    <col min="26" max="26" width="8.85546875" style="307" hidden="1" customWidth="1"/>
    <col min="27" max="27" width="2.28515625" style="307" hidden="1" customWidth="1"/>
    <col min="28" max="28" width="11" style="307" hidden="1" customWidth="1"/>
    <col min="29" max="29" width="2.28515625" style="307" hidden="1" customWidth="1"/>
    <col min="30" max="30" width="11" style="307" hidden="1" customWidth="1"/>
    <col min="31" max="31" width="2.28515625" style="307" hidden="1" customWidth="1"/>
    <col min="32" max="32" width="11" style="307" hidden="1" customWidth="1"/>
    <col min="33" max="33" width="2.28515625" style="307" hidden="1" customWidth="1"/>
    <col min="34" max="34" width="11" style="307" hidden="1" customWidth="1"/>
    <col min="35" max="16384" width="8.85546875" style="307"/>
  </cols>
  <sheetData>
    <row r="1" spans="1:34" ht="60" customHeight="1">
      <c r="A1" s="323" t="s">
        <v>1931</v>
      </c>
      <c r="C1" s="338"/>
      <c r="D1" s="337"/>
      <c r="E1" s="337"/>
      <c r="F1" s="337"/>
      <c r="G1" s="337"/>
      <c r="H1" s="337"/>
    </row>
    <row r="2" spans="1:34" ht="15" customHeight="1">
      <c r="A2" s="323" t="s">
        <v>1930</v>
      </c>
      <c r="C2" s="312" t="s">
        <v>712</v>
      </c>
      <c r="D2" s="318" t="s">
        <v>1207</v>
      </c>
      <c r="E2" s="316"/>
      <c r="F2" s="312" t="s">
        <v>712</v>
      </c>
      <c r="G2" s="312" t="s">
        <v>1724</v>
      </c>
      <c r="H2" s="318" t="s">
        <v>1207</v>
      </c>
      <c r="Z2" s="312" t="s">
        <v>712</v>
      </c>
      <c r="AB2" s="312" t="s">
        <v>1875</v>
      </c>
      <c r="AD2" s="312" t="s">
        <v>1873</v>
      </c>
      <c r="AF2" s="312" t="s">
        <v>1871</v>
      </c>
      <c r="AH2" s="312" t="s">
        <v>1868</v>
      </c>
    </row>
    <row r="3" spans="1:34" ht="15" customHeight="1">
      <c r="A3" s="323" t="s">
        <v>1929</v>
      </c>
      <c r="C3" s="334" t="s">
        <v>1875</v>
      </c>
      <c r="D3" s="333">
        <v>50</v>
      </c>
      <c r="E3" s="316"/>
      <c r="F3" s="334" t="s">
        <v>1875</v>
      </c>
      <c r="G3" s="334" t="s">
        <v>1879</v>
      </c>
      <c r="H3" s="333">
        <v>50</v>
      </c>
      <c r="Z3" s="311" t="s">
        <v>1875</v>
      </c>
      <c r="AB3" s="311" t="s">
        <v>1879</v>
      </c>
      <c r="AD3" s="311" t="s">
        <v>1878</v>
      </c>
      <c r="AF3" s="311" t="s">
        <v>1870</v>
      </c>
      <c r="AH3" s="311" t="s">
        <v>1877</v>
      </c>
    </row>
    <row r="4" spans="1:34" ht="15" customHeight="1">
      <c r="A4" s="323" t="s">
        <v>1928</v>
      </c>
      <c r="C4" s="334" t="s">
        <v>1873</v>
      </c>
      <c r="D4" s="333">
        <v>20</v>
      </c>
      <c r="E4" s="316"/>
      <c r="F4" s="334" t="s">
        <v>1873</v>
      </c>
      <c r="G4" s="334" t="s">
        <v>1878</v>
      </c>
      <c r="H4" s="333">
        <v>20</v>
      </c>
      <c r="J4" s="322"/>
      <c r="K4" s="322"/>
      <c r="L4" s="322"/>
      <c r="M4" s="322"/>
      <c r="N4" s="322"/>
      <c r="Z4" s="311" t="s">
        <v>1873</v>
      </c>
      <c r="AB4" s="311" t="s">
        <v>1874</v>
      </c>
      <c r="AD4" s="311" t="s">
        <v>1872</v>
      </c>
      <c r="AF4" s="311" t="s">
        <v>1876</v>
      </c>
      <c r="AH4" s="311" t="s">
        <v>1867</v>
      </c>
    </row>
    <row r="5" spans="1:34" s="315" customFormat="1" ht="15" customHeight="1">
      <c r="A5" s="323" t="s">
        <v>1912</v>
      </c>
      <c r="C5" s="334" t="s">
        <v>1871</v>
      </c>
      <c r="D5" s="333">
        <v>60</v>
      </c>
      <c r="E5" s="316"/>
      <c r="F5" s="334" t="s">
        <v>1871</v>
      </c>
      <c r="G5" s="334" t="s">
        <v>1870</v>
      </c>
      <c r="H5" s="333">
        <v>60</v>
      </c>
      <c r="I5" s="307"/>
      <c r="J5" s="322"/>
      <c r="K5" s="336"/>
      <c r="L5" s="322"/>
      <c r="M5" s="322"/>
      <c r="N5" s="322"/>
      <c r="O5" s="307"/>
      <c r="P5" s="307"/>
      <c r="Z5" s="311" t="s">
        <v>1871</v>
      </c>
    </row>
    <row r="6" spans="1:34" s="315" customFormat="1" ht="15" customHeight="1">
      <c r="A6" s="323" t="s">
        <v>1911</v>
      </c>
      <c r="C6" s="334" t="s">
        <v>1868</v>
      </c>
      <c r="D6" s="333">
        <v>40</v>
      </c>
      <c r="E6" s="316"/>
      <c r="F6" s="334" t="s">
        <v>1868</v>
      </c>
      <c r="G6" s="334" t="s">
        <v>1877</v>
      </c>
      <c r="H6" s="333">
        <v>40</v>
      </c>
      <c r="I6" s="307"/>
      <c r="J6" s="307"/>
      <c r="K6" s="307"/>
      <c r="L6" s="307"/>
      <c r="M6" s="307"/>
      <c r="N6" s="322"/>
      <c r="O6" s="307"/>
      <c r="P6" s="307"/>
      <c r="Z6" s="311" t="s">
        <v>1868</v>
      </c>
    </row>
    <row r="7" spans="1:34" s="315" customFormat="1" ht="15" customHeight="1">
      <c r="A7" s="323" t="s">
        <v>1927</v>
      </c>
      <c r="C7" s="334" t="s">
        <v>1875</v>
      </c>
      <c r="D7" s="333">
        <v>50</v>
      </c>
      <c r="E7" s="316"/>
      <c r="F7" s="334" t="s">
        <v>1875</v>
      </c>
      <c r="G7" s="334" t="s">
        <v>1874</v>
      </c>
      <c r="H7" s="333">
        <v>50</v>
      </c>
      <c r="N7" s="322"/>
    </row>
    <row r="8" spans="1:34" s="315" customFormat="1" ht="15" customHeight="1">
      <c r="A8" s="323" t="s">
        <v>1926</v>
      </c>
      <c r="C8" s="334" t="s">
        <v>1873</v>
      </c>
      <c r="D8" s="333">
        <v>20</v>
      </c>
      <c r="E8" s="316"/>
      <c r="F8" s="334" t="s">
        <v>1873</v>
      </c>
      <c r="G8" s="334" t="s">
        <v>1872</v>
      </c>
      <c r="H8" s="333">
        <v>20</v>
      </c>
      <c r="N8" s="322"/>
    </row>
    <row r="9" spans="1:34" s="315" customFormat="1" ht="15" customHeight="1">
      <c r="A9" s="323" t="s">
        <v>1925</v>
      </c>
      <c r="C9" s="334" t="s">
        <v>1871</v>
      </c>
      <c r="D9" s="333">
        <v>60</v>
      </c>
      <c r="E9" s="316"/>
      <c r="F9" s="334" t="s">
        <v>1871</v>
      </c>
      <c r="G9" s="334" t="s">
        <v>1876</v>
      </c>
      <c r="H9" s="333">
        <v>60</v>
      </c>
      <c r="N9" s="322"/>
    </row>
    <row r="10" spans="1:34" s="315" customFormat="1" ht="15" customHeight="1">
      <c r="A10" s="323" t="s">
        <v>1924</v>
      </c>
      <c r="C10" s="334" t="s">
        <v>1868</v>
      </c>
      <c r="D10" s="333">
        <v>40</v>
      </c>
      <c r="E10" s="316"/>
      <c r="F10" s="334" t="s">
        <v>1868</v>
      </c>
      <c r="G10" s="334" t="s">
        <v>1867</v>
      </c>
      <c r="H10" s="333">
        <v>40</v>
      </c>
      <c r="J10" s="322"/>
      <c r="K10" s="322"/>
      <c r="L10" s="322"/>
      <c r="M10" s="322"/>
      <c r="N10" s="322"/>
    </row>
    <row r="11" spans="1:34" s="315" customFormat="1" ht="15" customHeight="1">
      <c r="A11" s="323" t="s">
        <v>1923</v>
      </c>
      <c r="C11" s="334" t="s">
        <v>1875</v>
      </c>
      <c r="D11" s="333">
        <v>50</v>
      </c>
      <c r="E11" s="316"/>
      <c r="F11" s="334" t="s">
        <v>1875</v>
      </c>
      <c r="G11" s="334" t="s">
        <v>1874</v>
      </c>
      <c r="H11" s="333">
        <v>50</v>
      </c>
      <c r="J11" s="330"/>
      <c r="K11" s="328"/>
      <c r="L11" s="322"/>
      <c r="M11" s="322"/>
      <c r="N11" s="322"/>
    </row>
    <row r="12" spans="1:34" s="315" customFormat="1" ht="15" customHeight="1">
      <c r="A12" s="323" t="s">
        <v>1907</v>
      </c>
      <c r="C12" s="334" t="s">
        <v>1873</v>
      </c>
      <c r="D12" s="333">
        <v>20</v>
      </c>
      <c r="E12" s="316"/>
      <c r="F12" s="334" t="s">
        <v>1873</v>
      </c>
      <c r="G12" s="334" t="s">
        <v>1872</v>
      </c>
      <c r="H12" s="333">
        <v>20</v>
      </c>
      <c r="J12" s="330"/>
      <c r="K12" s="326"/>
      <c r="L12" s="322"/>
      <c r="M12" s="322"/>
      <c r="N12" s="322"/>
    </row>
    <row r="13" spans="1:34" s="315" customFormat="1" ht="15" customHeight="1">
      <c r="A13" s="332" t="s">
        <v>1922</v>
      </c>
      <c r="C13" s="334" t="s">
        <v>1871</v>
      </c>
      <c r="D13" s="333">
        <v>60</v>
      </c>
      <c r="E13" s="316"/>
      <c r="F13" s="334" t="s">
        <v>1871</v>
      </c>
      <c r="G13" s="334" t="s">
        <v>1870</v>
      </c>
      <c r="H13" s="333">
        <v>60</v>
      </c>
      <c r="J13" s="330"/>
      <c r="K13" s="326"/>
      <c r="L13" s="322"/>
      <c r="M13" s="322"/>
      <c r="N13" s="322"/>
    </row>
    <row r="14" spans="1:34" s="315" customFormat="1" ht="15" customHeight="1">
      <c r="A14" s="335" t="s">
        <v>1921</v>
      </c>
      <c r="C14" s="334" t="s">
        <v>1868</v>
      </c>
      <c r="D14" s="333">
        <v>40</v>
      </c>
      <c r="E14" s="316"/>
      <c r="F14" s="334" t="s">
        <v>1868</v>
      </c>
      <c r="G14" s="334" t="s">
        <v>1867</v>
      </c>
      <c r="H14" s="333">
        <v>40</v>
      </c>
      <c r="J14" s="330"/>
      <c r="K14" s="331"/>
      <c r="L14" s="322"/>
      <c r="M14" s="322"/>
      <c r="N14" s="322"/>
    </row>
    <row r="15" spans="1:34" s="315" customFormat="1" ht="15" customHeight="1">
      <c r="A15" s="332" t="s">
        <v>1920</v>
      </c>
      <c r="C15" s="320"/>
      <c r="D15" s="320"/>
      <c r="E15" s="320"/>
      <c r="F15" s="320"/>
      <c r="G15" s="320"/>
      <c r="H15" s="320"/>
      <c r="J15" s="330"/>
      <c r="K15" s="329"/>
      <c r="L15" s="322"/>
      <c r="M15" s="322"/>
      <c r="N15" s="322"/>
    </row>
    <row r="16" spans="1:34" s="315" customFormat="1" ht="15" customHeight="1" thickBot="1">
      <c r="A16" s="323" t="s">
        <v>1902</v>
      </c>
      <c r="C16" s="315" t="s">
        <v>712</v>
      </c>
      <c r="D16" s="314" t="s">
        <v>1919</v>
      </c>
      <c r="E16" s="316"/>
      <c r="F16" s="315" t="s">
        <v>712</v>
      </c>
      <c r="G16" s="315" t="s">
        <v>1724</v>
      </c>
      <c r="H16" s="314" t="s">
        <v>1918</v>
      </c>
      <c r="J16" s="330"/>
      <c r="K16" s="328"/>
      <c r="L16" s="322"/>
      <c r="M16" s="322"/>
      <c r="N16" s="322"/>
    </row>
    <row r="17" spans="1:34" s="315" customFormat="1" ht="15" customHeight="1" thickTop="1" thickBot="1">
      <c r="A17" s="323" t="s">
        <v>1917</v>
      </c>
      <c r="C17" s="309" t="s">
        <v>1875</v>
      </c>
      <c r="D17" s="319"/>
      <c r="E17" s="316"/>
      <c r="F17" s="309" t="s">
        <v>1873</v>
      </c>
      <c r="G17" s="309" t="s">
        <v>1878</v>
      </c>
      <c r="H17" s="313"/>
      <c r="J17" s="327"/>
      <c r="K17" s="326"/>
      <c r="L17" s="322"/>
      <c r="M17" s="322"/>
      <c r="N17" s="322"/>
    </row>
    <row r="18" spans="1:34" s="315" customFormat="1" ht="15" customHeight="1" thickTop="1">
      <c r="A18" s="323" t="s">
        <v>1916</v>
      </c>
      <c r="E18" s="316"/>
      <c r="J18" s="330"/>
      <c r="K18" s="331"/>
      <c r="L18" s="322"/>
      <c r="M18" s="322"/>
      <c r="N18" s="322"/>
    </row>
    <row r="19" spans="1:34" s="315" customFormat="1" ht="15" customHeight="1">
      <c r="A19" s="323" t="s">
        <v>1915</v>
      </c>
      <c r="C19" s="307"/>
      <c r="D19" s="307"/>
      <c r="E19" s="307"/>
      <c r="F19" s="307"/>
      <c r="G19" s="307"/>
      <c r="H19" s="307"/>
      <c r="J19" s="330"/>
      <c r="K19" s="329"/>
      <c r="L19" s="322"/>
      <c r="M19" s="322"/>
    </row>
    <row r="20" spans="1:34" s="315" customFormat="1" ht="15" customHeight="1">
      <c r="A20" s="323" t="s">
        <v>1914</v>
      </c>
      <c r="C20" s="307"/>
      <c r="D20" s="307"/>
      <c r="E20" s="307"/>
      <c r="F20" s="307"/>
      <c r="G20" s="307"/>
      <c r="H20" s="307"/>
      <c r="J20" s="327"/>
      <c r="K20" s="328"/>
      <c r="M20" s="322"/>
    </row>
    <row r="21" spans="1:34" s="315" customFormat="1" ht="15" customHeight="1">
      <c r="A21" s="323" t="s">
        <v>1913</v>
      </c>
      <c r="C21" s="307"/>
      <c r="D21" s="307"/>
      <c r="E21" s="307"/>
      <c r="F21" s="307"/>
      <c r="G21" s="307"/>
      <c r="H21" s="307"/>
      <c r="J21" s="327"/>
      <c r="K21" s="326"/>
      <c r="M21" s="322"/>
    </row>
    <row r="22" spans="1:34" s="315" customFormat="1" ht="15" customHeight="1">
      <c r="A22" s="323" t="s">
        <v>1912</v>
      </c>
      <c r="C22" s="307"/>
      <c r="D22" s="307"/>
      <c r="E22" s="307"/>
      <c r="F22" s="307"/>
      <c r="G22" s="307"/>
      <c r="H22" s="307"/>
      <c r="J22" s="307"/>
      <c r="K22" s="326"/>
      <c r="L22" s="324"/>
      <c r="M22" s="322"/>
    </row>
    <row r="23" spans="1:34" s="315" customFormat="1" ht="15" customHeight="1">
      <c r="A23" s="323" t="s">
        <v>1911</v>
      </c>
      <c r="C23" s="307"/>
      <c r="D23" s="307"/>
      <c r="E23" s="307"/>
      <c r="F23" s="307"/>
      <c r="G23" s="307"/>
      <c r="H23" s="307"/>
      <c r="J23" s="307"/>
      <c r="K23" s="325"/>
      <c r="L23" s="324"/>
      <c r="M23" s="322"/>
    </row>
    <row r="24" spans="1:34" s="315" customFormat="1" ht="15" customHeight="1">
      <c r="A24" s="323" t="s">
        <v>1910</v>
      </c>
      <c r="C24" s="307"/>
      <c r="D24" s="307"/>
      <c r="E24" s="307"/>
      <c r="F24" s="307"/>
      <c r="G24" s="307"/>
      <c r="H24" s="307"/>
      <c r="J24" s="307"/>
      <c r="L24" s="324"/>
      <c r="M24" s="322"/>
      <c r="AH24" s="307"/>
    </row>
    <row r="25" spans="1:34" s="315" customFormat="1" ht="15" customHeight="1">
      <c r="A25" s="323" t="s">
        <v>1909</v>
      </c>
      <c r="C25" s="307"/>
      <c r="D25" s="307"/>
      <c r="E25" s="307"/>
      <c r="F25" s="307"/>
      <c r="G25" s="307"/>
      <c r="H25" s="307"/>
      <c r="J25" s="307"/>
      <c r="L25" s="324"/>
      <c r="M25" s="322"/>
      <c r="AH25" s="307"/>
    </row>
    <row r="26" spans="1:34" s="315" customFormat="1" ht="15" customHeight="1">
      <c r="A26" s="323" t="s">
        <v>1908</v>
      </c>
      <c r="C26" s="307"/>
      <c r="D26" s="307"/>
      <c r="E26" s="307"/>
      <c r="F26" s="307"/>
      <c r="G26" s="307"/>
      <c r="H26" s="307"/>
      <c r="J26" s="307"/>
      <c r="L26" s="324"/>
      <c r="M26" s="322"/>
      <c r="AH26" s="307"/>
    </row>
    <row r="27" spans="1:34" s="315" customFormat="1" ht="15" customHeight="1">
      <c r="A27" s="323" t="s">
        <v>1907</v>
      </c>
      <c r="C27" s="307"/>
      <c r="D27" s="307"/>
      <c r="E27" s="307"/>
      <c r="F27" s="307"/>
      <c r="G27" s="307"/>
      <c r="H27" s="307"/>
      <c r="J27" s="307"/>
      <c r="L27" s="324"/>
      <c r="M27" s="322"/>
      <c r="AH27" s="307"/>
    </row>
    <row r="28" spans="1:34" s="315" customFormat="1" ht="15" customHeight="1">
      <c r="A28" s="323" t="s">
        <v>1906</v>
      </c>
      <c r="C28" s="307"/>
      <c r="D28" s="307"/>
      <c r="E28" s="307"/>
      <c r="F28" s="307"/>
      <c r="G28" s="307"/>
      <c r="H28" s="307"/>
      <c r="J28" s="307"/>
      <c r="L28" s="324"/>
      <c r="AH28" s="307"/>
    </row>
    <row r="29" spans="1:34" s="315" customFormat="1" ht="15" customHeight="1">
      <c r="A29" s="323" t="s">
        <v>1905</v>
      </c>
      <c r="C29" s="307"/>
      <c r="D29" s="307"/>
      <c r="E29" s="307"/>
      <c r="F29" s="307"/>
      <c r="G29" s="307"/>
      <c r="H29" s="307"/>
      <c r="J29" s="307"/>
      <c r="L29" s="324"/>
      <c r="AH29" s="307"/>
    </row>
    <row r="30" spans="1:34" s="315" customFormat="1" ht="15" customHeight="1">
      <c r="A30" s="323" t="s">
        <v>1902</v>
      </c>
      <c r="C30" s="307"/>
      <c r="D30" s="307"/>
      <c r="E30" s="307"/>
      <c r="F30" s="307"/>
      <c r="G30" s="307"/>
      <c r="H30" s="307"/>
      <c r="AB30" s="307"/>
      <c r="AD30" s="307"/>
      <c r="AH30" s="307"/>
    </row>
    <row r="31" spans="1:34" s="315" customFormat="1" ht="15" customHeight="1">
      <c r="A31" s="323" t="s">
        <v>1882</v>
      </c>
      <c r="C31" s="307"/>
      <c r="D31" s="307"/>
      <c r="E31" s="307"/>
      <c r="F31" s="307"/>
      <c r="G31" s="307"/>
      <c r="H31" s="307"/>
      <c r="N31" s="322"/>
      <c r="AB31" s="307"/>
      <c r="AD31" s="307"/>
      <c r="AH31" s="307"/>
    </row>
    <row r="32" spans="1:34" s="315" customFormat="1" ht="15" customHeight="1">
      <c r="A32" s="321" t="s">
        <v>1904</v>
      </c>
      <c r="C32" s="307"/>
      <c r="D32" s="307"/>
      <c r="E32" s="307"/>
      <c r="F32" s="307"/>
      <c r="G32" s="307"/>
      <c r="H32" s="307"/>
      <c r="N32" s="322"/>
      <c r="AB32" s="307"/>
      <c r="AD32" s="307"/>
      <c r="AH32" s="307"/>
    </row>
    <row r="33" spans="1:34" s="315" customFormat="1" ht="15" customHeight="1">
      <c r="A33" s="321" t="s">
        <v>1903</v>
      </c>
      <c r="C33" s="307"/>
      <c r="D33" s="307"/>
      <c r="E33" s="307"/>
      <c r="F33" s="307"/>
      <c r="G33" s="307"/>
      <c r="H33" s="307"/>
      <c r="AB33" s="307"/>
      <c r="AD33" s="307"/>
      <c r="AH33" s="307"/>
    </row>
    <row r="34" spans="1:34" s="315" customFormat="1" ht="15" customHeight="1">
      <c r="A34" s="321" t="s">
        <v>1902</v>
      </c>
      <c r="C34" s="307"/>
      <c r="D34" s="307"/>
      <c r="E34" s="307"/>
      <c r="F34" s="307"/>
      <c r="G34" s="307"/>
      <c r="H34" s="307"/>
      <c r="AB34" s="307"/>
      <c r="AD34" s="307"/>
      <c r="AH34" s="307"/>
    </row>
    <row r="35" spans="1:34" s="315" customFormat="1" ht="15" customHeight="1">
      <c r="A35" s="321" t="s">
        <v>1882</v>
      </c>
      <c r="AB35" s="307"/>
      <c r="AD35" s="307"/>
      <c r="AH35" s="307"/>
    </row>
    <row r="36" spans="1:34">
      <c r="A36" s="308" t="s">
        <v>1901</v>
      </c>
      <c r="C36" s="315"/>
      <c r="D36" s="315"/>
      <c r="E36" s="315"/>
      <c r="F36" s="315"/>
      <c r="G36" s="315"/>
      <c r="H36" s="315"/>
      <c r="I36" s="315"/>
      <c r="J36" s="315"/>
      <c r="K36" s="315"/>
      <c r="L36" s="315"/>
      <c r="M36" s="315"/>
      <c r="N36" s="315"/>
      <c r="O36" s="315"/>
      <c r="P36" s="315"/>
    </row>
    <row r="37" spans="1:34">
      <c r="A37" s="308" t="s">
        <v>1900</v>
      </c>
      <c r="C37" s="315"/>
      <c r="D37" s="315"/>
      <c r="E37" s="315"/>
      <c r="F37" s="315"/>
      <c r="G37" s="315"/>
      <c r="H37" s="315"/>
      <c r="I37" s="315"/>
      <c r="J37" s="315"/>
      <c r="K37" s="315"/>
      <c r="L37" s="315"/>
      <c r="M37" s="315"/>
      <c r="N37" s="315"/>
      <c r="O37" s="315"/>
      <c r="P37" s="315"/>
    </row>
    <row r="38" spans="1:34">
      <c r="A38" s="308" t="s">
        <v>1899</v>
      </c>
      <c r="C38" s="315"/>
      <c r="D38" s="315"/>
      <c r="E38" s="315"/>
      <c r="F38" s="315"/>
      <c r="G38" s="315"/>
      <c r="H38" s="315"/>
      <c r="I38" s="315"/>
      <c r="J38" s="315"/>
      <c r="K38" s="315"/>
      <c r="L38" s="315"/>
      <c r="M38" s="315"/>
      <c r="N38" s="315"/>
      <c r="O38" s="315"/>
      <c r="P38" s="315"/>
    </row>
    <row r="39" spans="1:34">
      <c r="A39" s="308" t="s">
        <v>1898</v>
      </c>
      <c r="C39" s="315"/>
      <c r="D39" s="315"/>
      <c r="E39" s="315"/>
      <c r="F39" s="315"/>
      <c r="G39" s="315"/>
      <c r="H39" s="315"/>
      <c r="I39" s="315"/>
      <c r="J39" s="315"/>
      <c r="K39" s="315"/>
      <c r="L39" s="315"/>
      <c r="M39" s="315"/>
      <c r="N39" s="315"/>
      <c r="O39" s="315"/>
      <c r="P39" s="315"/>
    </row>
    <row r="40" spans="1:34">
      <c r="A40" s="308" t="s">
        <v>1897</v>
      </c>
      <c r="C40" s="315"/>
      <c r="D40" s="315"/>
      <c r="E40" s="315"/>
      <c r="F40" s="315"/>
      <c r="G40" s="315"/>
      <c r="H40" s="315"/>
      <c r="I40" s="315"/>
      <c r="J40" s="315"/>
      <c r="K40" s="315"/>
      <c r="L40" s="315"/>
      <c r="M40" s="315"/>
      <c r="N40" s="315"/>
      <c r="O40" s="315"/>
      <c r="P40" s="315"/>
    </row>
    <row r="41" spans="1:34">
      <c r="A41" s="308" t="s">
        <v>1896</v>
      </c>
      <c r="C41" s="315"/>
      <c r="D41" s="315"/>
      <c r="E41" s="315"/>
      <c r="F41" s="315"/>
      <c r="G41" s="315"/>
      <c r="H41" s="315"/>
      <c r="I41" s="315"/>
      <c r="J41" s="315"/>
      <c r="K41" s="315"/>
      <c r="L41" s="315"/>
      <c r="M41" s="315"/>
      <c r="N41" s="315"/>
      <c r="O41" s="315"/>
      <c r="P41" s="315"/>
    </row>
    <row r="42" spans="1:34">
      <c r="A42" s="308" t="s">
        <v>1895</v>
      </c>
      <c r="C42" s="315"/>
      <c r="D42" s="315"/>
      <c r="E42" s="315"/>
      <c r="F42" s="315"/>
      <c r="G42" s="315"/>
      <c r="H42" s="315"/>
      <c r="I42" s="315"/>
      <c r="J42" s="315"/>
      <c r="K42" s="315"/>
      <c r="L42" s="315"/>
      <c r="M42" s="315"/>
      <c r="N42" s="315"/>
      <c r="O42" s="315"/>
      <c r="P42" s="315"/>
    </row>
    <row r="43" spans="1:34">
      <c r="A43" s="308" t="s">
        <v>1894</v>
      </c>
      <c r="C43" s="315"/>
      <c r="D43" s="315"/>
      <c r="E43" s="315"/>
      <c r="F43" s="315"/>
      <c r="G43" s="315"/>
      <c r="H43" s="315"/>
      <c r="I43" s="315"/>
      <c r="J43" s="315"/>
      <c r="K43" s="315"/>
      <c r="L43" s="315"/>
      <c r="M43" s="315"/>
      <c r="N43" s="315"/>
      <c r="O43" s="315"/>
      <c r="P43" s="315"/>
    </row>
    <row r="44" spans="1:34">
      <c r="A44" s="308" t="s">
        <v>1893</v>
      </c>
      <c r="C44" s="315"/>
      <c r="D44" s="315"/>
      <c r="E44" s="315"/>
      <c r="F44" s="315"/>
      <c r="G44" s="315"/>
      <c r="H44" s="315"/>
      <c r="I44" s="315"/>
      <c r="J44" s="315"/>
      <c r="K44" s="315"/>
      <c r="L44" s="315"/>
      <c r="M44" s="315"/>
      <c r="N44" s="315"/>
      <c r="O44" s="315"/>
      <c r="P44" s="315"/>
    </row>
    <row r="45" spans="1:34">
      <c r="A45" s="308" t="s">
        <v>1892</v>
      </c>
      <c r="C45" s="315"/>
      <c r="D45" s="315"/>
      <c r="E45" s="315"/>
      <c r="F45" s="315"/>
      <c r="G45" s="315"/>
      <c r="H45" s="315"/>
      <c r="I45" s="315"/>
      <c r="J45" s="315"/>
      <c r="K45" s="315"/>
      <c r="L45" s="315"/>
      <c r="M45" s="315"/>
      <c r="N45" s="315"/>
      <c r="O45" s="315"/>
      <c r="P45" s="315"/>
    </row>
    <row r="46" spans="1:34">
      <c r="A46" s="308" t="s">
        <v>1891</v>
      </c>
      <c r="C46" s="315"/>
      <c r="D46" s="315"/>
      <c r="E46" s="315"/>
      <c r="F46" s="315"/>
      <c r="G46" s="315"/>
      <c r="H46" s="315"/>
      <c r="I46" s="315"/>
      <c r="J46" s="315"/>
      <c r="K46" s="315"/>
      <c r="L46" s="315"/>
      <c r="M46" s="315"/>
      <c r="N46" s="315"/>
      <c r="O46" s="315"/>
      <c r="P46" s="315"/>
    </row>
    <row r="47" spans="1:34">
      <c r="A47" s="308" t="s">
        <v>1890</v>
      </c>
      <c r="C47" s="315"/>
      <c r="D47" s="315"/>
      <c r="E47" s="315"/>
      <c r="F47" s="315"/>
      <c r="G47" s="315"/>
      <c r="H47" s="315"/>
      <c r="I47" s="315"/>
      <c r="J47" s="315"/>
      <c r="K47" s="315"/>
      <c r="L47" s="315"/>
      <c r="M47" s="315"/>
      <c r="N47" s="315"/>
      <c r="O47" s="315"/>
      <c r="P47" s="315"/>
    </row>
    <row r="48" spans="1:34">
      <c r="A48" s="308" t="s">
        <v>1889</v>
      </c>
      <c r="C48" s="315"/>
      <c r="D48" s="315"/>
      <c r="E48" s="315"/>
      <c r="F48" s="315"/>
      <c r="G48" s="315"/>
      <c r="H48" s="315"/>
      <c r="I48" s="315"/>
      <c r="J48" s="315"/>
      <c r="K48" s="315"/>
      <c r="L48" s="315"/>
      <c r="M48" s="315"/>
      <c r="N48" s="315"/>
      <c r="O48" s="315"/>
      <c r="P48" s="315"/>
    </row>
    <row r="49" spans="1:16">
      <c r="A49" s="308" t="s">
        <v>1888</v>
      </c>
      <c r="C49" s="312" t="s">
        <v>712</v>
      </c>
      <c r="D49" s="318" t="s">
        <v>1207</v>
      </c>
      <c r="E49" s="316"/>
      <c r="F49" s="312" t="s">
        <v>712</v>
      </c>
      <c r="G49" s="312" t="s">
        <v>1724</v>
      </c>
      <c r="H49" s="318" t="s">
        <v>1207</v>
      </c>
      <c r="I49" s="315"/>
      <c r="J49" s="315"/>
      <c r="K49" s="315"/>
      <c r="L49" s="315"/>
      <c r="M49" s="315"/>
      <c r="N49" s="315"/>
      <c r="O49" s="315"/>
      <c r="P49" s="315"/>
    </row>
    <row r="50" spans="1:16">
      <c r="A50" s="308" t="s">
        <v>1887</v>
      </c>
      <c r="C50" s="311" t="s">
        <v>1875</v>
      </c>
      <c r="D50" s="317">
        <v>50</v>
      </c>
      <c r="E50" s="316"/>
      <c r="F50" s="311" t="s">
        <v>1875</v>
      </c>
      <c r="G50" s="311" t="s">
        <v>1879</v>
      </c>
      <c r="H50" s="317">
        <v>50</v>
      </c>
      <c r="I50" s="315"/>
      <c r="J50" s="315"/>
      <c r="K50" s="315"/>
      <c r="L50" s="315"/>
      <c r="M50" s="315"/>
      <c r="N50" s="315"/>
      <c r="O50" s="315"/>
      <c r="P50" s="315"/>
    </row>
    <row r="51" spans="1:16">
      <c r="A51" s="308" t="s">
        <v>1886</v>
      </c>
      <c r="C51" s="311" t="s">
        <v>1873</v>
      </c>
      <c r="D51" s="317">
        <v>20</v>
      </c>
      <c r="E51" s="316"/>
      <c r="F51" s="311" t="s">
        <v>1873</v>
      </c>
      <c r="G51" s="311" t="s">
        <v>1878</v>
      </c>
      <c r="H51" s="317">
        <v>20</v>
      </c>
      <c r="I51" s="315"/>
      <c r="J51" s="315"/>
      <c r="K51" s="315"/>
      <c r="L51" s="315"/>
      <c r="M51" s="315"/>
      <c r="N51" s="315"/>
      <c r="O51" s="315"/>
      <c r="P51" s="315"/>
    </row>
    <row r="52" spans="1:16">
      <c r="A52" s="308" t="s">
        <v>1885</v>
      </c>
      <c r="C52" s="311" t="s">
        <v>1871</v>
      </c>
      <c r="D52" s="317">
        <v>60</v>
      </c>
      <c r="E52" s="316"/>
      <c r="F52" s="311" t="s">
        <v>1871</v>
      </c>
      <c r="G52" s="311" t="s">
        <v>1870</v>
      </c>
      <c r="H52" s="317">
        <v>60</v>
      </c>
      <c r="I52" s="315"/>
      <c r="J52" s="315"/>
      <c r="K52" s="315"/>
      <c r="L52" s="315"/>
      <c r="M52" s="315"/>
      <c r="N52" s="315"/>
      <c r="O52" s="315"/>
      <c r="P52" s="315"/>
    </row>
    <row r="53" spans="1:16">
      <c r="A53" s="308" t="s">
        <v>1884</v>
      </c>
      <c r="C53" s="311" t="s">
        <v>1868</v>
      </c>
      <c r="D53" s="317">
        <v>40</v>
      </c>
      <c r="E53" s="316"/>
      <c r="F53" s="311" t="s">
        <v>1868</v>
      </c>
      <c r="G53" s="311" t="s">
        <v>1877</v>
      </c>
      <c r="H53" s="317">
        <v>40</v>
      </c>
      <c r="I53" s="315"/>
      <c r="J53" s="315"/>
      <c r="K53" s="315"/>
      <c r="L53" s="315"/>
      <c r="M53" s="315"/>
      <c r="N53" s="315"/>
      <c r="O53" s="315"/>
      <c r="P53" s="315"/>
    </row>
    <row r="54" spans="1:16">
      <c r="A54" s="308" t="s">
        <v>1883</v>
      </c>
      <c r="C54" s="311" t="s">
        <v>1875</v>
      </c>
      <c r="D54" s="317">
        <v>50</v>
      </c>
      <c r="E54" s="316"/>
      <c r="F54" s="311" t="s">
        <v>1875</v>
      </c>
      <c r="G54" s="311" t="s">
        <v>1874</v>
      </c>
      <c r="H54" s="317">
        <v>50</v>
      </c>
      <c r="I54" s="315"/>
      <c r="J54" s="315"/>
      <c r="K54" s="315"/>
      <c r="L54" s="315"/>
      <c r="M54" s="315"/>
      <c r="N54" s="315"/>
      <c r="O54" s="315"/>
      <c r="P54" s="315"/>
    </row>
    <row r="55" spans="1:16">
      <c r="A55" s="308" t="s">
        <v>1882</v>
      </c>
      <c r="C55" s="311" t="s">
        <v>1873</v>
      </c>
      <c r="D55" s="317">
        <v>20</v>
      </c>
      <c r="E55" s="316"/>
      <c r="F55" s="311" t="s">
        <v>1873</v>
      </c>
      <c r="G55" s="311" t="s">
        <v>1872</v>
      </c>
      <c r="H55" s="317">
        <v>20</v>
      </c>
      <c r="I55" s="315"/>
      <c r="J55" s="315"/>
      <c r="K55" s="315"/>
      <c r="L55" s="315"/>
      <c r="M55" s="315"/>
      <c r="N55" s="315"/>
      <c r="O55" s="315"/>
      <c r="P55" s="315"/>
    </row>
    <row r="56" spans="1:16">
      <c r="C56" s="311" t="s">
        <v>1871</v>
      </c>
      <c r="D56" s="317">
        <v>60</v>
      </c>
      <c r="E56" s="316"/>
      <c r="F56" s="311" t="s">
        <v>1871</v>
      </c>
      <c r="G56" s="311" t="s">
        <v>1876</v>
      </c>
      <c r="H56" s="317">
        <v>60</v>
      </c>
      <c r="I56" s="315"/>
      <c r="J56" s="315"/>
      <c r="K56" s="315"/>
      <c r="L56" s="315"/>
      <c r="M56" s="315"/>
      <c r="N56" s="315"/>
      <c r="O56" s="315"/>
      <c r="P56" s="315"/>
    </row>
    <row r="57" spans="1:16">
      <c r="C57" s="311" t="s">
        <v>1868</v>
      </c>
      <c r="D57" s="317">
        <v>40</v>
      </c>
      <c r="E57" s="316"/>
      <c r="F57" s="311" t="s">
        <v>1868</v>
      </c>
      <c r="G57" s="311" t="s">
        <v>1867</v>
      </c>
      <c r="H57" s="317">
        <v>40</v>
      </c>
      <c r="I57" s="315"/>
      <c r="J57" s="315"/>
      <c r="K57" s="315"/>
      <c r="L57" s="315"/>
      <c r="M57" s="315"/>
      <c r="N57" s="315"/>
      <c r="O57" s="315"/>
      <c r="P57" s="315"/>
    </row>
    <row r="58" spans="1:16">
      <c r="C58" s="311" t="s">
        <v>1875</v>
      </c>
      <c r="D58" s="317">
        <v>50</v>
      </c>
      <c r="E58" s="316"/>
      <c r="F58" s="311" t="s">
        <v>1875</v>
      </c>
      <c r="G58" s="311" t="s">
        <v>1874</v>
      </c>
      <c r="H58" s="317">
        <v>50</v>
      </c>
      <c r="I58" s="315"/>
      <c r="J58" s="315"/>
      <c r="K58" s="315"/>
      <c r="L58" s="315"/>
      <c r="M58" s="315"/>
      <c r="N58" s="315"/>
      <c r="O58" s="315"/>
      <c r="P58" s="315"/>
    </row>
    <row r="59" spans="1:16">
      <c r="C59" s="311" t="s">
        <v>1873</v>
      </c>
      <c r="D59" s="317">
        <v>20</v>
      </c>
      <c r="E59" s="316"/>
      <c r="F59" s="311" t="s">
        <v>1873</v>
      </c>
      <c r="G59" s="311" t="s">
        <v>1872</v>
      </c>
      <c r="H59" s="317">
        <v>20</v>
      </c>
      <c r="I59" s="315"/>
      <c r="J59" s="315"/>
      <c r="K59" s="315"/>
      <c r="L59" s="315"/>
      <c r="M59" s="315"/>
      <c r="N59" s="315"/>
      <c r="O59" s="315"/>
      <c r="P59" s="315"/>
    </row>
    <row r="60" spans="1:16">
      <c r="C60" s="311" t="s">
        <v>1871</v>
      </c>
      <c r="D60" s="317">
        <v>60</v>
      </c>
      <c r="E60" s="316"/>
      <c r="F60" s="311" t="s">
        <v>1871</v>
      </c>
      <c r="G60" s="311" t="s">
        <v>1870</v>
      </c>
      <c r="H60" s="317">
        <v>60</v>
      </c>
      <c r="I60" s="315"/>
      <c r="J60" s="315"/>
      <c r="K60" s="315"/>
      <c r="L60" s="315"/>
      <c r="M60" s="315"/>
      <c r="N60" s="315"/>
      <c r="O60" s="315"/>
      <c r="P60" s="315"/>
    </row>
    <row r="61" spans="1:16">
      <c r="C61" s="311" t="s">
        <v>1868</v>
      </c>
      <c r="D61" s="317">
        <v>40</v>
      </c>
      <c r="E61" s="316"/>
      <c r="F61" s="311" t="s">
        <v>1868</v>
      </c>
      <c r="G61" s="311" t="s">
        <v>1867</v>
      </c>
      <c r="H61" s="317">
        <v>40</v>
      </c>
      <c r="I61" s="315"/>
      <c r="J61" s="315"/>
      <c r="K61" s="315"/>
      <c r="L61" s="315"/>
      <c r="M61" s="315"/>
      <c r="N61" s="315"/>
      <c r="O61" s="315"/>
      <c r="P61" s="315"/>
    </row>
    <row r="62" spans="1:16">
      <c r="C62" s="320"/>
      <c r="D62" s="320"/>
      <c r="E62" s="320"/>
      <c r="F62" s="320"/>
      <c r="G62" s="320"/>
      <c r="H62" s="320"/>
      <c r="I62" s="315"/>
      <c r="J62" s="315"/>
      <c r="K62" s="315"/>
      <c r="L62" s="315"/>
      <c r="M62" s="315"/>
      <c r="N62" s="315"/>
      <c r="O62" s="315"/>
      <c r="P62" s="315"/>
    </row>
    <row r="63" spans="1:16" ht="15.75" thickBot="1">
      <c r="C63" s="315" t="s">
        <v>712</v>
      </c>
      <c r="D63" s="314" t="s">
        <v>1881</v>
      </c>
      <c r="E63" s="316"/>
      <c r="F63" s="315" t="s">
        <v>712</v>
      </c>
      <c r="G63" s="315" t="s">
        <v>1724</v>
      </c>
      <c r="H63" s="314" t="s">
        <v>1880</v>
      </c>
      <c r="I63" s="315"/>
      <c r="J63" s="315"/>
      <c r="K63" s="315"/>
      <c r="L63" s="315"/>
      <c r="M63" s="315"/>
      <c r="N63" s="315"/>
      <c r="O63" s="315"/>
      <c r="P63" s="315"/>
    </row>
    <row r="64" spans="1:16" ht="16.5" thickTop="1" thickBot="1">
      <c r="C64" s="309" t="s">
        <v>1875</v>
      </c>
      <c r="D64" s="319">
        <f>COUNTIF(C50:C61,C64)</f>
        <v>3</v>
      </c>
      <c r="E64" s="316"/>
      <c r="F64" s="309" t="s">
        <v>1873</v>
      </c>
      <c r="G64" s="309" t="s">
        <v>1878</v>
      </c>
      <c r="H64" s="313">
        <f>COUNTIFS(F50:F61,F64,G50:G61,G64)</f>
        <v>1</v>
      </c>
      <c r="I64" s="315"/>
      <c r="J64" s="315"/>
      <c r="K64" s="315"/>
      <c r="L64" s="315"/>
      <c r="M64" s="315"/>
      <c r="N64" s="315"/>
      <c r="O64" s="315"/>
      <c r="P64" s="315"/>
    </row>
    <row r="65" spans="3:16" ht="15.75" thickTop="1">
      <c r="C65" s="315"/>
      <c r="D65" s="315"/>
      <c r="E65" s="316"/>
      <c r="F65" s="315"/>
      <c r="G65" s="315"/>
      <c r="H65" s="315"/>
      <c r="I65" s="315"/>
      <c r="J65" s="315"/>
      <c r="K65" s="315"/>
      <c r="L65" s="315"/>
      <c r="M65" s="315"/>
      <c r="N65" s="315"/>
      <c r="O65" s="315"/>
      <c r="P65" s="315"/>
    </row>
    <row r="66" spans="3:16">
      <c r="I66" s="315"/>
      <c r="J66" s="315"/>
      <c r="K66" s="315"/>
      <c r="L66" s="315"/>
      <c r="M66" s="315"/>
      <c r="N66" s="315"/>
      <c r="O66" s="315"/>
      <c r="P66" s="315"/>
    </row>
    <row r="67" spans="3:16">
      <c r="I67" s="315"/>
      <c r="J67" s="315"/>
      <c r="K67" s="315"/>
      <c r="L67" s="315"/>
      <c r="M67" s="315"/>
      <c r="N67" s="315"/>
      <c r="O67" s="315"/>
      <c r="P67" s="315"/>
    </row>
    <row r="68" spans="3:16">
      <c r="I68" s="315"/>
      <c r="J68" s="315"/>
      <c r="K68" s="315"/>
      <c r="L68" s="315"/>
      <c r="M68" s="315"/>
      <c r="N68" s="315"/>
      <c r="O68" s="315"/>
      <c r="P68" s="315"/>
    </row>
    <row r="69" spans="3:16">
      <c r="I69" s="315"/>
      <c r="J69" s="315"/>
      <c r="K69" s="315"/>
      <c r="L69" s="315"/>
      <c r="M69" s="315"/>
      <c r="N69" s="315"/>
      <c r="O69" s="315"/>
      <c r="P69" s="315"/>
    </row>
    <row r="70" spans="3:16">
      <c r="I70" s="315"/>
      <c r="J70" s="315"/>
      <c r="K70" s="315"/>
      <c r="L70" s="315"/>
      <c r="M70" s="315"/>
      <c r="N70" s="315"/>
      <c r="O70" s="315"/>
      <c r="P70" s="315"/>
    </row>
    <row r="71" spans="3:16">
      <c r="I71" s="315"/>
      <c r="J71" s="315"/>
      <c r="K71" s="315"/>
      <c r="L71" s="315"/>
      <c r="M71" s="315"/>
      <c r="N71" s="315"/>
      <c r="O71" s="315"/>
      <c r="P71" s="315"/>
    </row>
    <row r="72" spans="3:16">
      <c r="I72" s="315"/>
      <c r="J72" s="315"/>
      <c r="K72" s="315"/>
      <c r="L72" s="315"/>
      <c r="M72" s="315"/>
      <c r="N72" s="315"/>
      <c r="O72" s="315"/>
      <c r="P72" s="315"/>
    </row>
    <row r="73" spans="3:16">
      <c r="I73" s="315"/>
      <c r="J73" s="315"/>
      <c r="K73" s="315"/>
      <c r="L73" s="315"/>
      <c r="M73" s="315"/>
      <c r="N73" s="315"/>
      <c r="O73" s="315"/>
      <c r="P73" s="315"/>
    </row>
    <row r="74" spans="3:16">
      <c r="I74" s="315"/>
      <c r="J74" s="315"/>
      <c r="K74" s="315"/>
      <c r="L74" s="315"/>
      <c r="M74" s="315"/>
      <c r="N74" s="315"/>
      <c r="O74" s="315"/>
      <c r="P74" s="315"/>
    </row>
    <row r="75" spans="3:16">
      <c r="I75" s="315"/>
      <c r="J75" s="315"/>
      <c r="K75" s="315"/>
      <c r="L75" s="315"/>
      <c r="M75" s="315"/>
      <c r="N75" s="315"/>
      <c r="O75" s="315"/>
      <c r="P75" s="315"/>
    </row>
    <row r="76" spans="3:16">
      <c r="I76" s="315"/>
      <c r="J76" s="315"/>
      <c r="K76" s="315"/>
      <c r="L76" s="315"/>
      <c r="M76" s="315"/>
      <c r="N76" s="315"/>
      <c r="O76" s="315"/>
      <c r="P76" s="315"/>
    </row>
    <row r="77" spans="3:16">
      <c r="I77" s="315"/>
      <c r="J77" s="315"/>
      <c r="K77" s="315"/>
      <c r="L77" s="315"/>
      <c r="M77" s="315"/>
      <c r="N77" s="315"/>
      <c r="O77" s="315"/>
      <c r="P77" s="315"/>
    </row>
    <row r="78" spans="3:16">
      <c r="I78" s="315"/>
      <c r="J78" s="315"/>
      <c r="K78" s="315"/>
      <c r="L78" s="315"/>
      <c r="M78" s="315"/>
      <c r="N78" s="315"/>
      <c r="O78" s="315"/>
      <c r="P78" s="315"/>
    </row>
    <row r="79" spans="3:16">
      <c r="I79" s="315"/>
      <c r="J79" s="315"/>
      <c r="K79" s="315"/>
      <c r="L79" s="315"/>
      <c r="M79" s="315"/>
      <c r="N79" s="315"/>
      <c r="O79" s="315"/>
      <c r="P79" s="315"/>
    </row>
    <row r="80" spans="3:16">
      <c r="I80" s="315"/>
      <c r="J80" s="315"/>
      <c r="K80" s="315"/>
      <c r="L80" s="315"/>
      <c r="M80" s="315"/>
      <c r="N80" s="315"/>
      <c r="O80" s="315"/>
      <c r="P80" s="315"/>
    </row>
    <row r="81" spans="3:16">
      <c r="I81" s="315"/>
      <c r="J81" s="315"/>
      <c r="K81" s="315"/>
      <c r="L81" s="315"/>
      <c r="M81" s="315"/>
      <c r="N81" s="315"/>
      <c r="O81" s="315"/>
      <c r="P81" s="315"/>
    </row>
    <row r="82" spans="3:16">
      <c r="F82" s="315"/>
      <c r="G82" s="315"/>
      <c r="H82" s="315"/>
      <c r="I82" s="315"/>
      <c r="J82" s="315"/>
      <c r="K82" s="315"/>
      <c r="L82" s="315"/>
      <c r="M82" s="315"/>
      <c r="N82" s="315"/>
      <c r="O82" s="315"/>
      <c r="P82" s="315"/>
    </row>
    <row r="83" spans="3:16">
      <c r="F83" s="315"/>
      <c r="G83" s="315"/>
      <c r="H83" s="315"/>
      <c r="I83" s="315"/>
      <c r="J83" s="315"/>
      <c r="K83" s="315"/>
      <c r="L83" s="315"/>
      <c r="M83" s="315"/>
      <c r="N83" s="315"/>
      <c r="O83" s="315"/>
      <c r="P83" s="315"/>
    </row>
    <row r="84" spans="3:16">
      <c r="F84" s="315"/>
      <c r="G84" s="315"/>
      <c r="H84" s="315"/>
      <c r="I84" s="315"/>
      <c r="J84" s="315"/>
      <c r="K84" s="315"/>
      <c r="L84" s="315"/>
      <c r="M84" s="315"/>
      <c r="N84" s="315"/>
      <c r="O84" s="315"/>
      <c r="P84" s="315"/>
    </row>
    <row r="85" spans="3:16">
      <c r="F85" s="315"/>
      <c r="G85" s="315"/>
      <c r="H85" s="315"/>
      <c r="I85" s="315"/>
      <c r="J85" s="315"/>
      <c r="K85" s="315"/>
      <c r="L85" s="315"/>
      <c r="M85" s="315"/>
      <c r="N85" s="315"/>
      <c r="O85" s="315"/>
      <c r="P85" s="315"/>
    </row>
    <row r="86" spans="3:16">
      <c r="F86" s="315"/>
      <c r="G86" s="315"/>
      <c r="H86" s="315"/>
      <c r="I86" s="315"/>
      <c r="J86" s="315"/>
      <c r="K86" s="315"/>
      <c r="L86" s="315"/>
      <c r="M86" s="315"/>
      <c r="N86" s="315"/>
      <c r="O86" s="315"/>
      <c r="P86" s="315"/>
    </row>
    <row r="87" spans="3:16">
      <c r="F87" s="315"/>
      <c r="G87" s="315"/>
      <c r="H87" s="315"/>
      <c r="I87" s="315"/>
      <c r="J87" s="315"/>
      <c r="K87" s="315"/>
      <c r="L87" s="315"/>
      <c r="M87" s="315"/>
      <c r="N87" s="315"/>
      <c r="O87" s="315"/>
      <c r="P87" s="315"/>
    </row>
    <row r="88" spans="3:16">
      <c r="F88" s="315"/>
      <c r="G88" s="315"/>
      <c r="H88" s="315"/>
      <c r="I88" s="315"/>
      <c r="J88" s="315"/>
      <c r="K88" s="315"/>
      <c r="L88" s="315"/>
      <c r="M88" s="315"/>
      <c r="N88" s="315"/>
      <c r="O88" s="315"/>
      <c r="P88" s="315"/>
    </row>
    <row r="89" spans="3:16">
      <c r="F89" s="315"/>
      <c r="G89" s="315"/>
      <c r="H89" s="315"/>
      <c r="I89" s="315"/>
      <c r="J89" s="315"/>
      <c r="K89" s="315"/>
      <c r="L89" s="315"/>
      <c r="M89" s="315"/>
      <c r="N89" s="315"/>
      <c r="O89" s="315"/>
      <c r="P89" s="315"/>
    </row>
    <row r="90" spans="3:16" ht="15" customHeight="1">
      <c r="J90" s="315"/>
      <c r="K90" s="315"/>
      <c r="N90" s="315"/>
    </row>
    <row r="91" spans="3:16" ht="15" customHeight="1">
      <c r="C91" s="312" t="s">
        <v>712</v>
      </c>
      <c r="D91" s="312" t="s">
        <v>1724</v>
      </c>
      <c r="E91" s="318" t="s">
        <v>1207</v>
      </c>
      <c r="J91" s="315"/>
      <c r="K91" s="315"/>
      <c r="N91" s="315"/>
    </row>
    <row r="92" spans="3:16" ht="15" customHeight="1">
      <c r="C92" s="311" t="s">
        <v>1875</v>
      </c>
      <c r="D92" s="311" t="s">
        <v>1879</v>
      </c>
      <c r="E92" s="317">
        <v>50</v>
      </c>
    </row>
    <row r="93" spans="3:16" ht="15" customHeight="1">
      <c r="C93" s="311" t="s">
        <v>1873</v>
      </c>
      <c r="D93" s="311" t="s">
        <v>1878</v>
      </c>
      <c r="E93" s="317">
        <v>20</v>
      </c>
    </row>
    <row r="94" spans="3:16" ht="15" customHeight="1">
      <c r="C94" s="311" t="s">
        <v>1871</v>
      </c>
      <c r="D94" s="311" t="s">
        <v>1870</v>
      </c>
      <c r="E94" s="317">
        <v>60</v>
      </c>
      <c r="H94" s="315"/>
      <c r="I94" s="315"/>
      <c r="J94" s="315"/>
      <c r="K94" s="315"/>
    </row>
    <row r="95" spans="3:16" ht="15" customHeight="1">
      <c r="C95" s="311" t="s">
        <v>1868</v>
      </c>
      <c r="D95" s="311" t="s">
        <v>1877</v>
      </c>
      <c r="E95" s="317">
        <v>40</v>
      </c>
      <c r="H95" s="315"/>
      <c r="I95" s="315"/>
      <c r="J95" s="315"/>
      <c r="K95" s="315"/>
    </row>
    <row r="96" spans="3:16" ht="15" customHeight="1">
      <c r="C96" s="311" t="s">
        <v>1875</v>
      </c>
      <c r="D96" s="311" t="s">
        <v>1874</v>
      </c>
      <c r="E96" s="317">
        <v>50</v>
      </c>
    </row>
    <row r="97" spans="3:5">
      <c r="C97" s="311" t="s">
        <v>1873</v>
      </c>
      <c r="D97" s="311" t="s">
        <v>1872</v>
      </c>
      <c r="E97" s="317">
        <v>20</v>
      </c>
    </row>
    <row r="98" spans="3:5">
      <c r="C98" s="311" t="s">
        <v>1871</v>
      </c>
      <c r="D98" s="311" t="s">
        <v>1876</v>
      </c>
      <c r="E98" s="317">
        <v>60</v>
      </c>
    </row>
    <row r="99" spans="3:5">
      <c r="C99" s="311" t="s">
        <v>1868</v>
      </c>
      <c r="D99" s="311" t="s">
        <v>1867</v>
      </c>
      <c r="E99" s="317">
        <v>40</v>
      </c>
    </row>
    <row r="100" spans="3:5">
      <c r="C100" s="311" t="s">
        <v>1875</v>
      </c>
      <c r="D100" s="311" t="s">
        <v>1874</v>
      </c>
      <c r="E100" s="317">
        <v>50</v>
      </c>
    </row>
    <row r="101" spans="3:5">
      <c r="C101" s="311" t="s">
        <v>1873</v>
      </c>
      <c r="D101" s="311" t="s">
        <v>1872</v>
      </c>
      <c r="E101" s="317">
        <v>20</v>
      </c>
    </row>
    <row r="102" spans="3:5" ht="15" customHeight="1">
      <c r="C102" s="311" t="s">
        <v>1871</v>
      </c>
      <c r="D102" s="311" t="s">
        <v>1870</v>
      </c>
      <c r="E102" s="317">
        <v>60</v>
      </c>
    </row>
    <row r="103" spans="3:5" ht="15" customHeight="1">
      <c r="C103" s="311" t="s">
        <v>1868</v>
      </c>
      <c r="D103" s="311" t="s">
        <v>1867</v>
      </c>
      <c r="E103" s="317">
        <v>40</v>
      </c>
    </row>
    <row r="104" spans="3:5" ht="15" customHeight="1">
      <c r="C104" s="315"/>
      <c r="D104" s="315"/>
      <c r="E104" s="316"/>
    </row>
    <row r="105" spans="3:5" ht="15" customHeight="1" thickBot="1">
      <c r="C105" s="315" t="s">
        <v>712</v>
      </c>
      <c r="D105" s="315" t="s">
        <v>1724</v>
      </c>
      <c r="E105" s="314" t="s">
        <v>1869</v>
      </c>
    </row>
    <row r="106" spans="3:5" ht="15" customHeight="1" thickTop="1" thickBot="1">
      <c r="C106" s="309" t="s">
        <v>1868</v>
      </c>
      <c r="D106" s="309" t="s">
        <v>1867</v>
      </c>
      <c r="E106" s="313">
        <f>SUMIFS(E92:E103,C92:C103,C106,D92:D103,D106)</f>
        <v>80</v>
      </c>
    </row>
    <row r="107" spans="3:5" ht="15" customHeight="1" thickTop="1"/>
    <row r="117" spans="3:4">
      <c r="C117" s="312" t="s">
        <v>1114</v>
      </c>
      <c r="D117" s="312" t="s">
        <v>1207</v>
      </c>
    </row>
    <row r="118" spans="3:4">
      <c r="C118" s="311" t="s">
        <v>1866</v>
      </c>
      <c r="D118" s="311">
        <v>50</v>
      </c>
    </row>
    <row r="119" spans="3:4">
      <c r="C119" s="311" t="s">
        <v>1865</v>
      </c>
      <c r="D119" s="311">
        <v>100</v>
      </c>
    </row>
    <row r="120" spans="3:4">
      <c r="C120" s="311" t="s">
        <v>1864</v>
      </c>
      <c r="D120" s="311">
        <v>40</v>
      </c>
    </row>
    <row r="121" spans="3:4">
      <c r="C121" s="311" t="s">
        <v>1863</v>
      </c>
      <c r="D121" s="311">
        <v>50</v>
      </c>
    </row>
    <row r="122" spans="3:4" ht="15.75" thickBot="1">
      <c r="C122" s="311" t="s">
        <v>1862</v>
      </c>
      <c r="D122" s="311">
        <v>20</v>
      </c>
    </row>
    <row r="123" spans="3:4" ht="16.5" thickTop="1" thickBot="1">
      <c r="C123" s="310"/>
      <c r="D123" s="309">
        <f>SUMIF(D118:D122,"&gt;=50")</f>
        <v>200</v>
      </c>
    </row>
    <row r="124" spans="3:4" ht="15.75" thickTop="1"/>
  </sheetData>
  <dataValidations count="2">
    <dataValidation type="list" allowBlank="1" showInputMessage="1" showErrorMessage="1" sqref="G17 G34 D106 G64 G81" xr:uid="{00000000-0002-0000-0500-000000000000}">
      <formula1>INDIRECT(C17)</formula1>
    </dataValidation>
    <dataValidation type="list" allowBlank="1" showInputMessage="1" showErrorMessage="1" sqref="C17 C34 F17 F34 C106 C64 C81 F64 F81" xr:uid="{00000000-0002-0000-0500-000001000000}">
      <formula1>lst_Fruit</formula1>
    </dataValidation>
  </dataValidations>
  <pageMargins left="0.7" right="0.7" top="0.75" bottom="0.75" header="0.3" footer="0.3"/>
  <pageSetup orientation="portrait" r:id="rId1"/>
  <drawing r:id="rId2"/>
  <tableParts count="5">
    <tablePart r:id="rId3"/>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44"/>
  <sheetViews>
    <sheetView showGridLines="0" workbookViewId="0">
      <selection activeCell="I7" sqref="I7"/>
    </sheetView>
  </sheetViews>
  <sheetFormatPr defaultColWidth="8.85546875" defaultRowHeight="15"/>
  <cols>
    <col min="1" max="1" width="12.7109375" style="354" customWidth="1"/>
    <col min="2" max="2" width="82.85546875" style="307" customWidth="1"/>
    <col min="3" max="3" width="13.28515625" style="307" customWidth="1"/>
    <col min="4" max="4" width="13.28515625" style="315" customWidth="1"/>
    <col min="5" max="5" width="2.28515625" style="307" customWidth="1"/>
    <col min="6" max="7" width="13.28515625" style="307" customWidth="1"/>
    <col min="8" max="16384" width="8.85546875" style="307"/>
  </cols>
  <sheetData>
    <row r="1" spans="1:9" ht="60" customHeight="1">
      <c r="A1" s="354" t="s">
        <v>1962</v>
      </c>
      <c r="C1" s="338"/>
      <c r="D1" s="337"/>
      <c r="E1" s="337"/>
      <c r="F1" s="337"/>
      <c r="G1" s="337"/>
    </row>
    <row r="2" spans="1:9" ht="15" customHeight="1">
      <c r="A2" s="355" t="s">
        <v>1963</v>
      </c>
      <c r="C2" s="312" t="s">
        <v>712</v>
      </c>
      <c r="D2" s="318" t="s">
        <v>1207</v>
      </c>
      <c r="E2" s="316"/>
      <c r="F2" s="356" t="s">
        <v>1959</v>
      </c>
      <c r="G2" s="318" t="s">
        <v>1207</v>
      </c>
      <c r="H2" s="322"/>
    </row>
    <row r="3" spans="1:9" ht="15" customHeight="1">
      <c r="A3" s="355" t="s">
        <v>1964</v>
      </c>
      <c r="C3" s="334" t="s">
        <v>1875</v>
      </c>
      <c r="D3" s="333">
        <v>50</v>
      </c>
      <c r="E3" s="316"/>
      <c r="F3" s="357" t="s">
        <v>1957</v>
      </c>
      <c r="G3" s="333">
        <v>50</v>
      </c>
      <c r="H3" s="322"/>
    </row>
    <row r="4" spans="1:9" ht="15" customHeight="1">
      <c r="A4" s="358" t="s">
        <v>1965</v>
      </c>
      <c r="C4" s="334" t="s">
        <v>1873</v>
      </c>
      <c r="D4" s="333">
        <v>20</v>
      </c>
      <c r="E4" s="316"/>
      <c r="F4" s="357" t="s">
        <v>1955</v>
      </c>
      <c r="G4" s="333">
        <v>30</v>
      </c>
      <c r="H4" s="322"/>
    </row>
    <row r="5" spans="1:9" s="315" customFormat="1" ht="15" customHeight="1">
      <c r="A5" s="358" t="s">
        <v>1966</v>
      </c>
      <c r="C5" s="334" t="s">
        <v>1871</v>
      </c>
      <c r="D5" s="333">
        <v>60</v>
      </c>
      <c r="E5" s="316"/>
      <c r="F5" s="357" t="s">
        <v>1953</v>
      </c>
      <c r="G5" s="333">
        <v>10</v>
      </c>
      <c r="H5" s="322"/>
    </row>
    <row r="6" spans="1:9" s="315" customFormat="1" ht="15" customHeight="1">
      <c r="A6" s="358" t="s">
        <v>1967</v>
      </c>
      <c r="C6" s="334" t="s">
        <v>1868</v>
      </c>
      <c r="D6" s="333">
        <v>40</v>
      </c>
      <c r="E6" s="316"/>
      <c r="F6" s="357" t="s">
        <v>1952</v>
      </c>
      <c r="G6" s="333">
        <v>50</v>
      </c>
      <c r="H6" s="322"/>
    </row>
    <row r="7" spans="1:9" s="315" customFormat="1" ht="15" customHeight="1">
      <c r="A7" s="359" t="s">
        <v>1968</v>
      </c>
      <c r="C7" s="328" t="s">
        <v>1969</v>
      </c>
      <c r="D7" s="360"/>
      <c r="E7" s="316"/>
      <c r="F7" s="328" t="s">
        <v>1970</v>
      </c>
      <c r="G7" s="360"/>
      <c r="H7" s="322"/>
      <c r="I7" s="315" t="e">
        <f ca="1">_xlfn.FORMULATEXT(D7)</f>
        <v>#N/A</v>
      </c>
    </row>
    <row r="8" spans="1:9" s="315" customFormat="1" ht="15" customHeight="1">
      <c r="A8" s="361" t="s">
        <v>1971</v>
      </c>
      <c r="D8" s="316"/>
      <c r="E8" s="316"/>
      <c r="G8" s="316"/>
      <c r="H8" s="322"/>
    </row>
    <row r="9" spans="1:9" s="315" customFormat="1" ht="15" customHeight="1">
      <c r="A9" s="361" t="s">
        <v>1972</v>
      </c>
      <c r="C9" s="312" t="s">
        <v>1114</v>
      </c>
      <c r="D9" s="318" t="s">
        <v>1207</v>
      </c>
      <c r="E9" s="316"/>
      <c r="F9" s="356" t="s">
        <v>1114</v>
      </c>
      <c r="G9" s="318" t="s">
        <v>1207</v>
      </c>
      <c r="H9" s="322"/>
    </row>
    <row r="10" spans="1:9" s="315" customFormat="1" ht="15" customHeight="1">
      <c r="A10" s="355" t="s">
        <v>1884</v>
      </c>
      <c r="C10" s="334" t="s">
        <v>1866</v>
      </c>
      <c r="D10" s="333">
        <v>50</v>
      </c>
      <c r="E10" s="316"/>
      <c r="F10" s="357" t="s">
        <v>1866</v>
      </c>
      <c r="G10" s="333">
        <v>50</v>
      </c>
      <c r="H10" s="322"/>
    </row>
    <row r="11" spans="1:9" s="315" customFormat="1" ht="15" customHeight="1">
      <c r="A11" s="359" t="s">
        <v>1973</v>
      </c>
      <c r="C11" s="334" t="s">
        <v>1865</v>
      </c>
      <c r="D11" s="333">
        <v>100</v>
      </c>
      <c r="E11" s="316"/>
      <c r="F11" s="357" t="s">
        <v>1865</v>
      </c>
      <c r="G11" s="333">
        <v>100</v>
      </c>
      <c r="H11" s="322"/>
    </row>
    <row r="12" spans="1:9" s="315" customFormat="1" ht="15" customHeight="1">
      <c r="A12" s="361"/>
      <c r="C12" s="334" t="s">
        <v>1864</v>
      </c>
      <c r="D12" s="333">
        <v>40</v>
      </c>
      <c r="E12" s="316"/>
      <c r="F12" s="357" t="s">
        <v>1864</v>
      </c>
      <c r="G12" s="333">
        <v>40</v>
      </c>
      <c r="H12" s="322"/>
    </row>
    <row r="13" spans="1:9" s="315" customFormat="1" ht="15" customHeight="1">
      <c r="A13" s="361"/>
      <c r="C13" s="334" t="s">
        <v>1863</v>
      </c>
      <c r="D13" s="333">
        <v>50</v>
      </c>
      <c r="E13" s="316"/>
      <c r="F13" s="357" t="s">
        <v>1863</v>
      </c>
      <c r="G13" s="333">
        <v>50</v>
      </c>
      <c r="H13" s="322"/>
    </row>
    <row r="14" spans="1:9" s="315" customFormat="1" ht="15" customHeight="1">
      <c r="A14" s="361"/>
      <c r="C14" s="334" t="s">
        <v>1862</v>
      </c>
      <c r="D14" s="333">
        <v>20</v>
      </c>
      <c r="E14" s="316"/>
      <c r="F14" s="357" t="s">
        <v>1862</v>
      </c>
      <c r="G14" s="333">
        <v>20</v>
      </c>
    </row>
    <row r="15" spans="1:9" s="315" customFormat="1" ht="15" customHeight="1">
      <c r="A15" s="354"/>
      <c r="C15" s="328" t="s">
        <v>1974</v>
      </c>
      <c r="D15" s="360"/>
      <c r="E15" s="316"/>
      <c r="F15" s="328"/>
      <c r="G15" s="360"/>
    </row>
    <row r="16" spans="1:9" s="315" customFormat="1" ht="15" customHeight="1">
      <c r="A16" s="354"/>
    </row>
    <row r="17" spans="1:1" s="315" customFormat="1" ht="15" customHeight="1">
      <c r="A17" s="354"/>
    </row>
    <row r="18" spans="1:1" s="315" customFormat="1" ht="15" customHeight="1">
      <c r="A18" s="362"/>
    </row>
    <row r="19" spans="1:1" s="315" customFormat="1" ht="15" customHeight="1">
      <c r="A19" s="355" t="s">
        <v>1975</v>
      </c>
    </row>
    <row r="20" spans="1:1" s="315" customFormat="1" ht="15" customHeight="1">
      <c r="A20" s="354"/>
    </row>
    <row r="21" spans="1:1" s="315" customFormat="1" ht="15" customHeight="1">
      <c r="A21" s="355" t="s">
        <v>1894</v>
      </c>
    </row>
    <row r="22" spans="1:1" s="315" customFormat="1" ht="15" customHeight="1">
      <c r="A22" s="355" t="s">
        <v>1976</v>
      </c>
    </row>
    <row r="23" spans="1:1" s="315" customFormat="1" ht="15" customHeight="1">
      <c r="A23" s="355" t="s">
        <v>1977</v>
      </c>
    </row>
    <row r="24" spans="1:1" s="315" customFormat="1" ht="15" customHeight="1">
      <c r="A24" s="355" t="s">
        <v>1978</v>
      </c>
    </row>
    <row r="25" spans="1:1" s="315" customFormat="1" ht="15" customHeight="1">
      <c r="A25" s="355" t="s">
        <v>1884</v>
      </c>
    </row>
    <row r="27" spans="1:1" ht="15" customHeight="1"/>
    <row r="28" spans="1:1" ht="15" customHeight="1"/>
    <row r="29" spans="1:1" ht="15" customHeight="1"/>
    <row r="30" spans="1:1" ht="15" customHeight="1"/>
    <row r="31" spans="1:1" ht="15" customHeight="1"/>
    <row r="32" spans="1:1" ht="15" customHeight="1"/>
    <row r="33" ht="15" customHeight="1"/>
    <row r="39" ht="15" customHeight="1"/>
    <row r="40" ht="15" customHeight="1"/>
    <row r="41" ht="15" customHeight="1"/>
    <row r="42" ht="15" customHeight="1"/>
    <row r="43" ht="15" customHeight="1"/>
    <row r="44" ht="15" customHeight="1"/>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4:C17"/>
  <sheetViews>
    <sheetView workbookViewId="0">
      <selection activeCell="C18" sqref="C18"/>
    </sheetView>
  </sheetViews>
  <sheetFormatPr defaultRowHeight="15"/>
  <cols>
    <col min="1" max="1" width="22.7109375" bestFit="1" customWidth="1"/>
    <col min="2" max="2" width="16.85546875" bestFit="1" customWidth="1"/>
    <col min="3" max="3" width="9.28515625" bestFit="1" customWidth="1"/>
  </cols>
  <sheetData>
    <row r="4" spans="1:3">
      <c r="B4" t="s">
        <v>2064</v>
      </c>
    </row>
    <row r="5" spans="1:3" ht="15.75" thickBot="1"/>
    <row r="6" spans="1:3" ht="15.75" thickTop="1">
      <c r="B6" s="489" t="s">
        <v>2065</v>
      </c>
      <c r="C6" s="489" t="s">
        <v>1101</v>
      </c>
    </row>
    <row r="7" spans="1:3" ht="26.25">
      <c r="A7" s="490" t="s">
        <v>2066</v>
      </c>
      <c r="B7" s="491" t="s">
        <v>2067</v>
      </c>
      <c r="C7" s="491" t="s">
        <v>2068</v>
      </c>
    </row>
    <row r="8" spans="1:3">
      <c r="A8" s="492" t="s">
        <v>2069</v>
      </c>
      <c r="B8" s="493">
        <v>44292</v>
      </c>
      <c r="C8" s="494">
        <f ca="1">_xlfn.DAYS(TODAY(),B8)</f>
        <v>656</v>
      </c>
    </row>
    <row r="9" spans="1:3">
      <c r="A9" s="492" t="s">
        <v>2070</v>
      </c>
      <c r="B9" s="493">
        <v>44287</v>
      </c>
      <c r="C9" s="494">
        <f t="shared" ref="C9:C12" ca="1" si="0">_xlfn.DAYS(TODAY(),B9)</f>
        <v>661</v>
      </c>
    </row>
    <row r="10" spans="1:3">
      <c r="A10" s="492" t="s">
        <v>2071</v>
      </c>
      <c r="B10" s="493">
        <v>44270</v>
      </c>
      <c r="C10" s="494">
        <f t="shared" ca="1" si="0"/>
        <v>678</v>
      </c>
    </row>
    <row r="11" spans="1:3">
      <c r="A11" s="492" t="s">
        <v>2072</v>
      </c>
      <c r="B11" s="493">
        <v>44257</v>
      </c>
      <c r="C11" s="494">
        <f t="shared" ca="1" si="0"/>
        <v>691</v>
      </c>
    </row>
    <row r="12" spans="1:3">
      <c r="A12" s="492" t="s">
        <v>2073</v>
      </c>
      <c r="B12" s="493">
        <v>44299</v>
      </c>
      <c r="C12" s="494">
        <f t="shared" ca="1" si="0"/>
        <v>649</v>
      </c>
    </row>
    <row r="15" spans="1:3">
      <c r="A15" s="517" t="s">
        <v>2074</v>
      </c>
      <c r="B15" s="517"/>
      <c r="C15" s="517"/>
    </row>
    <row r="16" spans="1:3">
      <c r="A16" s="495" t="s">
        <v>2089</v>
      </c>
      <c r="B16" s="495" t="s">
        <v>2090</v>
      </c>
      <c r="C16" s="495" t="s">
        <v>2017</v>
      </c>
    </row>
    <row r="17" spans="1:3">
      <c r="A17" s="503">
        <v>40112</v>
      </c>
      <c r="B17" s="503">
        <v>44412</v>
      </c>
      <c r="C17" s="290">
        <f>DATEDIF(A17,B17,"Y")</f>
        <v>11</v>
      </c>
    </row>
  </sheetData>
  <mergeCells count="1">
    <mergeCell ref="A15:C1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theme="4"/>
  </sheetPr>
  <dimension ref="A1:K520"/>
  <sheetViews>
    <sheetView showGridLines="0" topLeftCell="A5" workbookViewId="0">
      <selection activeCell="C14" sqref="C14"/>
    </sheetView>
  </sheetViews>
  <sheetFormatPr defaultRowHeight="15"/>
  <cols>
    <col min="1" max="1" width="19" customWidth="1"/>
    <col min="2" max="2" width="27.28515625" customWidth="1"/>
    <col min="3" max="3" width="14" customWidth="1"/>
    <col min="4" max="4" width="30" bestFit="1" customWidth="1"/>
    <col min="5" max="5" width="27.140625" bestFit="1" customWidth="1"/>
    <col min="6" max="6" width="22.5703125" customWidth="1"/>
    <col min="7" max="7" width="28.28515625" bestFit="1" customWidth="1"/>
  </cols>
  <sheetData>
    <row r="1" spans="1:11" ht="20.25">
      <c r="A1" s="2"/>
      <c r="B1" s="3" t="s">
        <v>626</v>
      </c>
      <c r="C1" s="2"/>
      <c r="D1" s="2"/>
      <c r="E1" s="2"/>
      <c r="F1" s="2"/>
      <c r="G1" s="2"/>
      <c r="H1" s="2"/>
      <c r="I1" s="2"/>
      <c r="J1" s="2"/>
      <c r="K1" s="2"/>
    </row>
    <row r="2" spans="1:11">
      <c r="A2" s="206"/>
      <c r="B2" s="428" t="s">
        <v>96</v>
      </c>
      <c r="C2" s="428" t="s">
        <v>97</v>
      </c>
      <c r="D2" s="428" t="s">
        <v>98</v>
      </c>
      <c r="E2" s="428" t="s">
        <v>1994</v>
      </c>
    </row>
    <row r="3" spans="1:11">
      <c r="A3" s="429" t="s">
        <v>91</v>
      </c>
      <c r="B3" s="207">
        <f ca="1">TODAY()</f>
        <v>44948</v>
      </c>
      <c r="C3" s="207">
        <v>44926</v>
      </c>
      <c r="D3" s="399">
        <f ca="1">_xlfn.DAYS(C3,B3)</f>
        <v>-22</v>
      </c>
      <c r="E3" s="399">
        <f ca="1">NETWORKDAYS.INTL(B3,C3,11)</f>
        <v>-19</v>
      </c>
      <c r="F3" t="str">
        <f ca="1">_xlfn.FORMULATEXT(E3)</f>
        <v>=NETWORKDAYS.INTL(B3,C3,11)</v>
      </c>
    </row>
    <row r="4" spans="1:11">
      <c r="A4" s="429" t="s">
        <v>92</v>
      </c>
      <c r="B4" s="207">
        <v>39509</v>
      </c>
      <c r="C4" s="207">
        <v>39819</v>
      </c>
      <c r="D4" s="399"/>
      <c r="E4" s="399"/>
    </row>
    <row r="5" spans="1:11">
      <c r="A5" s="429" t="s">
        <v>93</v>
      </c>
      <c r="B5" s="207">
        <v>39825</v>
      </c>
      <c r="C5" s="207">
        <v>40305</v>
      </c>
      <c r="D5" s="399"/>
      <c r="E5" s="399"/>
    </row>
    <row r="6" spans="1:11">
      <c r="A6" s="429" t="s">
        <v>94</v>
      </c>
      <c r="B6" s="207">
        <v>40309</v>
      </c>
      <c r="C6" s="207">
        <v>40886</v>
      </c>
      <c r="D6" s="399"/>
      <c r="E6" s="399"/>
      <c r="H6" t="s">
        <v>1180</v>
      </c>
    </row>
    <row r="7" spans="1:11">
      <c r="A7" s="429" t="s">
        <v>95</v>
      </c>
      <c r="B7" s="207">
        <v>41668</v>
      </c>
      <c r="C7" s="207">
        <v>42369</v>
      </c>
      <c r="D7" s="399"/>
      <c r="E7" s="399"/>
    </row>
    <row r="8" spans="1:11">
      <c r="A8" s="206"/>
      <c r="B8" s="207">
        <v>42735</v>
      </c>
      <c r="C8" s="207">
        <v>42889</v>
      </c>
      <c r="D8" s="399"/>
      <c r="E8" s="399"/>
    </row>
    <row r="9" spans="1:11">
      <c r="A9" s="206"/>
      <c r="B9" s="207">
        <v>42370</v>
      </c>
      <c r="C9" s="207">
        <v>42735</v>
      </c>
      <c r="D9" s="399"/>
      <c r="E9" s="399"/>
      <c r="G9" s="211"/>
    </row>
    <row r="12" spans="1:11" ht="20.25">
      <c r="A12" s="2"/>
      <c r="B12" s="3" t="s">
        <v>627</v>
      </c>
      <c r="C12" s="2"/>
      <c r="D12" s="2"/>
      <c r="E12" s="2"/>
      <c r="F12" s="2"/>
      <c r="G12" s="2"/>
      <c r="H12" s="2"/>
      <c r="I12" s="2"/>
      <c r="J12" s="2"/>
      <c r="K12" s="2"/>
    </row>
    <row r="13" spans="1:11">
      <c r="A13" s="206"/>
      <c r="B13" s="430" t="s">
        <v>99</v>
      </c>
      <c r="C13" s="430" t="s">
        <v>98</v>
      </c>
      <c r="D13" s="430" t="s">
        <v>100</v>
      </c>
      <c r="E13" s="430" t="s">
        <v>101</v>
      </c>
    </row>
    <row r="14" spans="1:11">
      <c r="A14" s="429" t="s">
        <v>91</v>
      </c>
      <c r="B14" s="207">
        <f ca="1">TODAY()</f>
        <v>44948</v>
      </c>
      <c r="C14" s="206">
        <v>59</v>
      </c>
      <c r="D14" s="431">
        <f ca="1">C14+B14</f>
        <v>45007</v>
      </c>
      <c r="E14" s="432">
        <f ca="1">WORKDAY(B14,C14)</f>
        <v>45029</v>
      </c>
      <c r="F14" s="101" t="str">
        <f ca="1">_xlfn.FORMULATEXT(E14)</f>
        <v>=WORKDAY(B14,C14)</v>
      </c>
      <c r="G14" s="101"/>
    </row>
    <row r="15" spans="1:11">
      <c r="A15" s="429" t="s">
        <v>92</v>
      </c>
      <c r="B15" s="207">
        <v>39509</v>
      </c>
      <c r="C15" s="206">
        <v>310</v>
      </c>
      <c r="D15" s="431"/>
      <c r="E15" s="431"/>
      <c r="F15" s="101"/>
    </row>
    <row r="16" spans="1:11">
      <c r="A16" s="429" t="s">
        <v>93</v>
      </c>
      <c r="B16" s="207">
        <v>39825</v>
      </c>
      <c r="C16" s="206">
        <v>480</v>
      </c>
      <c r="D16" s="431"/>
      <c r="E16" s="431"/>
      <c r="F16" s="101"/>
    </row>
    <row r="17" spans="1:7">
      <c r="A17" s="429" t="s">
        <v>94</v>
      </c>
      <c r="B17" s="207">
        <v>40309</v>
      </c>
      <c r="C17" s="206">
        <v>577</v>
      </c>
      <c r="D17" s="431"/>
      <c r="E17" s="431"/>
      <c r="F17" s="101"/>
    </row>
    <row r="18" spans="1:7">
      <c r="A18" s="429" t="s">
        <v>95</v>
      </c>
      <c r="B18" s="207">
        <v>41668</v>
      </c>
      <c r="C18" s="206">
        <v>701</v>
      </c>
      <c r="D18" s="431"/>
      <c r="E18" s="431"/>
      <c r="F18" s="101"/>
    </row>
    <row r="19" spans="1:7">
      <c r="A19" s="206"/>
      <c r="B19" s="207">
        <v>42735</v>
      </c>
      <c r="C19" s="206">
        <v>154</v>
      </c>
      <c r="D19" s="431"/>
      <c r="E19" s="431"/>
      <c r="F19" s="101"/>
    </row>
    <row r="22" spans="1:7">
      <c r="A22" s="435" t="s">
        <v>102</v>
      </c>
      <c r="B22" s="436" t="s">
        <v>103</v>
      </c>
      <c r="C22" s="436" t="s">
        <v>104</v>
      </c>
      <c r="D22" s="437" t="s">
        <v>105</v>
      </c>
      <c r="E22" s="437" t="s">
        <v>624</v>
      </c>
      <c r="F22" s="437" t="s">
        <v>623</v>
      </c>
    </row>
    <row r="23" spans="1:7">
      <c r="A23" s="391" t="s">
        <v>106</v>
      </c>
      <c r="B23" s="391" t="s">
        <v>107</v>
      </c>
      <c r="C23" s="391" t="s">
        <v>108</v>
      </c>
      <c r="D23" s="392">
        <v>43092</v>
      </c>
      <c r="E23" s="206">
        <v>3</v>
      </c>
      <c r="F23" s="433">
        <f>EDATE(D23,E23)</f>
        <v>43182</v>
      </c>
      <c r="G23" s="6"/>
    </row>
    <row r="24" spans="1:7">
      <c r="A24" s="391" t="s">
        <v>109</v>
      </c>
      <c r="B24" s="391" t="s">
        <v>110</v>
      </c>
      <c r="C24" s="391" t="s">
        <v>111</v>
      </c>
      <c r="D24" s="392">
        <v>41254</v>
      </c>
      <c r="E24" s="206">
        <v>3</v>
      </c>
      <c r="F24" s="432"/>
    </row>
    <row r="25" spans="1:7">
      <c r="A25" s="391" t="s">
        <v>112</v>
      </c>
      <c r="B25" s="391" t="s">
        <v>113</v>
      </c>
      <c r="C25" s="391" t="s">
        <v>111</v>
      </c>
      <c r="D25" s="392">
        <v>41254</v>
      </c>
      <c r="E25" s="206">
        <v>6</v>
      </c>
      <c r="F25" s="434"/>
    </row>
    <row r="26" spans="1:7">
      <c r="A26" s="391" t="s">
        <v>114</v>
      </c>
      <c r="B26" s="391" t="s">
        <v>115</v>
      </c>
      <c r="C26" s="391" t="s">
        <v>108</v>
      </c>
      <c r="D26" s="392">
        <v>41233</v>
      </c>
      <c r="E26" s="206">
        <v>4</v>
      </c>
      <c r="F26" s="434"/>
    </row>
    <row r="27" spans="1:7">
      <c r="A27" s="391" t="s">
        <v>116</v>
      </c>
      <c r="B27" s="391" t="s">
        <v>113</v>
      </c>
      <c r="C27" s="391" t="s">
        <v>108</v>
      </c>
      <c r="D27" s="392">
        <v>41228</v>
      </c>
      <c r="E27" s="206">
        <v>5</v>
      </c>
      <c r="F27" s="434"/>
    </row>
    <row r="28" spans="1:7">
      <c r="A28" s="391" t="s">
        <v>117</v>
      </c>
      <c r="B28" s="391" t="s">
        <v>107</v>
      </c>
      <c r="C28" s="391" t="s">
        <v>108</v>
      </c>
      <c r="D28" s="392">
        <v>41226</v>
      </c>
      <c r="E28" s="206">
        <v>3</v>
      </c>
      <c r="F28" s="434"/>
    </row>
    <row r="29" spans="1:7">
      <c r="A29" s="391" t="s">
        <v>118</v>
      </c>
      <c r="B29" s="391" t="s">
        <v>119</v>
      </c>
      <c r="C29" s="391" t="s">
        <v>111</v>
      </c>
      <c r="D29" s="392">
        <v>41219</v>
      </c>
      <c r="E29" s="206">
        <v>3</v>
      </c>
      <c r="F29" s="434"/>
    </row>
    <row r="30" spans="1:7">
      <c r="A30" s="391" t="s">
        <v>120</v>
      </c>
      <c r="B30" s="391" t="s">
        <v>121</v>
      </c>
      <c r="C30" s="391" t="s">
        <v>108</v>
      </c>
      <c r="D30" s="392">
        <v>41209</v>
      </c>
      <c r="E30" s="206">
        <v>3</v>
      </c>
      <c r="F30" s="434"/>
    </row>
    <row r="31" spans="1:7">
      <c r="A31" s="391" t="s">
        <v>122</v>
      </c>
      <c r="B31" s="391" t="s">
        <v>123</v>
      </c>
      <c r="C31" s="391" t="s">
        <v>108</v>
      </c>
      <c r="D31" s="392">
        <v>41200</v>
      </c>
      <c r="E31" s="206">
        <v>3</v>
      </c>
      <c r="F31" s="434"/>
    </row>
    <row r="32" spans="1:7">
      <c r="A32" s="391" t="s">
        <v>124</v>
      </c>
      <c r="B32" s="391" t="s">
        <v>119</v>
      </c>
      <c r="C32" s="391" t="s">
        <v>125</v>
      </c>
      <c r="D32" s="392">
        <v>41195</v>
      </c>
      <c r="E32" s="206">
        <v>6</v>
      </c>
      <c r="F32" s="434"/>
    </row>
    <row r="33" spans="1:6">
      <c r="A33" s="391" t="s">
        <v>126</v>
      </c>
      <c r="B33" s="391" t="s">
        <v>115</v>
      </c>
      <c r="C33" s="391" t="s">
        <v>108</v>
      </c>
      <c r="D33" s="392">
        <v>41186</v>
      </c>
      <c r="E33" s="206">
        <v>3</v>
      </c>
      <c r="F33" s="434"/>
    </row>
    <row r="34" spans="1:6">
      <c r="A34" s="391" t="s">
        <v>127</v>
      </c>
      <c r="B34" s="391" t="s">
        <v>115</v>
      </c>
      <c r="C34" s="391" t="s">
        <v>108</v>
      </c>
      <c r="D34" s="392">
        <v>41183</v>
      </c>
      <c r="E34" s="206">
        <v>3</v>
      </c>
      <c r="F34" s="434"/>
    </row>
    <row r="35" spans="1:6">
      <c r="A35" s="391" t="s">
        <v>128</v>
      </c>
      <c r="B35" s="391" t="s">
        <v>113</v>
      </c>
      <c r="C35" s="391" t="s">
        <v>108</v>
      </c>
      <c r="D35" s="392">
        <v>41177</v>
      </c>
      <c r="E35" s="206">
        <v>3</v>
      </c>
      <c r="F35" s="434"/>
    </row>
    <row r="36" spans="1:6">
      <c r="A36" s="391" t="s">
        <v>129</v>
      </c>
      <c r="B36" s="391" t="s">
        <v>119</v>
      </c>
      <c r="C36" s="391" t="s">
        <v>108</v>
      </c>
      <c r="D36" s="392">
        <v>41157</v>
      </c>
      <c r="E36" s="206">
        <v>4</v>
      </c>
      <c r="F36" s="434"/>
    </row>
    <row r="37" spans="1:6">
      <c r="A37" s="391" t="s">
        <v>7</v>
      </c>
      <c r="B37" s="391" t="s">
        <v>130</v>
      </c>
      <c r="C37" s="391" t="s">
        <v>131</v>
      </c>
      <c r="D37" s="392">
        <v>41151</v>
      </c>
      <c r="E37" s="206">
        <v>3</v>
      </c>
      <c r="F37" s="434"/>
    </row>
    <row r="38" spans="1:6">
      <c r="A38" s="391" t="s">
        <v>132</v>
      </c>
      <c r="B38" s="391" t="s">
        <v>133</v>
      </c>
      <c r="C38" s="391" t="s">
        <v>108</v>
      </c>
      <c r="D38" s="392">
        <v>41137</v>
      </c>
      <c r="E38" s="206">
        <v>3</v>
      </c>
      <c r="F38" s="434"/>
    </row>
    <row r="39" spans="1:6">
      <c r="A39" s="391" t="s">
        <v>134</v>
      </c>
      <c r="B39" s="391" t="s">
        <v>135</v>
      </c>
      <c r="C39" s="391" t="s">
        <v>108</v>
      </c>
      <c r="D39" s="392">
        <v>41136</v>
      </c>
      <c r="E39" s="206">
        <v>5</v>
      </c>
      <c r="F39" s="434"/>
    </row>
    <row r="40" spans="1:6">
      <c r="A40" s="391" t="s">
        <v>136</v>
      </c>
      <c r="B40" s="391" t="s">
        <v>137</v>
      </c>
      <c r="C40" s="391" t="s">
        <v>108</v>
      </c>
      <c r="D40" s="392">
        <v>41128</v>
      </c>
      <c r="E40" s="206">
        <v>3</v>
      </c>
      <c r="F40" s="434"/>
    </row>
    <row r="41" spans="1:6">
      <c r="A41" s="391" t="s">
        <v>138</v>
      </c>
      <c r="B41" s="391" t="s">
        <v>107</v>
      </c>
      <c r="C41" s="391" t="s">
        <v>111</v>
      </c>
      <c r="D41" s="392">
        <v>41125</v>
      </c>
      <c r="E41" s="206">
        <v>3</v>
      </c>
      <c r="F41" s="434"/>
    </row>
    <row r="42" spans="1:6">
      <c r="A42" s="391" t="s">
        <v>139</v>
      </c>
      <c r="B42" s="391" t="s">
        <v>140</v>
      </c>
      <c r="C42" s="391" t="s">
        <v>111</v>
      </c>
      <c r="D42" s="392">
        <v>41124</v>
      </c>
      <c r="E42" s="206">
        <v>3</v>
      </c>
      <c r="F42" s="434"/>
    </row>
    <row r="43" spans="1:6">
      <c r="A43" s="391" t="s">
        <v>141</v>
      </c>
      <c r="B43" s="391" t="s">
        <v>115</v>
      </c>
      <c r="C43" s="391" t="s">
        <v>111</v>
      </c>
      <c r="D43" s="392">
        <v>41116</v>
      </c>
      <c r="E43" s="206">
        <v>3</v>
      </c>
      <c r="F43" s="434"/>
    </row>
    <row r="44" spans="1:6">
      <c r="A44" s="391" t="s">
        <v>142</v>
      </c>
      <c r="B44" s="391" t="s">
        <v>107</v>
      </c>
      <c r="C44" s="391" t="s">
        <v>108</v>
      </c>
      <c r="D44" s="392">
        <v>41111</v>
      </c>
      <c r="E44" s="206">
        <v>3</v>
      </c>
      <c r="F44" s="434"/>
    </row>
    <row r="45" spans="1:6">
      <c r="A45" s="391" t="s">
        <v>143</v>
      </c>
      <c r="B45" s="391" t="s">
        <v>107</v>
      </c>
      <c r="C45" s="391" t="s">
        <v>111</v>
      </c>
      <c r="D45" s="392">
        <v>41094</v>
      </c>
      <c r="E45" s="206">
        <v>3</v>
      </c>
      <c r="F45" s="434"/>
    </row>
    <row r="46" spans="1:6">
      <c r="A46" s="391" t="s">
        <v>144</v>
      </c>
      <c r="B46" s="391" t="s">
        <v>123</v>
      </c>
      <c r="C46" s="391" t="s">
        <v>108</v>
      </c>
      <c r="D46" s="392">
        <v>41091</v>
      </c>
      <c r="E46" s="206">
        <v>3</v>
      </c>
      <c r="F46" s="434"/>
    </row>
    <row r="47" spans="1:6">
      <c r="A47" s="391" t="s">
        <v>145</v>
      </c>
      <c r="B47" s="391" t="s">
        <v>140</v>
      </c>
      <c r="C47" s="391" t="s">
        <v>111</v>
      </c>
      <c r="D47" s="392">
        <v>41079</v>
      </c>
      <c r="E47" s="206">
        <v>3</v>
      </c>
      <c r="F47" s="434"/>
    </row>
    <row r="48" spans="1:6">
      <c r="A48" s="391" t="s">
        <v>146</v>
      </c>
      <c r="B48" s="391" t="s">
        <v>147</v>
      </c>
      <c r="C48" s="391" t="s">
        <v>108</v>
      </c>
      <c r="D48" s="392">
        <v>41070</v>
      </c>
      <c r="E48" s="206">
        <v>3</v>
      </c>
      <c r="F48" s="434"/>
    </row>
    <row r="49" spans="1:6">
      <c r="A49" s="391" t="s">
        <v>148</v>
      </c>
      <c r="B49" s="391" t="s">
        <v>140</v>
      </c>
      <c r="C49" s="391" t="s">
        <v>131</v>
      </c>
      <c r="D49" s="392">
        <v>41056</v>
      </c>
      <c r="E49" s="206">
        <v>3</v>
      </c>
      <c r="F49" s="434"/>
    </row>
    <row r="50" spans="1:6">
      <c r="A50" s="391" t="s">
        <v>149</v>
      </c>
      <c r="B50" s="391" t="s">
        <v>123</v>
      </c>
      <c r="C50" s="391" t="s">
        <v>108</v>
      </c>
      <c r="D50" s="392">
        <v>41051</v>
      </c>
      <c r="E50" s="206">
        <v>3</v>
      </c>
      <c r="F50" s="434"/>
    </row>
    <row r="51" spans="1:6">
      <c r="A51" s="391" t="s">
        <v>150</v>
      </c>
      <c r="B51" s="391" t="s">
        <v>121</v>
      </c>
      <c r="C51" s="391" t="s">
        <v>108</v>
      </c>
      <c r="D51" s="392">
        <v>41046</v>
      </c>
      <c r="E51" s="206">
        <v>3</v>
      </c>
      <c r="F51" s="434"/>
    </row>
    <row r="52" spans="1:6">
      <c r="A52" s="391" t="s">
        <v>151</v>
      </c>
      <c r="B52" s="391" t="s">
        <v>140</v>
      </c>
      <c r="C52" s="391" t="s">
        <v>108</v>
      </c>
      <c r="D52" s="392">
        <v>41026</v>
      </c>
      <c r="E52" s="206">
        <v>3</v>
      </c>
      <c r="F52" s="434"/>
    </row>
    <row r="53" spans="1:6">
      <c r="A53" s="391" t="s">
        <v>152</v>
      </c>
      <c r="B53" s="391" t="s">
        <v>140</v>
      </c>
      <c r="C53" s="391" t="s">
        <v>108</v>
      </c>
      <c r="D53" s="392">
        <v>41025</v>
      </c>
      <c r="E53" s="206">
        <v>3</v>
      </c>
      <c r="F53" s="434"/>
    </row>
    <row r="54" spans="1:6">
      <c r="A54" s="391" t="s">
        <v>153</v>
      </c>
      <c r="B54" s="391" t="s">
        <v>154</v>
      </c>
      <c r="C54" s="391" t="s">
        <v>108</v>
      </c>
      <c r="D54" s="392">
        <v>41018</v>
      </c>
      <c r="E54" s="206">
        <v>3</v>
      </c>
      <c r="F54" s="434"/>
    </row>
    <row r="55" spans="1:6">
      <c r="A55" s="391" t="s">
        <v>155</v>
      </c>
      <c r="B55" s="391" t="s">
        <v>119</v>
      </c>
      <c r="C55" s="391" t="s">
        <v>108</v>
      </c>
      <c r="D55" s="392">
        <v>41016</v>
      </c>
      <c r="E55" s="206">
        <v>3</v>
      </c>
      <c r="F55" s="434"/>
    </row>
    <row r="56" spans="1:6">
      <c r="A56" s="391" t="s">
        <v>156</v>
      </c>
      <c r="B56" s="391" t="s">
        <v>113</v>
      </c>
      <c r="C56" s="391" t="s">
        <v>125</v>
      </c>
      <c r="D56" s="392">
        <v>41014</v>
      </c>
      <c r="E56" s="206">
        <v>3</v>
      </c>
      <c r="F56" s="434"/>
    </row>
    <row r="57" spans="1:6">
      <c r="A57" s="391" t="s">
        <v>157</v>
      </c>
      <c r="B57" s="391" t="s">
        <v>147</v>
      </c>
      <c r="C57" s="391" t="s">
        <v>108</v>
      </c>
      <c r="D57" s="392">
        <v>41007</v>
      </c>
      <c r="E57" s="206">
        <v>3</v>
      </c>
      <c r="F57" s="434"/>
    </row>
    <row r="58" spans="1:6">
      <c r="A58" s="391" t="s">
        <v>158</v>
      </c>
      <c r="B58" s="391" t="s">
        <v>147</v>
      </c>
      <c r="C58" s="391" t="s">
        <v>108</v>
      </c>
      <c r="D58" s="392">
        <v>41000</v>
      </c>
      <c r="E58" s="206">
        <v>3</v>
      </c>
      <c r="F58" s="434"/>
    </row>
    <row r="59" spans="1:6">
      <c r="A59" s="391" t="s">
        <v>159</v>
      </c>
      <c r="B59" s="391" t="s">
        <v>119</v>
      </c>
      <c r="C59" s="391" t="s">
        <v>108</v>
      </c>
      <c r="D59" s="392">
        <v>40990</v>
      </c>
      <c r="E59" s="206">
        <v>3</v>
      </c>
      <c r="F59" s="434"/>
    </row>
    <row r="60" spans="1:6">
      <c r="A60" s="391" t="s">
        <v>160</v>
      </c>
      <c r="B60" s="391" t="s">
        <v>107</v>
      </c>
      <c r="C60" s="391" t="s">
        <v>108</v>
      </c>
      <c r="D60" s="392">
        <v>40986</v>
      </c>
      <c r="E60" s="206">
        <v>3</v>
      </c>
      <c r="F60" s="434"/>
    </row>
    <row r="61" spans="1:6">
      <c r="A61" s="391" t="s">
        <v>161</v>
      </c>
      <c r="B61" s="391" t="s">
        <v>123</v>
      </c>
      <c r="C61" s="391" t="s">
        <v>111</v>
      </c>
      <c r="D61" s="392">
        <v>40983</v>
      </c>
      <c r="E61" s="206">
        <v>3</v>
      </c>
      <c r="F61" s="434"/>
    </row>
    <row r="62" spans="1:6">
      <c r="A62" s="391" t="s">
        <v>162</v>
      </c>
      <c r="B62" s="391" t="s">
        <v>110</v>
      </c>
      <c r="C62" s="391" t="s">
        <v>125</v>
      </c>
      <c r="D62" s="392">
        <v>40976</v>
      </c>
      <c r="E62" s="206">
        <v>3</v>
      </c>
      <c r="F62" s="434"/>
    </row>
    <row r="63" spans="1:6">
      <c r="A63" s="391" t="s">
        <v>163</v>
      </c>
      <c r="B63" s="391" t="s">
        <v>110</v>
      </c>
      <c r="C63" s="391" t="s">
        <v>111</v>
      </c>
      <c r="D63" s="392">
        <v>40963</v>
      </c>
      <c r="E63" s="206">
        <v>3</v>
      </c>
      <c r="F63" s="434"/>
    </row>
    <row r="64" spans="1:6">
      <c r="A64" s="391" t="s">
        <v>164</v>
      </c>
      <c r="B64" s="391" t="s">
        <v>140</v>
      </c>
      <c r="C64" s="391" t="s">
        <v>108</v>
      </c>
      <c r="D64" s="392">
        <v>40953</v>
      </c>
      <c r="E64" s="206">
        <v>3</v>
      </c>
      <c r="F64" s="434"/>
    </row>
    <row r="65" spans="1:6">
      <c r="A65" s="391" t="s">
        <v>165</v>
      </c>
      <c r="B65" s="391" t="s">
        <v>115</v>
      </c>
      <c r="C65" s="391" t="s">
        <v>108</v>
      </c>
      <c r="D65" s="392">
        <v>40947</v>
      </c>
      <c r="E65" s="206">
        <v>3</v>
      </c>
      <c r="F65" s="434"/>
    </row>
    <row r="66" spans="1:6">
      <c r="A66" s="391" t="s">
        <v>166</v>
      </c>
      <c r="B66" s="391" t="s">
        <v>110</v>
      </c>
      <c r="C66" s="391" t="s">
        <v>111</v>
      </c>
      <c r="D66" s="392">
        <v>40943</v>
      </c>
      <c r="E66" s="206">
        <v>3</v>
      </c>
      <c r="F66" s="434"/>
    </row>
    <row r="67" spans="1:6">
      <c r="A67" s="391" t="s">
        <v>167</v>
      </c>
      <c r="B67" s="391" t="s">
        <v>115</v>
      </c>
      <c r="C67" s="391" t="s">
        <v>108</v>
      </c>
      <c r="D67" s="392">
        <v>40941</v>
      </c>
      <c r="E67" s="206">
        <v>3</v>
      </c>
      <c r="F67" s="434"/>
    </row>
    <row r="68" spans="1:6">
      <c r="A68" s="391" t="s">
        <v>168</v>
      </c>
      <c r="B68" s="391" t="s">
        <v>140</v>
      </c>
      <c r="C68" s="391" t="s">
        <v>108</v>
      </c>
      <c r="D68" s="392">
        <v>40936</v>
      </c>
      <c r="E68" s="206">
        <v>3</v>
      </c>
      <c r="F68" s="434"/>
    </row>
    <row r="69" spans="1:6">
      <c r="A69" s="391" t="s">
        <v>169</v>
      </c>
      <c r="B69" s="391" t="s">
        <v>123</v>
      </c>
      <c r="C69" s="391" t="s">
        <v>131</v>
      </c>
      <c r="D69" s="392">
        <v>40925</v>
      </c>
      <c r="E69" s="206">
        <v>3</v>
      </c>
      <c r="F69" s="434"/>
    </row>
    <row r="70" spans="1:6">
      <c r="A70" s="391" t="s">
        <v>170</v>
      </c>
      <c r="B70" s="391" t="s">
        <v>115</v>
      </c>
      <c r="C70" s="391" t="s">
        <v>108</v>
      </c>
      <c r="D70" s="392">
        <v>40925</v>
      </c>
      <c r="E70" s="206">
        <v>3</v>
      </c>
      <c r="F70" s="434"/>
    </row>
    <row r="71" spans="1:6">
      <c r="A71" s="391" t="s">
        <v>171</v>
      </c>
      <c r="B71" s="391" t="s">
        <v>121</v>
      </c>
      <c r="C71" s="391" t="s">
        <v>108</v>
      </c>
      <c r="D71" s="392">
        <v>40922</v>
      </c>
      <c r="E71" s="206">
        <v>3</v>
      </c>
      <c r="F71" s="434"/>
    </row>
    <row r="72" spans="1:6">
      <c r="A72" s="391" t="s">
        <v>172</v>
      </c>
      <c r="B72" s="391" t="s">
        <v>137</v>
      </c>
      <c r="C72" s="391" t="s">
        <v>108</v>
      </c>
      <c r="D72" s="392">
        <v>40918</v>
      </c>
      <c r="E72" s="206">
        <v>3</v>
      </c>
      <c r="F72" s="434"/>
    </row>
    <row r="73" spans="1:6">
      <c r="A73" s="391" t="s">
        <v>173</v>
      </c>
      <c r="B73" s="391" t="s">
        <v>140</v>
      </c>
      <c r="C73" s="391" t="s">
        <v>108</v>
      </c>
      <c r="D73" s="392">
        <v>40918</v>
      </c>
      <c r="E73" s="206">
        <v>3</v>
      </c>
      <c r="F73" s="434"/>
    </row>
    <row r="74" spans="1:6">
      <c r="A74" s="391" t="s">
        <v>174</v>
      </c>
      <c r="B74" s="391" t="s">
        <v>147</v>
      </c>
      <c r="C74" s="391" t="s">
        <v>108</v>
      </c>
      <c r="D74" s="392">
        <v>40911</v>
      </c>
      <c r="E74" s="206">
        <v>3</v>
      </c>
      <c r="F74" s="434"/>
    </row>
    <row r="75" spans="1:6">
      <c r="A75" s="391" t="s">
        <v>175</v>
      </c>
      <c r="B75" s="391" t="s">
        <v>119</v>
      </c>
      <c r="C75" s="391" t="s">
        <v>108</v>
      </c>
      <c r="D75" s="392">
        <v>40909</v>
      </c>
      <c r="E75" s="206">
        <v>3</v>
      </c>
      <c r="F75" s="434"/>
    </row>
    <row r="76" spans="1:6">
      <c r="A76" s="391" t="s">
        <v>176</v>
      </c>
      <c r="B76" s="391" t="s">
        <v>177</v>
      </c>
      <c r="C76" s="391" t="s">
        <v>108</v>
      </c>
      <c r="D76" s="392">
        <v>40893</v>
      </c>
      <c r="E76" s="206">
        <v>3</v>
      </c>
      <c r="F76" s="434"/>
    </row>
    <row r="77" spans="1:6">
      <c r="A77" s="391" t="s">
        <v>178</v>
      </c>
      <c r="B77" s="391" t="s">
        <v>110</v>
      </c>
      <c r="C77" s="391" t="s">
        <v>111</v>
      </c>
      <c r="D77" s="392">
        <v>40883</v>
      </c>
      <c r="E77" s="206">
        <v>3</v>
      </c>
      <c r="F77" s="434"/>
    </row>
    <row r="78" spans="1:6">
      <c r="A78" s="391" t="s">
        <v>179</v>
      </c>
      <c r="B78" s="391" t="s">
        <v>115</v>
      </c>
      <c r="C78" s="391" t="s">
        <v>108</v>
      </c>
      <c r="D78" s="392">
        <v>40883</v>
      </c>
      <c r="E78" s="206">
        <v>3</v>
      </c>
      <c r="F78" s="434"/>
    </row>
    <row r="79" spans="1:6">
      <c r="A79" s="391" t="s">
        <v>180</v>
      </c>
      <c r="B79" s="391" t="s">
        <v>123</v>
      </c>
      <c r="C79" s="391" t="s">
        <v>108</v>
      </c>
      <c r="D79" s="392">
        <v>40880</v>
      </c>
      <c r="E79" s="206">
        <v>3</v>
      </c>
      <c r="F79" s="434"/>
    </row>
    <row r="80" spans="1:6">
      <c r="A80" s="391" t="s">
        <v>181</v>
      </c>
      <c r="B80" s="391" t="s">
        <v>110</v>
      </c>
      <c r="C80" s="391" t="s">
        <v>108</v>
      </c>
      <c r="D80" s="392">
        <v>40878</v>
      </c>
      <c r="E80" s="206">
        <v>3</v>
      </c>
      <c r="F80" s="434"/>
    </row>
    <row r="81" spans="1:6">
      <c r="A81" s="391" t="s">
        <v>182</v>
      </c>
      <c r="B81" s="391" t="s">
        <v>107</v>
      </c>
      <c r="C81" s="391" t="s">
        <v>111</v>
      </c>
      <c r="D81" s="392">
        <v>40867</v>
      </c>
      <c r="E81" s="206">
        <v>3</v>
      </c>
      <c r="F81" s="434"/>
    </row>
    <row r="82" spans="1:6">
      <c r="A82" s="391" t="s">
        <v>183</v>
      </c>
      <c r="B82" s="391" t="s">
        <v>154</v>
      </c>
      <c r="C82" s="391" t="s">
        <v>108</v>
      </c>
      <c r="D82" s="392">
        <v>40856</v>
      </c>
      <c r="E82" s="206">
        <v>3</v>
      </c>
      <c r="F82" s="434"/>
    </row>
    <row r="83" spans="1:6">
      <c r="A83" s="391" t="s">
        <v>184</v>
      </c>
      <c r="B83" s="391" t="s">
        <v>119</v>
      </c>
      <c r="C83" s="391" t="s">
        <v>108</v>
      </c>
      <c r="D83" s="392">
        <v>40853</v>
      </c>
      <c r="E83" s="206">
        <v>3</v>
      </c>
      <c r="F83" s="434"/>
    </row>
    <row r="84" spans="1:6">
      <c r="A84" s="391" t="s">
        <v>185</v>
      </c>
      <c r="B84" s="391" t="s">
        <v>177</v>
      </c>
      <c r="C84" s="391" t="s">
        <v>108</v>
      </c>
      <c r="D84" s="392">
        <v>40841</v>
      </c>
      <c r="E84" s="206">
        <v>3</v>
      </c>
      <c r="F84" s="434"/>
    </row>
    <row r="85" spans="1:6">
      <c r="A85" s="391" t="s">
        <v>186</v>
      </c>
      <c r="B85" s="391" t="s">
        <v>123</v>
      </c>
      <c r="C85" s="391" t="s">
        <v>108</v>
      </c>
      <c r="D85" s="392">
        <v>40832</v>
      </c>
      <c r="E85" s="206">
        <v>3</v>
      </c>
      <c r="F85" s="434"/>
    </row>
    <row r="86" spans="1:6">
      <c r="A86" s="391" t="s">
        <v>187</v>
      </c>
      <c r="B86" s="391" t="s">
        <v>110</v>
      </c>
      <c r="C86" s="391" t="s">
        <v>108</v>
      </c>
      <c r="D86" s="392">
        <v>40831</v>
      </c>
      <c r="E86" s="206">
        <v>3</v>
      </c>
      <c r="F86" s="434"/>
    </row>
    <row r="87" spans="1:6">
      <c r="A87" s="391" t="s">
        <v>188</v>
      </c>
      <c r="B87" s="391" t="s">
        <v>110</v>
      </c>
      <c r="C87" s="391" t="s">
        <v>111</v>
      </c>
      <c r="D87" s="392">
        <v>40820</v>
      </c>
      <c r="E87" s="206">
        <v>3</v>
      </c>
      <c r="F87" s="434"/>
    </row>
    <row r="88" spans="1:6">
      <c r="A88" s="391" t="s">
        <v>189</v>
      </c>
      <c r="B88" s="391" t="s">
        <v>177</v>
      </c>
      <c r="C88" s="391" t="s">
        <v>108</v>
      </c>
      <c r="D88" s="392">
        <v>40818</v>
      </c>
      <c r="E88" s="206">
        <v>3</v>
      </c>
      <c r="F88" s="434"/>
    </row>
    <row r="89" spans="1:6">
      <c r="A89" s="391" t="s">
        <v>190</v>
      </c>
      <c r="B89" s="391" t="s">
        <v>110</v>
      </c>
      <c r="C89" s="391" t="s">
        <v>108</v>
      </c>
      <c r="D89" s="392">
        <v>40815</v>
      </c>
      <c r="E89" s="206">
        <v>3</v>
      </c>
      <c r="F89" s="434"/>
    </row>
    <row r="90" spans="1:6">
      <c r="A90" s="391" t="s">
        <v>191</v>
      </c>
      <c r="B90" s="391" t="s">
        <v>107</v>
      </c>
      <c r="C90" s="391" t="s">
        <v>111</v>
      </c>
      <c r="D90" s="392">
        <v>40811</v>
      </c>
      <c r="E90" s="206">
        <v>3</v>
      </c>
      <c r="F90" s="434"/>
    </row>
    <row r="91" spans="1:6">
      <c r="A91" s="391" t="s">
        <v>192</v>
      </c>
      <c r="B91" s="391" t="s">
        <v>115</v>
      </c>
      <c r="C91" s="391" t="s">
        <v>125</v>
      </c>
      <c r="D91" s="392">
        <v>40807</v>
      </c>
      <c r="E91" s="206">
        <v>3</v>
      </c>
      <c r="F91" s="434"/>
    </row>
    <row r="92" spans="1:6">
      <c r="A92" s="391" t="s">
        <v>193</v>
      </c>
      <c r="B92" s="391" t="s">
        <v>107</v>
      </c>
      <c r="C92" s="391" t="s">
        <v>111</v>
      </c>
      <c r="D92" s="392">
        <v>40800</v>
      </c>
      <c r="E92" s="206">
        <v>3</v>
      </c>
      <c r="F92" s="434"/>
    </row>
    <row r="93" spans="1:6">
      <c r="A93" s="391" t="s">
        <v>194</v>
      </c>
      <c r="B93" s="391" t="s">
        <v>135</v>
      </c>
      <c r="C93" s="391" t="s">
        <v>131</v>
      </c>
      <c r="D93" s="392">
        <v>40787</v>
      </c>
      <c r="E93" s="206">
        <v>3</v>
      </c>
      <c r="F93" s="434"/>
    </row>
    <row r="94" spans="1:6">
      <c r="A94" s="391" t="s">
        <v>195</v>
      </c>
      <c r="B94" s="391" t="s">
        <v>135</v>
      </c>
      <c r="C94" s="391" t="s">
        <v>125</v>
      </c>
      <c r="D94" s="392">
        <v>40779</v>
      </c>
      <c r="E94" s="206">
        <v>3</v>
      </c>
      <c r="F94" s="434"/>
    </row>
    <row r="95" spans="1:6">
      <c r="A95" s="391" t="s">
        <v>196</v>
      </c>
      <c r="B95" s="391" t="s">
        <v>123</v>
      </c>
      <c r="C95" s="391" t="s">
        <v>125</v>
      </c>
      <c r="D95" s="392">
        <v>40777</v>
      </c>
      <c r="E95" s="206">
        <v>3</v>
      </c>
      <c r="F95" s="434"/>
    </row>
    <row r="96" spans="1:6">
      <c r="A96" s="391" t="s">
        <v>197</v>
      </c>
      <c r="B96" s="391" t="s">
        <v>110</v>
      </c>
      <c r="C96" s="391" t="s">
        <v>108</v>
      </c>
      <c r="D96" s="392">
        <v>40765</v>
      </c>
      <c r="E96" s="206">
        <v>3</v>
      </c>
      <c r="F96" s="434"/>
    </row>
    <row r="97" spans="1:6">
      <c r="A97" s="391" t="s">
        <v>198</v>
      </c>
      <c r="B97" s="391" t="s">
        <v>177</v>
      </c>
      <c r="C97" s="391" t="s">
        <v>108</v>
      </c>
      <c r="D97" s="392">
        <v>40765</v>
      </c>
      <c r="E97" s="206">
        <v>3</v>
      </c>
      <c r="F97" s="434"/>
    </row>
    <row r="98" spans="1:6">
      <c r="A98" s="391" t="s">
        <v>199</v>
      </c>
      <c r="B98" s="391" t="s">
        <v>115</v>
      </c>
      <c r="C98" s="391" t="s">
        <v>108</v>
      </c>
      <c r="D98" s="392">
        <v>40762</v>
      </c>
      <c r="E98" s="206">
        <v>3</v>
      </c>
      <c r="F98" s="434"/>
    </row>
    <row r="99" spans="1:6">
      <c r="A99" s="391" t="s">
        <v>200</v>
      </c>
      <c r="B99" s="391" t="s">
        <v>119</v>
      </c>
      <c r="C99" s="391" t="s">
        <v>108</v>
      </c>
      <c r="D99" s="392">
        <v>40759</v>
      </c>
      <c r="E99" s="206">
        <v>3</v>
      </c>
      <c r="F99" s="434"/>
    </row>
    <row r="100" spans="1:6">
      <c r="A100" s="391" t="s">
        <v>201</v>
      </c>
      <c r="B100" s="391" t="s">
        <v>137</v>
      </c>
      <c r="C100" s="391" t="s">
        <v>108</v>
      </c>
      <c r="D100" s="392">
        <v>40752</v>
      </c>
      <c r="E100" s="206">
        <v>3</v>
      </c>
      <c r="F100" s="434"/>
    </row>
    <row r="101" spans="1:6">
      <c r="A101" s="391" t="s">
        <v>202</v>
      </c>
      <c r="B101" s="391" t="s">
        <v>177</v>
      </c>
      <c r="C101" s="391" t="s">
        <v>108</v>
      </c>
      <c r="D101" s="392">
        <v>40745</v>
      </c>
      <c r="E101" s="206">
        <v>3</v>
      </c>
      <c r="F101" s="434"/>
    </row>
    <row r="102" spans="1:6">
      <c r="A102" s="391" t="s">
        <v>203</v>
      </c>
      <c r="B102" s="391" t="s">
        <v>113</v>
      </c>
      <c r="C102" s="391" t="s">
        <v>111</v>
      </c>
      <c r="D102" s="392">
        <v>40729</v>
      </c>
      <c r="E102" s="206">
        <v>3</v>
      </c>
      <c r="F102" s="434"/>
    </row>
    <row r="103" spans="1:6">
      <c r="A103" s="391" t="s">
        <v>204</v>
      </c>
      <c r="B103" s="391" t="s">
        <v>119</v>
      </c>
      <c r="C103" s="391" t="s">
        <v>111</v>
      </c>
      <c r="D103" s="392">
        <v>40726</v>
      </c>
      <c r="E103" s="206">
        <v>3</v>
      </c>
      <c r="F103" s="434"/>
    </row>
    <row r="104" spans="1:6">
      <c r="A104" s="391" t="s">
        <v>205</v>
      </c>
      <c r="B104" s="391" t="s">
        <v>206</v>
      </c>
      <c r="C104" s="391" t="s">
        <v>111</v>
      </c>
      <c r="D104" s="392">
        <v>40719</v>
      </c>
      <c r="E104" s="206">
        <v>3</v>
      </c>
      <c r="F104" s="434"/>
    </row>
    <row r="105" spans="1:6">
      <c r="A105" s="391" t="s">
        <v>207</v>
      </c>
      <c r="B105" s="391" t="s">
        <v>107</v>
      </c>
      <c r="C105" s="391" t="s">
        <v>111</v>
      </c>
      <c r="D105" s="392">
        <v>40718</v>
      </c>
      <c r="E105" s="206">
        <v>3</v>
      </c>
      <c r="F105" s="434"/>
    </row>
    <row r="106" spans="1:6">
      <c r="A106" s="391" t="s">
        <v>208</v>
      </c>
      <c r="B106" s="391" t="s">
        <v>147</v>
      </c>
      <c r="C106" s="391" t="s">
        <v>108</v>
      </c>
      <c r="D106" s="392">
        <v>40712</v>
      </c>
      <c r="E106" s="206">
        <v>3</v>
      </c>
      <c r="F106" s="434"/>
    </row>
    <row r="107" spans="1:6">
      <c r="A107" s="391" t="s">
        <v>209</v>
      </c>
      <c r="B107" s="391" t="s">
        <v>113</v>
      </c>
      <c r="C107" s="391" t="s">
        <v>108</v>
      </c>
      <c r="D107" s="392">
        <v>40710</v>
      </c>
      <c r="E107" s="206">
        <v>3</v>
      </c>
      <c r="F107" s="434"/>
    </row>
    <row r="108" spans="1:6">
      <c r="A108" s="391" t="s">
        <v>210</v>
      </c>
      <c r="B108" s="391" t="s">
        <v>110</v>
      </c>
      <c r="C108" s="391" t="s">
        <v>111</v>
      </c>
      <c r="D108" s="392">
        <v>40707</v>
      </c>
      <c r="E108" s="206">
        <v>3</v>
      </c>
      <c r="F108" s="434"/>
    </row>
    <row r="109" spans="1:6">
      <c r="A109" s="391" t="s">
        <v>211</v>
      </c>
      <c r="B109" s="391" t="s">
        <v>107</v>
      </c>
      <c r="C109" s="391" t="s">
        <v>111</v>
      </c>
      <c r="D109" s="392">
        <v>40706</v>
      </c>
      <c r="E109" s="206">
        <v>3</v>
      </c>
      <c r="F109" s="434"/>
    </row>
    <row r="110" spans="1:6">
      <c r="A110" s="391" t="s">
        <v>212</v>
      </c>
      <c r="B110" s="391" t="s">
        <v>107</v>
      </c>
      <c r="C110" s="391" t="s">
        <v>125</v>
      </c>
      <c r="D110" s="392">
        <v>40696</v>
      </c>
      <c r="E110" s="206">
        <v>3</v>
      </c>
      <c r="F110" s="434"/>
    </row>
    <row r="111" spans="1:6">
      <c r="A111" s="391" t="s">
        <v>213</v>
      </c>
      <c r="B111" s="391" t="s">
        <v>206</v>
      </c>
      <c r="C111" s="391" t="s">
        <v>111</v>
      </c>
      <c r="D111" s="392">
        <v>40692</v>
      </c>
      <c r="E111" s="206">
        <v>3</v>
      </c>
      <c r="F111" s="434"/>
    </row>
    <row r="112" spans="1:6">
      <c r="A112" s="391" t="s">
        <v>214</v>
      </c>
      <c r="B112" s="391" t="s">
        <v>215</v>
      </c>
      <c r="C112" s="391" t="s">
        <v>108</v>
      </c>
      <c r="D112" s="392">
        <v>40690</v>
      </c>
      <c r="E112" s="206">
        <v>3</v>
      </c>
      <c r="F112" s="434"/>
    </row>
    <row r="113" spans="1:6">
      <c r="A113" s="391" t="s">
        <v>216</v>
      </c>
      <c r="B113" s="391" t="s">
        <v>140</v>
      </c>
      <c r="C113" s="391" t="s">
        <v>111</v>
      </c>
      <c r="D113" s="396">
        <v>40680</v>
      </c>
      <c r="E113" s="206">
        <v>3</v>
      </c>
      <c r="F113" s="434"/>
    </row>
    <row r="114" spans="1:6">
      <c r="A114" s="391" t="s">
        <v>217</v>
      </c>
      <c r="B114" s="391" t="s">
        <v>107</v>
      </c>
      <c r="C114" s="391" t="s">
        <v>108</v>
      </c>
      <c r="D114" s="396">
        <v>40680</v>
      </c>
      <c r="E114" s="206">
        <v>3</v>
      </c>
      <c r="F114" s="434"/>
    </row>
    <row r="115" spans="1:6">
      <c r="A115" s="391" t="s">
        <v>218</v>
      </c>
      <c r="B115" s="391" t="s">
        <v>107</v>
      </c>
      <c r="C115" s="391" t="s">
        <v>108</v>
      </c>
      <c r="D115" s="396">
        <v>40680</v>
      </c>
      <c r="E115" s="206">
        <v>3</v>
      </c>
      <c r="F115" s="434"/>
    </row>
    <row r="116" spans="1:6">
      <c r="A116" s="391" t="s">
        <v>219</v>
      </c>
      <c r="B116" s="391" t="s">
        <v>110</v>
      </c>
      <c r="C116" s="391" t="s">
        <v>108</v>
      </c>
      <c r="D116" s="392">
        <v>40666</v>
      </c>
      <c r="E116" s="206">
        <v>3</v>
      </c>
      <c r="F116" s="434"/>
    </row>
    <row r="117" spans="1:6">
      <c r="A117" s="391" t="s">
        <v>220</v>
      </c>
      <c r="B117" s="391" t="s">
        <v>177</v>
      </c>
      <c r="C117" s="391" t="s">
        <v>125</v>
      </c>
      <c r="D117" s="392">
        <v>40654</v>
      </c>
      <c r="E117" s="206">
        <v>3</v>
      </c>
      <c r="F117" s="434"/>
    </row>
    <row r="118" spans="1:6">
      <c r="A118" s="391" t="s">
        <v>221</v>
      </c>
      <c r="B118" s="391" t="s">
        <v>123</v>
      </c>
      <c r="C118" s="391" t="s">
        <v>108</v>
      </c>
      <c r="D118" s="392">
        <v>40653</v>
      </c>
      <c r="E118" s="206">
        <v>3</v>
      </c>
      <c r="F118" s="434"/>
    </row>
    <row r="119" spans="1:6">
      <c r="A119" s="391" t="s">
        <v>222</v>
      </c>
      <c r="B119" s="391" t="s">
        <v>107</v>
      </c>
      <c r="C119" s="391" t="s">
        <v>111</v>
      </c>
      <c r="D119" s="396">
        <v>40638</v>
      </c>
      <c r="E119" s="206">
        <v>3</v>
      </c>
      <c r="F119" s="434"/>
    </row>
    <row r="120" spans="1:6">
      <c r="A120" s="391" t="s">
        <v>223</v>
      </c>
      <c r="B120" s="391" t="s">
        <v>107</v>
      </c>
      <c r="C120" s="391" t="s">
        <v>108</v>
      </c>
      <c r="D120" s="392">
        <v>40637</v>
      </c>
      <c r="E120" s="206">
        <v>3</v>
      </c>
      <c r="F120" s="434"/>
    </row>
    <row r="121" spans="1:6">
      <c r="A121" s="391" t="s">
        <v>224</v>
      </c>
      <c r="B121" s="391" t="s">
        <v>140</v>
      </c>
      <c r="C121" s="391" t="s">
        <v>108</v>
      </c>
      <c r="D121" s="392">
        <v>40634</v>
      </c>
      <c r="E121" s="206">
        <v>3</v>
      </c>
      <c r="F121" s="434"/>
    </row>
    <row r="122" spans="1:6">
      <c r="A122" s="391" t="s">
        <v>225</v>
      </c>
      <c r="B122" s="391" t="s">
        <v>177</v>
      </c>
      <c r="C122" s="391" t="s">
        <v>108</v>
      </c>
      <c r="D122" s="392">
        <v>40625</v>
      </c>
      <c r="E122" s="206">
        <v>3</v>
      </c>
      <c r="F122" s="434"/>
    </row>
    <row r="123" spans="1:6">
      <c r="A123" s="391" t="s">
        <v>226</v>
      </c>
      <c r="B123" s="391" t="s">
        <v>110</v>
      </c>
      <c r="C123" s="391" t="s">
        <v>108</v>
      </c>
      <c r="D123" s="392">
        <v>40624</v>
      </c>
      <c r="E123" s="206">
        <v>3</v>
      </c>
      <c r="F123" s="434"/>
    </row>
    <row r="124" spans="1:6">
      <c r="A124" s="391" t="s">
        <v>227</v>
      </c>
      <c r="B124" s="391" t="s">
        <v>147</v>
      </c>
      <c r="C124" s="391" t="s">
        <v>125</v>
      </c>
      <c r="D124" s="392">
        <v>40624</v>
      </c>
      <c r="E124" s="206">
        <v>3</v>
      </c>
      <c r="F124" s="434"/>
    </row>
    <row r="125" spans="1:6">
      <c r="A125" s="391" t="s">
        <v>228</v>
      </c>
      <c r="B125" s="391" t="s">
        <v>115</v>
      </c>
      <c r="C125" s="391" t="s">
        <v>111</v>
      </c>
      <c r="D125" s="396">
        <v>40620</v>
      </c>
      <c r="E125" s="206">
        <v>3</v>
      </c>
      <c r="F125" s="434"/>
    </row>
    <row r="126" spans="1:6">
      <c r="A126" s="391" t="s">
        <v>229</v>
      </c>
      <c r="B126" s="391" t="s">
        <v>147</v>
      </c>
      <c r="C126" s="391" t="s">
        <v>131</v>
      </c>
      <c r="D126" s="392">
        <v>40610</v>
      </c>
      <c r="E126" s="206">
        <v>3</v>
      </c>
      <c r="F126" s="434"/>
    </row>
    <row r="127" spans="1:6">
      <c r="A127" s="391" t="s">
        <v>230</v>
      </c>
      <c r="B127" s="391" t="s">
        <v>140</v>
      </c>
      <c r="C127" s="391" t="s">
        <v>108</v>
      </c>
      <c r="D127" s="396">
        <v>40603</v>
      </c>
      <c r="E127" s="206">
        <v>3</v>
      </c>
      <c r="F127" s="434"/>
    </row>
    <row r="128" spans="1:6">
      <c r="A128" s="391" t="s">
        <v>231</v>
      </c>
      <c r="B128" s="391" t="s">
        <v>123</v>
      </c>
      <c r="C128" s="391" t="s">
        <v>108</v>
      </c>
      <c r="D128" s="392">
        <v>40596</v>
      </c>
      <c r="E128" s="206">
        <v>3</v>
      </c>
      <c r="F128" s="434"/>
    </row>
    <row r="129" spans="1:6">
      <c r="A129" s="391" t="s">
        <v>5</v>
      </c>
      <c r="B129" s="391" t="s">
        <v>130</v>
      </c>
      <c r="C129" s="391" t="s">
        <v>125</v>
      </c>
      <c r="D129" s="392">
        <v>40595</v>
      </c>
      <c r="E129" s="206">
        <v>3</v>
      </c>
      <c r="F129" s="434"/>
    </row>
    <row r="130" spans="1:6">
      <c r="A130" s="391" t="s">
        <v>232</v>
      </c>
      <c r="B130" s="391" t="s">
        <v>177</v>
      </c>
      <c r="C130" s="391" t="s">
        <v>111</v>
      </c>
      <c r="D130" s="392">
        <v>40591</v>
      </c>
      <c r="E130" s="206">
        <v>3</v>
      </c>
      <c r="F130" s="434"/>
    </row>
    <row r="131" spans="1:6">
      <c r="A131" s="391" t="s">
        <v>233</v>
      </c>
      <c r="B131" s="391" t="s">
        <v>119</v>
      </c>
      <c r="C131" s="391" t="s">
        <v>111</v>
      </c>
      <c r="D131" s="392">
        <v>40587</v>
      </c>
      <c r="E131" s="206">
        <v>3</v>
      </c>
      <c r="F131" s="434"/>
    </row>
    <row r="132" spans="1:6">
      <c r="A132" s="391" t="s">
        <v>234</v>
      </c>
      <c r="B132" s="391" t="s">
        <v>177</v>
      </c>
      <c r="C132" s="391" t="s">
        <v>108</v>
      </c>
      <c r="D132" s="392">
        <v>40585</v>
      </c>
      <c r="E132" s="206">
        <v>3</v>
      </c>
      <c r="F132" s="434"/>
    </row>
    <row r="133" spans="1:6">
      <c r="A133" s="391" t="s">
        <v>235</v>
      </c>
      <c r="B133" s="391" t="s">
        <v>107</v>
      </c>
      <c r="C133" s="391" t="s">
        <v>108</v>
      </c>
      <c r="D133" s="392">
        <v>40584</v>
      </c>
      <c r="E133" s="206">
        <v>3</v>
      </c>
      <c r="F133" s="434"/>
    </row>
    <row r="134" spans="1:6">
      <c r="A134" s="391" t="s">
        <v>236</v>
      </c>
      <c r="B134" s="391" t="s">
        <v>119</v>
      </c>
      <c r="C134" s="391" t="s">
        <v>108</v>
      </c>
      <c r="D134" s="392">
        <v>40581</v>
      </c>
      <c r="E134" s="206">
        <v>3</v>
      </c>
      <c r="F134" s="434"/>
    </row>
    <row r="135" spans="1:6">
      <c r="A135" s="391" t="s">
        <v>237</v>
      </c>
      <c r="B135" s="391" t="s">
        <v>140</v>
      </c>
      <c r="C135" s="391" t="s">
        <v>108</v>
      </c>
      <c r="D135" s="392">
        <v>40578</v>
      </c>
      <c r="E135" s="206">
        <v>3</v>
      </c>
      <c r="F135" s="434"/>
    </row>
    <row r="136" spans="1:6">
      <c r="A136" s="391" t="s">
        <v>238</v>
      </c>
      <c r="B136" s="391" t="s">
        <v>123</v>
      </c>
      <c r="C136" s="391" t="s">
        <v>108</v>
      </c>
      <c r="D136" s="392">
        <v>40575</v>
      </c>
      <c r="E136" s="206">
        <v>3</v>
      </c>
      <c r="F136" s="434"/>
    </row>
    <row r="137" spans="1:6">
      <c r="A137" s="391" t="s">
        <v>239</v>
      </c>
      <c r="B137" s="391" t="s">
        <v>140</v>
      </c>
      <c r="C137" s="391" t="s">
        <v>131</v>
      </c>
      <c r="D137" s="392">
        <v>40574</v>
      </c>
      <c r="E137" s="206">
        <v>3</v>
      </c>
      <c r="F137" s="434"/>
    </row>
    <row r="138" spans="1:6">
      <c r="A138" s="391" t="s">
        <v>240</v>
      </c>
      <c r="B138" s="391" t="s">
        <v>119</v>
      </c>
      <c r="C138" s="391" t="s">
        <v>108</v>
      </c>
      <c r="D138" s="392">
        <v>40574</v>
      </c>
      <c r="E138" s="206">
        <v>3</v>
      </c>
      <c r="F138" s="434"/>
    </row>
    <row r="139" spans="1:6">
      <c r="A139" s="391" t="s">
        <v>241</v>
      </c>
      <c r="B139" s="391" t="s">
        <v>242</v>
      </c>
      <c r="C139" s="391" t="s">
        <v>125</v>
      </c>
      <c r="D139" s="392">
        <v>40572</v>
      </c>
      <c r="E139" s="206">
        <v>3</v>
      </c>
      <c r="F139" s="434"/>
    </row>
    <row r="140" spans="1:6">
      <c r="A140" s="391" t="s">
        <v>243</v>
      </c>
      <c r="B140" s="391" t="s">
        <v>107</v>
      </c>
      <c r="C140" s="391" t="s">
        <v>108</v>
      </c>
      <c r="D140" s="392">
        <v>40568</v>
      </c>
      <c r="E140" s="206">
        <v>3</v>
      </c>
      <c r="F140" s="434"/>
    </row>
    <row r="141" spans="1:6">
      <c r="A141" s="391" t="s">
        <v>244</v>
      </c>
      <c r="B141" s="391" t="s">
        <v>107</v>
      </c>
      <c r="C141" s="391" t="s">
        <v>111</v>
      </c>
      <c r="D141" s="396">
        <v>40563</v>
      </c>
      <c r="E141" s="206">
        <v>3</v>
      </c>
      <c r="F141" s="434"/>
    </row>
    <row r="142" spans="1:6">
      <c r="A142" s="391" t="s">
        <v>245</v>
      </c>
      <c r="B142" s="391" t="s">
        <v>119</v>
      </c>
      <c r="C142" s="391" t="s">
        <v>131</v>
      </c>
      <c r="D142" s="392">
        <v>40561</v>
      </c>
      <c r="E142" s="206">
        <v>3</v>
      </c>
      <c r="F142" s="434"/>
    </row>
    <row r="143" spans="1:6">
      <c r="A143" s="391" t="s">
        <v>246</v>
      </c>
      <c r="B143" s="391" t="s">
        <v>147</v>
      </c>
      <c r="C143" s="391" t="s">
        <v>108</v>
      </c>
      <c r="D143" s="392">
        <v>40552</v>
      </c>
      <c r="E143" s="206">
        <v>3</v>
      </c>
      <c r="F143" s="434"/>
    </row>
    <row r="144" spans="1:6">
      <c r="A144" s="391" t="s">
        <v>247</v>
      </c>
      <c r="B144" s="391" t="s">
        <v>177</v>
      </c>
      <c r="C144" s="391" t="s">
        <v>108</v>
      </c>
      <c r="D144" s="392">
        <v>40551</v>
      </c>
      <c r="E144" s="206">
        <v>3</v>
      </c>
      <c r="F144" s="434"/>
    </row>
    <row r="145" spans="1:6">
      <c r="A145" s="391" t="s">
        <v>248</v>
      </c>
      <c r="B145" s="391" t="s">
        <v>137</v>
      </c>
      <c r="C145" s="391" t="s">
        <v>111</v>
      </c>
      <c r="D145" s="392">
        <v>40550</v>
      </c>
      <c r="E145" s="206">
        <v>3</v>
      </c>
      <c r="F145" s="434"/>
    </row>
    <row r="146" spans="1:6">
      <c r="A146" s="391" t="s">
        <v>249</v>
      </c>
      <c r="B146" s="391" t="s">
        <v>250</v>
      </c>
      <c r="C146" s="391" t="s">
        <v>131</v>
      </c>
      <c r="D146" s="392">
        <v>40543</v>
      </c>
      <c r="E146" s="206">
        <v>3</v>
      </c>
      <c r="F146" s="434"/>
    </row>
    <row r="147" spans="1:6">
      <c r="A147" s="391" t="s">
        <v>251</v>
      </c>
      <c r="B147" s="391" t="s">
        <v>107</v>
      </c>
      <c r="C147" s="391" t="s">
        <v>108</v>
      </c>
      <c r="D147" s="396">
        <v>40536</v>
      </c>
      <c r="E147" s="206">
        <v>3</v>
      </c>
      <c r="F147" s="434"/>
    </row>
    <row r="148" spans="1:6">
      <c r="A148" s="391" t="s">
        <v>252</v>
      </c>
      <c r="B148" s="391" t="s">
        <v>121</v>
      </c>
      <c r="C148" s="391" t="s">
        <v>108</v>
      </c>
      <c r="D148" s="392">
        <v>40533</v>
      </c>
      <c r="E148" s="206">
        <v>3</v>
      </c>
      <c r="F148" s="434"/>
    </row>
    <row r="149" spans="1:6">
      <c r="A149" s="391" t="s">
        <v>253</v>
      </c>
      <c r="B149" s="391" t="s">
        <v>115</v>
      </c>
      <c r="C149" s="391" t="s">
        <v>108</v>
      </c>
      <c r="D149" s="392">
        <v>40525</v>
      </c>
      <c r="E149" s="206">
        <v>3</v>
      </c>
      <c r="F149" s="434"/>
    </row>
    <row r="150" spans="1:6">
      <c r="A150" s="391" t="s">
        <v>254</v>
      </c>
      <c r="B150" s="391" t="s">
        <v>107</v>
      </c>
      <c r="C150" s="391" t="s">
        <v>111</v>
      </c>
      <c r="D150" s="392">
        <v>40523</v>
      </c>
      <c r="E150" s="206">
        <v>3</v>
      </c>
      <c r="F150" s="434"/>
    </row>
    <row r="151" spans="1:6">
      <c r="A151" s="391" t="s">
        <v>255</v>
      </c>
      <c r="B151" s="391" t="s">
        <v>119</v>
      </c>
      <c r="C151" s="391" t="s">
        <v>108</v>
      </c>
      <c r="D151" s="392">
        <v>40521</v>
      </c>
      <c r="E151" s="206">
        <v>3</v>
      </c>
      <c r="F151" s="434"/>
    </row>
    <row r="152" spans="1:6">
      <c r="A152" s="391" t="s">
        <v>256</v>
      </c>
      <c r="B152" s="391" t="s">
        <v>242</v>
      </c>
      <c r="C152" s="391" t="s">
        <v>125</v>
      </c>
      <c r="D152" s="396">
        <v>40516</v>
      </c>
      <c r="E152" s="206">
        <v>3</v>
      </c>
      <c r="F152" s="434"/>
    </row>
    <row r="153" spans="1:6">
      <c r="A153" s="391" t="s">
        <v>257</v>
      </c>
      <c r="B153" s="391" t="s">
        <v>119</v>
      </c>
      <c r="C153" s="391" t="s">
        <v>131</v>
      </c>
      <c r="D153" s="392">
        <v>40515</v>
      </c>
      <c r="E153" s="206">
        <v>3</v>
      </c>
      <c r="F153" s="434"/>
    </row>
    <row r="154" spans="1:6">
      <c r="A154" s="391" t="s">
        <v>258</v>
      </c>
      <c r="B154" s="391" t="s">
        <v>154</v>
      </c>
      <c r="C154" s="391" t="s">
        <v>111</v>
      </c>
      <c r="D154" s="392">
        <v>40508</v>
      </c>
      <c r="E154" s="206">
        <v>3</v>
      </c>
      <c r="F154" s="434"/>
    </row>
    <row r="155" spans="1:6">
      <c r="A155" s="391" t="s">
        <v>259</v>
      </c>
      <c r="B155" s="391" t="s">
        <v>260</v>
      </c>
      <c r="C155" s="391" t="s">
        <v>125</v>
      </c>
      <c r="D155" s="396">
        <v>40505</v>
      </c>
      <c r="E155" s="206">
        <v>3</v>
      </c>
      <c r="F155" s="434"/>
    </row>
    <row r="156" spans="1:6">
      <c r="A156" s="391" t="s">
        <v>261</v>
      </c>
      <c r="B156" s="391" t="s">
        <v>123</v>
      </c>
      <c r="C156" s="391" t="s">
        <v>108</v>
      </c>
      <c r="D156" s="392">
        <v>40501</v>
      </c>
      <c r="E156" s="206">
        <v>3</v>
      </c>
      <c r="F156" s="434"/>
    </row>
    <row r="157" spans="1:6">
      <c r="A157" s="391" t="s">
        <v>262</v>
      </c>
      <c r="B157" s="391" t="s">
        <v>121</v>
      </c>
      <c r="C157" s="391" t="s">
        <v>131</v>
      </c>
      <c r="D157" s="392">
        <v>40494</v>
      </c>
      <c r="E157" s="206">
        <v>3</v>
      </c>
      <c r="F157" s="434"/>
    </row>
    <row r="158" spans="1:6">
      <c r="A158" s="391" t="s">
        <v>263</v>
      </c>
      <c r="B158" s="391" t="s">
        <v>115</v>
      </c>
      <c r="C158" s="391" t="s">
        <v>108</v>
      </c>
      <c r="D158" s="392">
        <v>40492</v>
      </c>
      <c r="E158" s="206">
        <v>3</v>
      </c>
      <c r="F158" s="434"/>
    </row>
    <row r="159" spans="1:6">
      <c r="A159" s="391" t="s">
        <v>264</v>
      </c>
      <c r="B159" s="391" t="s">
        <v>140</v>
      </c>
      <c r="C159" s="391" t="s">
        <v>111</v>
      </c>
      <c r="D159" s="392">
        <v>40492</v>
      </c>
      <c r="E159" s="206">
        <v>3</v>
      </c>
      <c r="F159" s="434"/>
    </row>
    <row r="160" spans="1:6">
      <c r="A160" s="391" t="s">
        <v>265</v>
      </c>
      <c r="B160" s="391" t="s">
        <v>119</v>
      </c>
      <c r="C160" s="391" t="s">
        <v>108</v>
      </c>
      <c r="D160" s="392">
        <v>40486</v>
      </c>
      <c r="E160" s="206">
        <v>3</v>
      </c>
      <c r="F160" s="434"/>
    </row>
    <row r="161" spans="1:6">
      <c r="A161" s="391" t="s">
        <v>266</v>
      </c>
      <c r="B161" s="391" t="s">
        <v>110</v>
      </c>
      <c r="C161" s="391" t="s">
        <v>108</v>
      </c>
      <c r="D161" s="392">
        <v>40477</v>
      </c>
      <c r="E161" s="206">
        <v>3</v>
      </c>
      <c r="F161" s="434"/>
    </row>
    <row r="162" spans="1:6">
      <c r="A162" s="391" t="s">
        <v>267</v>
      </c>
      <c r="B162" s="391" t="s">
        <v>107</v>
      </c>
      <c r="C162" s="391" t="s">
        <v>108</v>
      </c>
      <c r="D162" s="392">
        <v>40477</v>
      </c>
      <c r="E162" s="206">
        <v>3</v>
      </c>
      <c r="F162" s="434"/>
    </row>
    <row r="163" spans="1:6">
      <c r="A163" s="391" t="s">
        <v>268</v>
      </c>
      <c r="B163" s="391" t="s">
        <v>140</v>
      </c>
      <c r="C163" s="391" t="s">
        <v>108</v>
      </c>
      <c r="D163" s="392">
        <v>40474</v>
      </c>
      <c r="E163" s="206">
        <v>3</v>
      </c>
      <c r="F163" s="434"/>
    </row>
    <row r="164" spans="1:6">
      <c r="A164" s="391" t="s">
        <v>269</v>
      </c>
      <c r="B164" s="391" t="s">
        <v>140</v>
      </c>
      <c r="C164" s="391" t="s">
        <v>111</v>
      </c>
      <c r="D164" s="392">
        <v>40473</v>
      </c>
      <c r="E164" s="206">
        <v>3</v>
      </c>
      <c r="F164" s="434"/>
    </row>
    <row r="165" spans="1:6">
      <c r="A165" s="391" t="s">
        <v>270</v>
      </c>
      <c r="B165" s="391" t="s">
        <v>140</v>
      </c>
      <c r="C165" s="391" t="s">
        <v>111</v>
      </c>
      <c r="D165" s="392">
        <v>40470</v>
      </c>
      <c r="E165" s="206">
        <v>3</v>
      </c>
      <c r="F165" s="434"/>
    </row>
    <row r="166" spans="1:6">
      <c r="A166" s="391" t="s">
        <v>271</v>
      </c>
      <c r="B166" s="391" t="s">
        <v>113</v>
      </c>
      <c r="C166" s="391" t="s">
        <v>108</v>
      </c>
      <c r="D166" s="392">
        <v>40470</v>
      </c>
      <c r="E166" s="206">
        <v>3</v>
      </c>
      <c r="F166" s="434"/>
    </row>
    <row r="167" spans="1:6">
      <c r="A167" s="391" t="s">
        <v>272</v>
      </c>
      <c r="B167" s="391" t="s">
        <v>140</v>
      </c>
      <c r="C167" s="391" t="s">
        <v>108</v>
      </c>
      <c r="D167" s="392">
        <v>40469</v>
      </c>
      <c r="E167" s="206">
        <v>3</v>
      </c>
      <c r="F167" s="434"/>
    </row>
    <row r="168" spans="1:6">
      <c r="A168" s="391" t="s">
        <v>273</v>
      </c>
      <c r="B168" s="391" t="s">
        <v>119</v>
      </c>
      <c r="C168" s="391" t="s">
        <v>108</v>
      </c>
      <c r="D168" s="392">
        <v>40469</v>
      </c>
      <c r="E168" s="206">
        <v>3</v>
      </c>
      <c r="F168" s="434"/>
    </row>
    <row r="169" spans="1:6">
      <c r="A169" s="391" t="s">
        <v>274</v>
      </c>
      <c r="B169" s="391" t="s">
        <v>115</v>
      </c>
      <c r="C169" s="391" t="s">
        <v>111</v>
      </c>
      <c r="D169" s="392">
        <v>40468</v>
      </c>
      <c r="E169" s="206">
        <v>3</v>
      </c>
      <c r="F169" s="434"/>
    </row>
    <row r="170" spans="1:6">
      <c r="A170" s="391" t="s">
        <v>275</v>
      </c>
      <c r="B170" s="391" t="s">
        <v>140</v>
      </c>
      <c r="C170" s="391" t="s">
        <v>111</v>
      </c>
      <c r="D170" s="392">
        <v>40462</v>
      </c>
      <c r="E170" s="206">
        <v>3</v>
      </c>
      <c r="F170" s="434"/>
    </row>
    <row r="171" spans="1:6">
      <c r="A171" s="391" t="s">
        <v>276</v>
      </c>
      <c r="B171" s="391" t="s">
        <v>140</v>
      </c>
      <c r="C171" s="391" t="s">
        <v>125</v>
      </c>
      <c r="D171" s="392">
        <v>40456</v>
      </c>
      <c r="E171" s="206">
        <v>3</v>
      </c>
      <c r="F171" s="434"/>
    </row>
    <row r="172" spans="1:6">
      <c r="A172" s="391" t="s">
        <v>277</v>
      </c>
      <c r="B172" s="391" t="s">
        <v>115</v>
      </c>
      <c r="C172" s="391" t="s">
        <v>108</v>
      </c>
      <c r="D172" s="392">
        <v>40452</v>
      </c>
      <c r="E172" s="206">
        <v>3</v>
      </c>
      <c r="F172" s="434"/>
    </row>
    <row r="173" spans="1:6">
      <c r="A173" s="391" t="s">
        <v>278</v>
      </c>
      <c r="B173" s="391" t="s">
        <v>115</v>
      </c>
      <c r="C173" s="391" t="s">
        <v>131</v>
      </c>
      <c r="D173" s="396">
        <v>40452</v>
      </c>
      <c r="E173" s="206">
        <v>3</v>
      </c>
      <c r="F173" s="434"/>
    </row>
    <row r="174" spans="1:6">
      <c r="A174" s="391" t="s">
        <v>279</v>
      </c>
      <c r="B174" s="391" t="s">
        <v>107</v>
      </c>
      <c r="C174" s="391" t="s">
        <v>111</v>
      </c>
      <c r="D174" s="392">
        <v>40451</v>
      </c>
      <c r="E174" s="206">
        <v>3</v>
      </c>
      <c r="F174" s="434"/>
    </row>
    <row r="175" spans="1:6">
      <c r="A175" s="391" t="s">
        <v>280</v>
      </c>
      <c r="B175" s="391" t="s">
        <v>140</v>
      </c>
      <c r="C175" s="391" t="s">
        <v>111</v>
      </c>
      <c r="D175" s="396">
        <v>40449</v>
      </c>
      <c r="E175" s="206">
        <v>3</v>
      </c>
      <c r="F175" s="434"/>
    </row>
    <row r="176" spans="1:6">
      <c r="A176" s="391" t="s">
        <v>281</v>
      </c>
      <c r="B176" s="391" t="s">
        <v>147</v>
      </c>
      <c r="C176" s="391" t="s">
        <v>108</v>
      </c>
      <c r="D176" s="392">
        <v>40447</v>
      </c>
      <c r="E176" s="206">
        <v>3</v>
      </c>
      <c r="F176" s="434"/>
    </row>
    <row r="177" spans="1:6">
      <c r="A177" s="391" t="s">
        <v>282</v>
      </c>
      <c r="B177" s="391" t="s">
        <v>283</v>
      </c>
      <c r="C177" s="391" t="s">
        <v>108</v>
      </c>
      <c r="D177" s="392">
        <v>40442</v>
      </c>
      <c r="E177" s="206">
        <v>3</v>
      </c>
      <c r="F177" s="434"/>
    </row>
    <row r="178" spans="1:6">
      <c r="A178" s="391" t="s">
        <v>284</v>
      </c>
      <c r="B178" s="391" t="s">
        <v>110</v>
      </c>
      <c r="C178" s="391" t="s">
        <v>108</v>
      </c>
      <c r="D178" s="392">
        <v>40438</v>
      </c>
      <c r="E178" s="206">
        <v>3</v>
      </c>
      <c r="F178" s="434"/>
    </row>
    <row r="179" spans="1:6">
      <c r="A179" s="391" t="s">
        <v>285</v>
      </c>
      <c r="B179" s="391" t="s">
        <v>140</v>
      </c>
      <c r="C179" s="391" t="s">
        <v>108</v>
      </c>
      <c r="D179" s="392">
        <v>40424</v>
      </c>
      <c r="E179" s="206">
        <v>3</v>
      </c>
      <c r="F179" s="434"/>
    </row>
    <row r="180" spans="1:6">
      <c r="A180" s="391" t="s">
        <v>286</v>
      </c>
      <c r="B180" s="391" t="s">
        <v>110</v>
      </c>
      <c r="C180" s="391" t="s">
        <v>125</v>
      </c>
      <c r="D180" s="396">
        <v>40421</v>
      </c>
      <c r="E180" s="206">
        <v>3</v>
      </c>
      <c r="F180" s="434"/>
    </row>
    <row r="181" spans="1:6">
      <c r="A181" s="391" t="s">
        <v>287</v>
      </c>
      <c r="B181" s="391" t="s">
        <v>107</v>
      </c>
      <c r="C181" s="391" t="s">
        <v>108</v>
      </c>
      <c r="D181" s="392">
        <v>40420</v>
      </c>
      <c r="E181" s="206">
        <v>3</v>
      </c>
      <c r="F181" s="434"/>
    </row>
    <row r="182" spans="1:6">
      <c r="A182" s="391" t="s">
        <v>288</v>
      </c>
      <c r="B182" s="391" t="s">
        <v>110</v>
      </c>
      <c r="C182" s="391" t="s">
        <v>111</v>
      </c>
      <c r="D182" s="392">
        <v>40414</v>
      </c>
      <c r="E182" s="206">
        <v>3</v>
      </c>
      <c r="F182" s="434"/>
    </row>
    <row r="183" spans="1:6">
      <c r="A183" s="391" t="s">
        <v>289</v>
      </c>
      <c r="B183" s="391" t="s">
        <v>110</v>
      </c>
      <c r="C183" s="391" t="s">
        <v>111</v>
      </c>
      <c r="D183" s="396">
        <v>40410</v>
      </c>
      <c r="E183" s="206">
        <v>3</v>
      </c>
      <c r="F183" s="434"/>
    </row>
    <row r="184" spans="1:6">
      <c r="A184" s="391" t="s">
        <v>290</v>
      </c>
      <c r="B184" s="391" t="s">
        <v>107</v>
      </c>
      <c r="C184" s="391" t="s">
        <v>125</v>
      </c>
      <c r="D184" s="392">
        <v>40410</v>
      </c>
      <c r="E184" s="206">
        <v>3</v>
      </c>
      <c r="F184" s="434"/>
    </row>
    <row r="185" spans="1:6">
      <c r="A185" s="391" t="s">
        <v>291</v>
      </c>
      <c r="B185" s="391" t="s">
        <v>110</v>
      </c>
      <c r="C185" s="391" t="s">
        <v>111</v>
      </c>
      <c r="D185" s="396">
        <v>40404</v>
      </c>
      <c r="E185" s="206">
        <v>3</v>
      </c>
      <c r="F185" s="434"/>
    </row>
    <row r="186" spans="1:6">
      <c r="A186" s="391" t="s">
        <v>292</v>
      </c>
      <c r="B186" s="391" t="s">
        <v>115</v>
      </c>
      <c r="C186" s="391" t="s">
        <v>131</v>
      </c>
      <c r="D186" s="396">
        <v>40403</v>
      </c>
      <c r="E186" s="206">
        <v>3</v>
      </c>
      <c r="F186" s="434"/>
    </row>
    <row r="187" spans="1:6">
      <c r="A187" s="391" t="s">
        <v>293</v>
      </c>
      <c r="B187" s="391" t="s">
        <v>283</v>
      </c>
      <c r="C187" s="391" t="s">
        <v>108</v>
      </c>
      <c r="D187" s="396">
        <v>40400</v>
      </c>
      <c r="E187" s="206">
        <v>3</v>
      </c>
      <c r="F187" s="434"/>
    </row>
    <row r="188" spans="1:6">
      <c r="A188" s="391" t="s">
        <v>294</v>
      </c>
      <c r="B188" s="391" t="s">
        <v>110</v>
      </c>
      <c r="C188" s="391" t="s">
        <v>108</v>
      </c>
      <c r="D188" s="392">
        <v>40399</v>
      </c>
      <c r="E188" s="206">
        <v>3</v>
      </c>
      <c r="F188" s="434"/>
    </row>
    <row r="189" spans="1:6">
      <c r="A189" s="391" t="s">
        <v>295</v>
      </c>
      <c r="B189" s="391" t="s">
        <v>113</v>
      </c>
      <c r="C189" s="391" t="s">
        <v>108</v>
      </c>
      <c r="D189" s="392">
        <v>40399</v>
      </c>
      <c r="E189" s="206">
        <v>3</v>
      </c>
      <c r="F189" s="434"/>
    </row>
    <row r="190" spans="1:6">
      <c r="A190" s="391" t="s">
        <v>296</v>
      </c>
      <c r="B190" s="391" t="s">
        <v>147</v>
      </c>
      <c r="C190" s="391" t="s">
        <v>108</v>
      </c>
      <c r="D190" s="392">
        <v>40395</v>
      </c>
      <c r="E190" s="206">
        <v>3</v>
      </c>
      <c r="F190" s="434"/>
    </row>
    <row r="191" spans="1:6">
      <c r="A191" s="391" t="s">
        <v>297</v>
      </c>
      <c r="B191" s="391" t="s">
        <v>115</v>
      </c>
      <c r="C191" s="391" t="s">
        <v>125</v>
      </c>
      <c r="D191" s="396">
        <v>40393</v>
      </c>
      <c r="E191" s="206">
        <v>3</v>
      </c>
      <c r="F191" s="434"/>
    </row>
    <row r="192" spans="1:6">
      <c r="A192" s="391" t="s">
        <v>298</v>
      </c>
      <c r="B192" s="391" t="s">
        <v>107</v>
      </c>
      <c r="C192" s="391" t="s">
        <v>111</v>
      </c>
      <c r="D192" s="392">
        <v>40393</v>
      </c>
      <c r="E192" s="206">
        <v>3</v>
      </c>
      <c r="F192" s="434"/>
    </row>
    <row r="193" spans="1:6">
      <c r="A193" s="391" t="s">
        <v>299</v>
      </c>
      <c r="B193" s="391" t="s">
        <v>107</v>
      </c>
      <c r="C193" s="391" t="s">
        <v>108</v>
      </c>
      <c r="D193" s="392">
        <v>40389</v>
      </c>
      <c r="E193" s="206">
        <v>3</v>
      </c>
      <c r="F193" s="434"/>
    </row>
    <row r="194" spans="1:6">
      <c r="A194" s="391" t="s">
        <v>300</v>
      </c>
      <c r="B194" s="391" t="s">
        <v>250</v>
      </c>
      <c r="C194" s="391" t="s">
        <v>108</v>
      </c>
      <c r="D194" s="392">
        <v>40384</v>
      </c>
      <c r="E194" s="206">
        <v>3</v>
      </c>
      <c r="F194" s="434"/>
    </row>
    <row r="195" spans="1:6">
      <c r="A195" s="391" t="s">
        <v>301</v>
      </c>
      <c r="B195" s="391" t="s">
        <v>121</v>
      </c>
      <c r="C195" s="391" t="s">
        <v>111</v>
      </c>
      <c r="D195" s="392">
        <v>40372</v>
      </c>
      <c r="E195" s="206">
        <v>3</v>
      </c>
      <c r="F195" s="434"/>
    </row>
    <row r="196" spans="1:6">
      <c r="A196" s="391" t="s">
        <v>302</v>
      </c>
      <c r="B196" s="391" t="s">
        <v>115</v>
      </c>
      <c r="C196" s="391" t="s">
        <v>108</v>
      </c>
      <c r="D196" s="392">
        <v>40370</v>
      </c>
      <c r="E196" s="206">
        <v>3</v>
      </c>
      <c r="F196" s="434"/>
    </row>
    <row r="197" spans="1:6">
      <c r="A197" s="391" t="s">
        <v>303</v>
      </c>
      <c r="B197" s="391" t="s">
        <v>123</v>
      </c>
      <c r="C197" s="391" t="s">
        <v>111</v>
      </c>
      <c r="D197" s="392">
        <v>40368</v>
      </c>
      <c r="E197" s="206">
        <v>3</v>
      </c>
      <c r="F197" s="434"/>
    </row>
    <row r="198" spans="1:6">
      <c r="A198" s="391" t="s">
        <v>304</v>
      </c>
      <c r="B198" s="391" t="s">
        <v>147</v>
      </c>
      <c r="C198" s="391" t="s">
        <v>108</v>
      </c>
      <c r="D198" s="392">
        <v>40367</v>
      </c>
      <c r="E198" s="206">
        <v>3</v>
      </c>
      <c r="F198" s="434"/>
    </row>
    <row r="199" spans="1:6">
      <c r="A199" s="391" t="s">
        <v>305</v>
      </c>
      <c r="B199" s="391" t="s">
        <v>113</v>
      </c>
      <c r="C199" s="391" t="s">
        <v>108</v>
      </c>
      <c r="D199" s="392">
        <v>40366</v>
      </c>
      <c r="E199" s="206">
        <v>3</v>
      </c>
      <c r="F199" s="434"/>
    </row>
    <row r="200" spans="1:6">
      <c r="A200" s="391" t="s">
        <v>306</v>
      </c>
      <c r="B200" s="391" t="s">
        <v>147</v>
      </c>
      <c r="C200" s="391" t="s">
        <v>108</v>
      </c>
      <c r="D200" s="392">
        <v>40361</v>
      </c>
      <c r="E200" s="206">
        <v>3</v>
      </c>
      <c r="F200" s="434"/>
    </row>
    <row r="201" spans="1:6">
      <c r="A201" s="391" t="s">
        <v>307</v>
      </c>
      <c r="B201" s="391" t="s">
        <v>107</v>
      </c>
      <c r="C201" s="391" t="s">
        <v>131</v>
      </c>
      <c r="D201" s="392">
        <v>40360</v>
      </c>
      <c r="E201" s="206">
        <v>3</v>
      </c>
      <c r="F201" s="434"/>
    </row>
    <row r="202" spans="1:6">
      <c r="A202" s="391" t="s">
        <v>308</v>
      </c>
      <c r="B202" s="391" t="s">
        <v>147</v>
      </c>
      <c r="C202" s="391" t="s">
        <v>125</v>
      </c>
      <c r="D202" s="392">
        <v>40351</v>
      </c>
      <c r="E202" s="206">
        <v>3</v>
      </c>
      <c r="F202" s="434"/>
    </row>
    <row r="203" spans="1:6">
      <c r="A203" s="391" t="s">
        <v>309</v>
      </c>
      <c r="B203" s="391" t="s">
        <v>119</v>
      </c>
      <c r="C203" s="391" t="s">
        <v>111</v>
      </c>
      <c r="D203" s="392">
        <v>40350</v>
      </c>
      <c r="E203" s="206">
        <v>3</v>
      </c>
      <c r="F203" s="434"/>
    </row>
    <row r="204" spans="1:6">
      <c r="A204" s="391" t="s">
        <v>310</v>
      </c>
      <c r="B204" s="391" t="s">
        <v>107</v>
      </c>
      <c r="C204" s="391" t="s">
        <v>111</v>
      </c>
      <c r="D204" s="396">
        <v>40334</v>
      </c>
      <c r="E204" s="206">
        <v>3</v>
      </c>
      <c r="F204" s="434"/>
    </row>
    <row r="205" spans="1:6">
      <c r="A205" s="391" t="s">
        <v>311</v>
      </c>
      <c r="B205" s="391" t="s">
        <v>147</v>
      </c>
      <c r="C205" s="391" t="s">
        <v>108</v>
      </c>
      <c r="D205" s="392">
        <v>40333</v>
      </c>
      <c r="E205" s="206">
        <v>3</v>
      </c>
      <c r="F205" s="434"/>
    </row>
    <row r="206" spans="1:6">
      <c r="A206" s="391" t="s">
        <v>312</v>
      </c>
      <c r="B206" s="391" t="s">
        <v>121</v>
      </c>
      <c r="C206" s="391" t="s">
        <v>111</v>
      </c>
      <c r="D206" s="392">
        <v>40333</v>
      </c>
      <c r="E206" s="206">
        <v>3</v>
      </c>
      <c r="F206" s="434"/>
    </row>
    <row r="207" spans="1:6">
      <c r="A207" s="391" t="s">
        <v>313</v>
      </c>
      <c r="B207" s="391" t="s">
        <v>110</v>
      </c>
      <c r="C207" s="391" t="s">
        <v>108</v>
      </c>
      <c r="D207" s="392">
        <v>40332</v>
      </c>
      <c r="E207" s="206">
        <v>3</v>
      </c>
      <c r="F207" s="434"/>
    </row>
    <row r="208" spans="1:6">
      <c r="A208" s="391" t="s">
        <v>314</v>
      </c>
      <c r="B208" s="391" t="s">
        <v>123</v>
      </c>
      <c r="C208" s="391" t="s">
        <v>108</v>
      </c>
      <c r="D208" s="392">
        <v>40320</v>
      </c>
      <c r="E208" s="206">
        <v>3</v>
      </c>
      <c r="F208" s="434"/>
    </row>
    <row r="209" spans="1:6">
      <c r="A209" s="391" t="s">
        <v>315</v>
      </c>
      <c r="B209" s="391" t="s">
        <v>242</v>
      </c>
      <c r="C209" s="391" t="s">
        <v>131</v>
      </c>
      <c r="D209" s="396">
        <v>40313</v>
      </c>
      <c r="E209" s="206">
        <v>3</v>
      </c>
      <c r="F209" s="434"/>
    </row>
    <row r="210" spans="1:6">
      <c r="A210" s="391" t="s">
        <v>316</v>
      </c>
      <c r="B210" s="391" t="s">
        <v>133</v>
      </c>
      <c r="C210" s="391" t="s">
        <v>108</v>
      </c>
      <c r="D210" s="396">
        <v>40313</v>
      </c>
      <c r="E210" s="206">
        <v>3</v>
      </c>
      <c r="F210" s="434"/>
    </row>
    <row r="211" spans="1:6">
      <c r="A211" s="391" t="s">
        <v>317</v>
      </c>
      <c r="B211" s="391" t="s">
        <v>140</v>
      </c>
      <c r="C211" s="391" t="s">
        <v>108</v>
      </c>
      <c r="D211" s="392">
        <v>40312</v>
      </c>
      <c r="E211" s="206">
        <v>3</v>
      </c>
      <c r="F211" s="434"/>
    </row>
    <row r="212" spans="1:6">
      <c r="A212" s="391" t="s">
        <v>318</v>
      </c>
      <c r="B212" s="391" t="s">
        <v>123</v>
      </c>
      <c r="C212" s="391" t="s">
        <v>108</v>
      </c>
      <c r="D212" s="392">
        <v>40310</v>
      </c>
      <c r="E212" s="206">
        <v>3</v>
      </c>
      <c r="F212" s="434"/>
    </row>
    <row r="213" spans="1:6">
      <c r="A213" s="391" t="s">
        <v>319</v>
      </c>
      <c r="B213" s="391" t="s">
        <v>140</v>
      </c>
      <c r="C213" s="391" t="s">
        <v>125</v>
      </c>
      <c r="D213" s="392">
        <v>40302</v>
      </c>
      <c r="E213" s="206">
        <v>3</v>
      </c>
      <c r="F213" s="434"/>
    </row>
    <row r="214" spans="1:6">
      <c r="A214" s="391" t="s">
        <v>320</v>
      </c>
      <c r="B214" s="391" t="s">
        <v>140</v>
      </c>
      <c r="C214" s="391" t="s">
        <v>108</v>
      </c>
      <c r="D214" s="392">
        <v>40301</v>
      </c>
      <c r="E214" s="206">
        <v>3</v>
      </c>
      <c r="F214" s="434"/>
    </row>
    <row r="215" spans="1:6">
      <c r="A215" s="391" t="s">
        <v>321</v>
      </c>
      <c r="B215" s="391" t="s">
        <v>113</v>
      </c>
      <c r="C215" s="391" t="s">
        <v>125</v>
      </c>
      <c r="D215" s="392">
        <v>40299</v>
      </c>
      <c r="E215" s="206">
        <v>3</v>
      </c>
      <c r="F215" s="434"/>
    </row>
    <row r="216" spans="1:6">
      <c r="A216" s="391" t="s">
        <v>322</v>
      </c>
      <c r="B216" s="391" t="s">
        <v>140</v>
      </c>
      <c r="C216" s="391" t="s">
        <v>111</v>
      </c>
      <c r="D216" s="392">
        <v>40298</v>
      </c>
      <c r="E216" s="206">
        <v>3</v>
      </c>
      <c r="F216" s="434"/>
    </row>
    <row r="217" spans="1:6">
      <c r="A217" s="391" t="s">
        <v>323</v>
      </c>
      <c r="B217" s="391" t="s">
        <v>110</v>
      </c>
      <c r="C217" s="391" t="s">
        <v>125</v>
      </c>
      <c r="D217" s="392">
        <v>40293</v>
      </c>
      <c r="E217" s="206">
        <v>3</v>
      </c>
      <c r="F217" s="434"/>
    </row>
    <row r="218" spans="1:6">
      <c r="A218" s="391" t="s">
        <v>324</v>
      </c>
      <c r="B218" s="391" t="s">
        <v>123</v>
      </c>
      <c r="C218" s="391" t="s">
        <v>108</v>
      </c>
      <c r="D218" s="396">
        <v>40292</v>
      </c>
      <c r="E218" s="206">
        <v>3</v>
      </c>
      <c r="F218" s="434"/>
    </row>
    <row r="219" spans="1:6">
      <c r="A219" s="391" t="s">
        <v>325</v>
      </c>
      <c r="B219" s="391" t="s">
        <v>133</v>
      </c>
      <c r="C219" s="391" t="s">
        <v>111</v>
      </c>
      <c r="D219" s="396">
        <v>40292</v>
      </c>
      <c r="E219" s="206">
        <v>3</v>
      </c>
      <c r="F219" s="434"/>
    </row>
    <row r="220" spans="1:6">
      <c r="A220" s="391" t="s">
        <v>326</v>
      </c>
      <c r="B220" s="391" t="s">
        <v>110</v>
      </c>
      <c r="C220" s="391" t="s">
        <v>108</v>
      </c>
      <c r="D220" s="392">
        <v>40282</v>
      </c>
      <c r="E220" s="206">
        <v>3</v>
      </c>
      <c r="F220" s="434"/>
    </row>
    <row r="221" spans="1:6">
      <c r="A221" s="391" t="s">
        <v>327</v>
      </c>
      <c r="B221" s="391" t="s">
        <v>123</v>
      </c>
      <c r="C221" s="391" t="s">
        <v>108</v>
      </c>
      <c r="D221" s="392">
        <v>40274</v>
      </c>
      <c r="E221" s="206">
        <v>3</v>
      </c>
      <c r="F221" s="434"/>
    </row>
    <row r="222" spans="1:6">
      <c r="A222" s="391" t="s">
        <v>328</v>
      </c>
      <c r="B222" s="391" t="s">
        <v>123</v>
      </c>
      <c r="C222" s="391" t="s">
        <v>111</v>
      </c>
      <c r="D222" s="392">
        <v>40273</v>
      </c>
      <c r="E222" s="206">
        <v>3</v>
      </c>
      <c r="F222" s="434"/>
    </row>
    <row r="223" spans="1:6">
      <c r="A223" s="391" t="s">
        <v>329</v>
      </c>
      <c r="B223" s="391" t="s">
        <v>140</v>
      </c>
      <c r="C223" s="391" t="s">
        <v>108</v>
      </c>
      <c r="D223" s="392">
        <v>40270</v>
      </c>
      <c r="E223" s="206">
        <v>3</v>
      </c>
      <c r="F223" s="434"/>
    </row>
    <row r="224" spans="1:6">
      <c r="A224" s="391" t="s">
        <v>330</v>
      </c>
      <c r="B224" s="391" t="s">
        <v>140</v>
      </c>
      <c r="C224" s="391" t="s">
        <v>108</v>
      </c>
      <c r="D224" s="392">
        <v>40269</v>
      </c>
      <c r="E224" s="206">
        <v>3</v>
      </c>
      <c r="F224" s="434"/>
    </row>
    <row r="225" spans="1:6">
      <c r="A225" s="391" t="s">
        <v>331</v>
      </c>
      <c r="B225" s="391" t="s">
        <v>110</v>
      </c>
      <c r="C225" s="391" t="s">
        <v>108</v>
      </c>
      <c r="D225" s="392">
        <v>40264</v>
      </c>
      <c r="E225" s="206">
        <v>3</v>
      </c>
      <c r="F225" s="434"/>
    </row>
    <row r="226" spans="1:6">
      <c r="A226" s="391" t="s">
        <v>332</v>
      </c>
      <c r="B226" s="391" t="s">
        <v>137</v>
      </c>
      <c r="C226" s="391" t="s">
        <v>111</v>
      </c>
      <c r="D226" s="392">
        <v>40263</v>
      </c>
      <c r="E226" s="206">
        <v>3</v>
      </c>
      <c r="F226" s="434"/>
    </row>
    <row r="227" spans="1:6">
      <c r="A227" s="391" t="s">
        <v>333</v>
      </c>
      <c r="B227" s="391" t="s">
        <v>215</v>
      </c>
      <c r="C227" s="391" t="s">
        <v>111</v>
      </c>
      <c r="D227" s="392">
        <v>40263</v>
      </c>
      <c r="E227" s="206">
        <v>3</v>
      </c>
      <c r="F227" s="434"/>
    </row>
    <row r="228" spans="1:6">
      <c r="A228" s="391" t="s">
        <v>334</v>
      </c>
      <c r="B228" s="391" t="s">
        <v>121</v>
      </c>
      <c r="C228" s="391" t="s">
        <v>125</v>
      </c>
      <c r="D228" s="392">
        <v>40263</v>
      </c>
      <c r="E228" s="206">
        <v>3</v>
      </c>
      <c r="F228" s="434"/>
    </row>
    <row r="229" spans="1:6">
      <c r="A229" s="391" t="s">
        <v>335</v>
      </c>
      <c r="B229" s="391" t="s">
        <v>110</v>
      </c>
      <c r="C229" s="391" t="s">
        <v>111</v>
      </c>
      <c r="D229" s="392">
        <v>40259</v>
      </c>
      <c r="E229" s="206">
        <v>3</v>
      </c>
      <c r="F229" s="434"/>
    </row>
    <row r="230" spans="1:6">
      <c r="A230" s="391" t="s">
        <v>336</v>
      </c>
      <c r="B230" s="391" t="s">
        <v>113</v>
      </c>
      <c r="C230" s="391" t="s">
        <v>111</v>
      </c>
      <c r="D230" s="392">
        <v>40259</v>
      </c>
      <c r="E230" s="206">
        <v>3</v>
      </c>
      <c r="F230" s="434"/>
    </row>
    <row r="231" spans="1:6">
      <c r="A231" s="391" t="s">
        <v>337</v>
      </c>
      <c r="B231" s="391" t="s">
        <v>110</v>
      </c>
      <c r="C231" s="391" t="s">
        <v>125</v>
      </c>
      <c r="D231" s="396">
        <v>40254</v>
      </c>
      <c r="E231" s="206">
        <v>3</v>
      </c>
      <c r="F231" s="434"/>
    </row>
    <row r="232" spans="1:6">
      <c r="A232" s="391" t="s">
        <v>338</v>
      </c>
      <c r="B232" s="391" t="s">
        <v>260</v>
      </c>
      <c r="C232" s="391" t="s">
        <v>111</v>
      </c>
      <c r="D232" s="396">
        <v>40253</v>
      </c>
      <c r="E232" s="206">
        <v>3</v>
      </c>
      <c r="F232" s="434"/>
    </row>
    <row r="233" spans="1:6">
      <c r="A233" s="391" t="s">
        <v>339</v>
      </c>
      <c r="B233" s="391" t="s">
        <v>107</v>
      </c>
      <c r="C233" s="391" t="s">
        <v>108</v>
      </c>
      <c r="D233" s="392">
        <v>40250</v>
      </c>
      <c r="E233" s="206">
        <v>3</v>
      </c>
      <c r="F233" s="434"/>
    </row>
    <row r="234" spans="1:6">
      <c r="A234" s="391" t="s">
        <v>340</v>
      </c>
      <c r="B234" s="391" t="s">
        <v>115</v>
      </c>
      <c r="C234" s="391" t="s">
        <v>108</v>
      </c>
      <c r="D234" s="392">
        <v>40246</v>
      </c>
      <c r="E234" s="206">
        <v>3</v>
      </c>
      <c r="F234" s="434"/>
    </row>
    <row r="235" spans="1:6">
      <c r="A235" s="391" t="s">
        <v>341</v>
      </c>
      <c r="B235" s="391" t="s">
        <v>113</v>
      </c>
      <c r="C235" s="391" t="s">
        <v>111</v>
      </c>
      <c r="D235" s="396">
        <v>40236</v>
      </c>
      <c r="E235" s="206">
        <v>3</v>
      </c>
      <c r="F235" s="434"/>
    </row>
    <row r="236" spans="1:6">
      <c r="A236" s="391" t="s">
        <v>342</v>
      </c>
      <c r="B236" s="391" t="s">
        <v>107</v>
      </c>
      <c r="C236" s="391" t="s">
        <v>111</v>
      </c>
      <c r="D236" s="392">
        <v>40235</v>
      </c>
      <c r="E236" s="206">
        <v>3</v>
      </c>
      <c r="F236" s="434"/>
    </row>
    <row r="237" spans="1:6">
      <c r="A237" s="391" t="s">
        <v>343</v>
      </c>
      <c r="B237" s="391" t="s">
        <v>121</v>
      </c>
      <c r="C237" s="391" t="s">
        <v>108</v>
      </c>
      <c r="D237" s="392">
        <v>40235</v>
      </c>
      <c r="E237" s="206">
        <v>3</v>
      </c>
      <c r="F237" s="434"/>
    </row>
    <row r="238" spans="1:6">
      <c r="A238" s="391" t="s">
        <v>344</v>
      </c>
      <c r="B238" s="391" t="s">
        <v>123</v>
      </c>
      <c r="C238" s="391" t="s">
        <v>111</v>
      </c>
      <c r="D238" s="392">
        <v>40233</v>
      </c>
      <c r="E238" s="206">
        <v>3</v>
      </c>
      <c r="F238" s="434"/>
    </row>
    <row r="239" spans="1:6">
      <c r="A239" s="391" t="s">
        <v>345</v>
      </c>
      <c r="B239" s="391" t="s">
        <v>147</v>
      </c>
      <c r="C239" s="391" t="s">
        <v>108</v>
      </c>
      <c r="D239" s="392">
        <v>40209</v>
      </c>
      <c r="E239" s="206">
        <v>3</v>
      </c>
      <c r="F239" s="434"/>
    </row>
    <row r="240" spans="1:6">
      <c r="A240" s="391" t="s">
        <v>346</v>
      </c>
      <c r="B240" s="391" t="s">
        <v>110</v>
      </c>
      <c r="C240" s="391" t="s">
        <v>108</v>
      </c>
      <c r="D240" s="392">
        <v>40208</v>
      </c>
      <c r="E240" s="206">
        <v>3</v>
      </c>
      <c r="F240" s="434"/>
    </row>
    <row r="241" spans="1:6">
      <c r="A241" s="391" t="s">
        <v>347</v>
      </c>
      <c r="B241" s="391" t="s">
        <v>140</v>
      </c>
      <c r="C241" s="391" t="s">
        <v>108</v>
      </c>
      <c r="D241" s="392">
        <v>40203</v>
      </c>
      <c r="E241" s="206">
        <v>3</v>
      </c>
      <c r="F241" s="434"/>
    </row>
    <row r="242" spans="1:6">
      <c r="A242" s="391" t="s">
        <v>348</v>
      </c>
      <c r="B242" s="391" t="s">
        <v>123</v>
      </c>
      <c r="C242" s="391" t="s">
        <v>108</v>
      </c>
      <c r="D242" s="392">
        <v>40200</v>
      </c>
      <c r="E242" s="206">
        <v>3</v>
      </c>
      <c r="F242" s="434"/>
    </row>
    <row r="243" spans="1:6">
      <c r="A243" s="391" t="s">
        <v>349</v>
      </c>
      <c r="B243" s="391" t="s">
        <v>113</v>
      </c>
      <c r="C243" s="391" t="s">
        <v>108</v>
      </c>
      <c r="D243" s="392">
        <v>40198</v>
      </c>
      <c r="E243" s="206">
        <v>3</v>
      </c>
      <c r="F243" s="434"/>
    </row>
    <row r="244" spans="1:6">
      <c r="A244" s="391" t="s">
        <v>350</v>
      </c>
      <c r="B244" s="391" t="s">
        <v>113</v>
      </c>
      <c r="C244" s="391" t="s">
        <v>125</v>
      </c>
      <c r="D244" s="392">
        <v>40184</v>
      </c>
      <c r="E244" s="206">
        <v>3</v>
      </c>
      <c r="F244" s="434"/>
    </row>
    <row r="245" spans="1:6">
      <c r="A245" s="391" t="s">
        <v>351</v>
      </c>
      <c r="B245" s="391" t="s">
        <v>140</v>
      </c>
      <c r="C245" s="391" t="s">
        <v>108</v>
      </c>
      <c r="D245" s="392">
        <v>40175</v>
      </c>
      <c r="E245" s="206">
        <v>3</v>
      </c>
      <c r="F245" s="434"/>
    </row>
    <row r="246" spans="1:6">
      <c r="A246" s="391" t="s">
        <v>352</v>
      </c>
      <c r="B246" s="391" t="s">
        <v>110</v>
      </c>
      <c r="C246" s="391" t="s">
        <v>125</v>
      </c>
      <c r="D246" s="392">
        <v>40166</v>
      </c>
      <c r="E246" s="206">
        <v>3</v>
      </c>
      <c r="F246" s="434"/>
    </row>
    <row r="247" spans="1:6">
      <c r="A247" s="391" t="s">
        <v>353</v>
      </c>
      <c r="B247" s="391" t="s">
        <v>154</v>
      </c>
      <c r="C247" s="391" t="s">
        <v>125</v>
      </c>
      <c r="D247" s="392">
        <v>40152</v>
      </c>
      <c r="E247" s="206">
        <v>3</v>
      </c>
      <c r="F247" s="434"/>
    </row>
    <row r="248" spans="1:6">
      <c r="A248" s="391" t="s">
        <v>354</v>
      </c>
      <c r="B248" s="391" t="s">
        <v>110</v>
      </c>
      <c r="C248" s="391" t="s">
        <v>108</v>
      </c>
      <c r="D248" s="392">
        <v>40137</v>
      </c>
      <c r="E248" s="206">
        <v>3</v>
      </c>
      <c r="F248" s="434"/>
    </row>
    <row r="249" spans="1:6">
      <c r="A249" s="391" t="s">
        <v>355</v>
      </c>
      <c r="B249" s="391" t="s">
        <v>135</v>
      </c>
      <c r="C249" s="391" t="s">
        <v>131</v>
      </c>
      <c r="D249" s="392">
        <v>40126</v>
      </c>
      <c r="E249" s="206">
        <v>3</v>
      </c>
      <c r="F249" s="434"/>
    </row>
    <row r="250" spans="1:6">
      <c r="A250" s="391" t="s">
        <v>356</v>
      </c>
      <c r="B250" s="391" t="s">
        <v>154</v>
      </c>
      <c r="C250" s="391" t="s">
        <v>108</v>
      </c>
      <c r="D250" s="392">
        <v>40106</v>
      </c>
      <c r="E250" s="206">
        <v>3</v>
      </c>
      <c r="F250" s="434"/>
    </row>
    <row r="251" spans="1:6">
      <c r="A251" s="391" t="s">
        <v>357</v>
      </c>
      <c r="B251" s="391" t="s">
        <v>123</v>
      </c>
      <c r="C251" s="391" t="s">
        <v>108</v>
      </c>
      <c r="D251" s="392">
        <v>40085</v>
      </c>
      <c r="E251" s="206">
        <v>3</v>
      </c>
      <c r="F251" s="434"/>
    </row>
    <row r="252" spans="1:6">
      <c r="A252" s="391" t="s">
        <v>358</v>
      </c>
      <c r="B252" s="391" t="s">
        <v>147</v>
      </c>
      <c r="C252" s="391" t="s">
        <v>108</v>
      </c>
      <c r="D252" s="392">
        <v>40083</v>
      </c>
      <c r="E252" s="206">
        <v>3</v>
      </c>
      <c r="F252" s="434"/>
    </row>
    <row r="253" spans="1:6">
      <c r="A253" s="391" t="s">
        <v>359</v>
      </c>
      <c r="B253" s="391" t="s">
        <v>119</v>
      </c>
      <c r="C253" s="391" t="s">
        <v>108</v>
      </c>
      <c r="D253" s="392">
        <v>40078</v>
      </c>
      <c r="E253" s="206">
        <v>3</v>
      </c>
      <c r="F253" s="434"/>
    </row>
    <row r="254" spans="1:6">
      <c r="A254" s="391" t="s">
        <v>360</v>
      </c>
      <c r="B254" s="391" t="s">
        <v>113</v>
      </c>
      <c r="C254" s="391" t="s">
        <v>111</v>
      </c>
      <c r="D254" s="392">
        <v>40054</v>
      </c>
      <c r="E254" s="206">
        <v>3</v>
      </c>
      <c r="F254" s="434"/>
    </row>
    <row r="255" spans="1:6">
      <c r="A255" s="391" t="s">
        <v>361</v>
      </c>
      <c r="B255" s="391" t="s">
        <v>107</v>
      </c>
      <c r="C255" s="391" t="s">
        <v>108</v>
      </c>
      <c r="D255" s="392">
        <v>40018</v>
      </c>
      <c r="E255" s="206">
        <v>3</v>
      </c>
      <c r="F255" s="434"/>
    </row>
    <row r="256" spans="1:6">
      <c r="A256" s="391" t="s">
        <v>362</v>
      </c>
      <c r="B256" s="391" t="s">
        <v>140</v>
      </c>
      <c r="C256" s="391" t="s">
        <v>108</v>
      </c>
      <c r="D256" s="392">
        <v>39972</v>
      </c>
      <c r="E256" s="206">
        <v>3</v>
      </c>
      <c r="F256" s="434"/>
    </row>
    <row r="257" spans="1:6">
      <c r="A257" s="391" t="s">
        <v>363</v>
      </c>
      <c r="B257" s="391" t="s">
        <v>123</v>
      </c>
      <c r="C257" s="391" t="s">
        <v>111</v>
      </c>
      <c r="D257" s="392">
        <v>39959</v>
      </c>
      <c r="E257" s="206">
        <v>3</v>
      </c>
      <c r="F257" s="434"/>
    </row>
    <row r="258" spans="1:6">
      <c r="A258" s="391" t="s">
        <v>364</v>
      </c>
      <c r="B258" s="391" t="s">
        <v>260</v>
      </c>
      <c r="C258" s="391" t="s">
        <v>108</v>
      </c>
      <c r="D258" s="392">
        <v>39923</v>
      </c>
      <c r="E258" s="206">
        <v>3</v>
      </c>
      <c r="F258" s="434"/>
    </row>
    <row r="259" spans="1:6">
      <c r="A259" s="391" t="s">
        <v>365</v>
      </c>
      <c r="B259" s="391" t="s">
        <v>123</v>
      </c>
      <c r="C259" s="391" t="s">
        <v>111</v>
      </c>
      <c r="D259" s="392">
        <v>39922</v>
      </c>
      <c r="E259" s="206">
        <v>3</v>
      </c>
      <c r="F259" s="434"/>
    </row>
    <row r="260" spans="1:6">
      <c r="A260" s="391" t="s">
        <v>366</v>
      </c>
      <c r="B260" s="391" t="s">
        <v>110</v>
      </c>
      <c r="C260" s="391" t="s">
        <v>108</v>
      </c>
      <c r="D260" s="392">
        <v>39899</v>
      </c>
      <c r="E260" s="206">
        <v>3</v>
      </c>
      <c r="F260" s="434"/>
    </row>
    <row r="261" spans="1:6">
      <c r="A261" s="391" t="s">
        <v>367</v>
      </c>
      <c r="B261" s="391" t="s">
        <v>113</v>
      </c>
      <c r="C261" s="391" t="s">
        <v>131</v>
      </c>
      <c r="D261" s="392">
        <v>39893</v>
      </c>
      <c r="E261" s="206">
        <v>3</v>
      </c>
      <c r="F261" s="434"/>
    </row>
    <row r="262" spans="1:6">
      <c r="A262" s="391" t="s">
        <v>368</v>
      </c>
      <c r="B262" s="391" t="s">
        <v>147</v>
      </c>
      <c r="C262" s="391" t="s">
        <v>125</v>
      </c>
      <c r="D262" s="392">
        <v>39871</v>
      </c>
      <c r="E262" s="206">
        <v>3</v>
      </c>
      <c r="F262" s="434"/>
    </row>
    <row r="263" spans="1:6">
      <c r="A263" s="391" t="s">
        <v>369</v>
      </c>
      <c r="B263" s="391" t="s">
        <v>110</v>
      </c>
      <c r="C263" s="391" t="s">
        <v>108</v>
      </c>
      <c r="D263" s="392">
        <v>39864</v>
      </c>
      <c r="E263" s="206">
        <v>3</v>
      </c>
      <c r="F263" s="434"/>
    </row>
    <row r="264" spans="1:6">
      <c r="A264" s="391" t="s">
        <v>370</v>
      </c>
      <c r="B264" s="391" t="s">
        <v>140</v>
      </c>
      <c r="C264" s="391" t="s">
        <v>111</v>
      </c>
      <c r="D264" s="392">
        <v>39830</v>
      </c>
      <c r="E264" s="206">
        <v>3</v>
      </c>
      <c r="F264" s="434"/>
    </row>
    <row r="265" spans="1:6">
      <c r="A265" s="391" t="s">
        <v>371</v>
      </c>
      <c r="B265" s="391" t="s">
        <v>140</v>
      </c>
      <c r="C265" s="391" t="s">
        <v>111</v>
      </c>
      <c r="D265" s="392">
        <v>39822</v>
      </c>
      <c r="E265" s="206">
        <v>3</v>
      </c>
      <c r="F265" s="434"/>
    </row>
    <row r="266" spans="1:6">
      <c r="A266" s="391" t="s">
        <v>372</v>
      </c>
      <c r="B266" s="391" t="s">
        <v>119</v>
      </c>
      <c r="C266" s="391" t="s">
        <v>108</v>
      </c>
      <c r="D266" s="392">
        <v>39815</v>
      </c>
      <c r="E266" s="206">
        <v>3</v>
      </c>
      <c r="F266" s="434"/>
    </row>
    <row r="267" spans="1:6">
      <c r="A267" s="391" t="s">
        <v>373</v>
      </c>
      <c r="B267" s="391" t="s">
        <v>110</v>
      </c>
      <c r="C267" s="391" t="s">
        <v>111</v>
      </c>
      <c r="D267" s="392">
        <v>39809</v>
      </c>
      <c r="E267" s="206">
        <v>3</v>
      </c>
      <c r="F267" s="434"/>
    </row>
    <row r="268" spans="1:6">
      <c r="A268" s="391" t="s">
        <v>374</v>
      </c>
      <c r="B268" s="391" t="s">
        <v>110</v>
      </c>
      <c r="C268" s="391" t="s">
        <v>108</v>
      </c>
      <c r="D268" s="392">
        <v>39807</v>
      </c>
      <c r="E268" s="206">
        <v>3</v>
      </c>
      <c r="F268" s="434"/>
    </row>
    <row r="269" spans="1:6">
      <c r="A269" s="391" t="s">
        <v>375</v>
      </c>
      <c r="B269" s="391" t="s">
        <v>123</v>
      </c>
      <c r="C269" s="391" t="s">
        <v>111</v>
      </c>
      <c r="D269" s="392">
        <v>39803</v>
      </c>
      <c r="E269" s="206">
        <v>3</v>
      </c>
      <c r="F269" s="434"/>
    </row>
    <row r="270" spans="1:6">
      <c r="A270" s="391" t="s">
        <v>376</v>
      </c>
      <c r="B270" s="391" t="s">
        <v>123</v>
      </c>
      <c r="C270" s="391" t="s">
        <v>125</v>
      </c>
      <c r="D270" s="392">
        <v>39802</v>
      </c>
      <c r="E270" s="206">
        <v>3</v>
      </c>
      <c r="F270" s="434"/>
    </row>
    <row r="271" spans="1:6">
      <c r="A271" s="391" t="s">
        <v>377</v>
      </c>
      <c r="B271" s="391" t="s">
        <v>119</v>
      </c>
      <c r="C271" s="391" t="s">
        <v>108</v>
      </c>
      <c r="D271" s="392">
        <v>39797</v>
      </c>
      <c r="E271" s="206">
        <v>3</v>
      </c>
      <c r="F271" s="434"/>
    </row>
    <row r="272" spans="1:6">
      <c r="A272" s="391" t="s">
        <v>378</v>
      </c>
      <c r="B272" s="391" t="s">
        <v>140</v>
      </c>
      <c r="C272" s="391" t="s">
        <v>111</v>
      </c>
      <c r="D272" s="392">
        <v>39785</v>
      </c>
      <c r="E272" s="206">
        <v>3</v>
      </c>
      <c r="F272" s="434"/>
    </row>
    <row r="273" spans="1:6">
      <c r="A273" s="391" t="s">
        <v>379</v>
      </c>
      <c r="B273" s="391" t="s">
        <v>107</v>
      </c>
      <c r="C273" s="391" t="s">
        <v>108</v>
      </c>
      <c r="D273" s="392">
        <v>39784</v>
      </c>
      <c r="E273" s="206">
        <v>3</v>
      </c>
      <c r="F273" s="434"/>
    </row>
    <row r="274" spans="1:6">
      <c r="A274" s="391" t="s">
        <v>380</v>
      </c>
      <c r="B274" s="391" t="s">
        <v>115</v>
      </c>
      <c r="C274" s="391" t="s">
        <v>111</v>
      </c>
      <c r="D274" s="392">
        <v>39783</v>
      </c>
      <c r="E274" s="206">
        <v>3</v>
      </c>
      <c r="F274" s="434"/>
    </row>
    <row r="275" spans="1:6">
      <c r="A275" s="391" t="s">
        <v>381</v>
      </c>
      <c r="B275" s="391" t="s">
        <v>110</v>
      </c>
      <c r="C275" s="391" t="s">
        <v>111</v>
      </c>
      <c r="D275" s="392">
        <v>39772</v>
      </c>
      <c r="E275" s="206">
        <v>3</v>
      </c>
      <c r="F275" s="434"/>
    </row>
    <row r="276" spans="1:6">
      <c r="A276" s="391" t="s">
        <v>382</v>
      </c>
      <c r="B276" s="391" t="s">
        <v>113</v>
      </c>
      <c r="C276" s="391" t="s">
        <v>125</v>
      </c>
      <c r="D276" s="392">
        <v>39768</v>
      </c>
      <c r="E276" s="206">
        <v>3</v>
      </c>
      <c r="F276" s="434"/>
    </row>
    <row r="277" spans="1:6">
      <c r="A277" s="391" t="s">
        <v>383</v>
      </c>
      <c r="B277" s="391" t="s">
        <v>107</v>
      </c>
      <c r="C277" s="391" t="s">
        <v>111</v>
      </c>
      <c r="D277" s="392">
        <v>39768</v>
      </c>
      <c r="E277" s="206">
        <v>3</v>
      </c>
      <c r="F277" s="434"/>
    </row>
    <row r="278" spans="1:6">
      <c r="A278" s="391" t="s">
        <v>384</v>
      </c>
      <c r="B278" s="391" t="s">
        <v>123</v>
      </c>
      <c r="C278" s="391" t="s">
        <v>111</v>
      </c>
      <c r="D278" s="392">
        <v>39765</v>
      </c>
      <c r="E278" s="206">
        <v>3</v>
      </c>
      <c r="F278" s="434"/>
    </row>
    <row r="279" spans="1:6">
      <c r="A279" s="391" t="s">
        <v>385</v>
      </c>
      <c r="B279" s="391" t="s">
        <v>177</v>
      </c>
      <c r="C279" s="391" t="s">
        <v>108</v>
      </c>
      <c r="D279" s="392">
        <v>39761</v>
      </c>
      <c r="E279" s="206">
        <v>3</v>
      </c>
      <c r="F279" s="434"/>
    </row>
    <row r="280" spans="1:6">
      <c r="A280" s="391" t="s">
        <v>386</v>
      </c>
      <c r="B280" s="391" t="s">
        <v>140</v>
      </c>
      <c r="C280" s="391" t="s">
        <v>108</v>
      </c>
      <c r="D280" s="392">
        <v>39760</v>
      </c>
      <c r="E280" s="206">
        <v>3</v>
      </c>
      <c r="F280" s="434"/>
    </row>
    <row r="281" spans="1:6">
      <c r="A281" s="391" t="s">
        <v>387</v>
      </c>
      <c r="B281" s="391" t="s">
        <v>137</v>
      </c>
      <c r="C281" s="391" t="s">
        <v>131</v>
      </c>
      <c r="D281" s="392">
        <v>39758</v>
      </c>
      <c r="E281" s="206">
        <v>3</v>
      </c>
      <c r="F281" s="434"/>
    </row>
    <row r="282" spans="1:6">
      <c r="A282" s="391" t="s">
        <v>388</v>
      </c>
      <c r="B282" s="391" t="s">
        <v>177</v>
      </c>
      <c r="C282" s="391" t="s">
        <v>108</v>
      </c>
      <c r="D282" s="392">
        <v>39754</v>
      </c>
      <c r="E282" s="206">
        <v>3</v>
      </c>
      <c r="F282" s="434"/>
    </row>
    <row r="283" spans="1:6">
      <c r="A283" s="391" t="s">
        <v>389</v>
      </c>
      <c r="B283" s="391" t="s">
        <v>140</v>
      </c>
      <c r="C283" s="391" t="s">
        <v>131</v>
      </c>
      <c r="D283" s="392">
        <v>39747</v>
      </c>
      <c r="E283" s="206">
        <v>3</v>
      </c>
      <c r="F283" s="434"/>
    </row>
    <row r="284" spans="1:6">
      <c r="A284" s="391" t="s">
        <v>390</v>
      </c>
      <c r="B284" s="391" t="s">
        <v>119</v>
      </c>
      <c r="C284" s="391" t="s">
        <v>108</v>
      </c>
      <c r="D284" s="392">
        <v>39745</v>
      </c>
      <c r="E284" s="206">
        <v>3</v>
      </c>
      <c r="F284" s="434"/>
    </row>
    <row r="285" spans="1:6">
      <c r="A285" s="391" t="s">
        <v>391</v>
      </c>
      <c r="B285" s="391" t="s">
        <v>110</v>
      </c>
      <c r="C285" s="391" t="s">
        <v>111</v>
      </c>
      <c r="D285" s="392">
        <v>39742</v>
      </c>
      <c r="E285" s="206">
        <v>3</v>
      </c>
      <c r="F285" s="434"/>
    </row>
    <row r="286" spans="1:6">
      <c r="A286" s="391" t="s">
        <v>392</v>
      </c>
      <c r="B286" s="391" t="s">
        <v>107</v>
      </c>
      <c r="C286" s="391" t="s">
        <v>131</v>
      </c>
      <c r="D286" s="392">
        <v>39742</v>
      </c>
      <c r="E286" s="206">
        <v>3</v>
      </c>
      <c r="F286" s="434"/>
    </row>
    <row r="287" spans="1:6">
      <c r="A287" s="391" t="s">
        <v>393</v>
      </c>
      <c r="B287" s="391" t="s">
        <v>177</v>
      </c>
      <c r="C287" s="391" t="s">
        <v>125</v>
      </c>
      <c r="D287" s="392">
        <v>39735</v>
      </c>
      <c r="E287" s="206">
        <v>3</v>
      </c>
      <c r="F287" s="434"/>
    </row>
    <row r="288" spans="1:6">
      <c r="A288" s="391" t="s">
        <v>394</v>
      </c>
      <c r="B288" s="391" t="s">
        <v>177</v>
      </c>
      <c r="C288" s="391" t="s">
        <v>131</v>
      </c>
      <c r="D288" s="392">
        <v>39733</v>
      </c>
      <c r="E288" s="206">
        <v>3</v>
      </c>
      <c r="F288" s="434"/>
    </row>
    <row r="289" spans="1:6">
      <c r="A289" s="391" t="s">
        <v>395</v>
      </c>
      <c r="B289" s="391" t="s">
        <v>115</v>
      </c>
      <c r="C289" s="391" t="s">
        <v>125</v>
      </c>
      <c r="D289" s="392">
        <v>39731</v>
      </c>
      <c r="E289" s="206">
        <v>3</v>
      </c>
      <c r="F289" s="434"/>
    </row>
    <row r="290" spans="1:6">
      <c r="A290" s="391" t="s">
        <v>396</v>
      </c>
      <c r="B290" s="391" t="s">
        <v>110</v>
      </c>
      <c r="C290" s="391" t="s">
        <v>125</v>
      </c>
      <c r="D290" s="392">
        <v>39728</v>
      </c>
      <c r="E290" s="206">
        <v>3</v>
      </c>
      <c r="F290" s="434"/>
    </row>
    <row r="291" spans="1:6">
      <c r="A291" s="391" t="s">
        <v>397</v>
      </c>
      <c r="B291" s="391" t="s">
        <v>107</v>
      </c>
      <c r="C291" s="391" t="s">
        <v>108</v>
      </c>
      <c r="D291" s="392">
        <v>39728</v>
      </c>
      <c r="E291" s="206">
        <v>3</v>
      </c>
      <c r="F291" s="434"/>
    </row>
    <row r="292" spans="1:6">
      <c r="A292" s="391" t="s">
        <v>398</v>
      </c>
      <c r="B292" s="391" t="s">
        <v>107</v>
      </c>
      <c r="C292" s="391" t="s">
        <v>111</v>
      </c>
      <c r="D292" s="392">
        <v>39728</v>
      </c>
      <c r="E292" s="206">
        <v>3</v>
      </c>
      <c r="F292" s="434"/>
    </row>
    <row r="293" spans="1:6">
      <c r="A293" s="391" t="s">
        <v>399</v>
      </c>
      <c r="B293" s="391" t="s">
        <v>107</v>
      </c>
      <c r="C293" s="391" t="s">
        <v>108</v>
      </c>
      <c r="D293" s="392">
        <v>39722</v>
      </c>
      <c r="E293" s="206">
        <v>3</v>
      </c>
      <c r="F293" s="434"/>
    </row>
    <row r="294" spans="1:6">
      <c r="A294" s="391" t="s">
        <v>400</v>
      </c>
      <c r="B294" s="391" t="s">
        <v>119</v>
      </c>
      <c r="C294" s="391" t="s">
        <v>111</v>
      </c>
      <c r="D294" s="392">
        <v>39720</v>
      </c>
      <c r="E294" s="206">
        <v>3</v>
      </c>
      <c r="F294" s="434"/>
    </row>
    <row r="295" spans="1:6">
      <c r="A295" s="391" t="s">
        <v>401</v>
      </c>
      <c r="B295" s="391" t="s">
        <v>107</v>
      </c>
      <c r="C295" s="391" t="s">
        <v>111</v>
      </c>
      <c r="D295" s="392">
        <v>39719</v>
      </c>
      <c r="E295" s="206">
        <v>3</v>
      </c>
      <c r="F295" s="434"/>
    </row>
    <row r="296" spans="1:6">
      <c r="A296" s="391" t="s">
        <v>402</v>
      </c>
      <c r="B296" s="391" t="s">
        <v>135</v>
      </c>
      <c r="C296" s="391" t="s">
        <v>108</v>
      </c>
      <c r="D296" s="392">
        <v>39704</v>
      </c>
      <c r="E296" s="206">
        <v>3</v>
      </c>
      <c r="F296" s="434"/>
    </row>
    <row r="297" spans="1:6">
      <c r="A297" s="391" t="s">
        <v>403</v>
      </c>
      <c r="B297" s="391" t="s">
        <v>110</v>
      </c>
      <c r="C297" s="391" t="s">
        <v>108</v>
      </c>
      <c r="D297" s="392">
        <v>39703</v>
      </c>
      <c r="E297" s="206">
        <v>3</v>
      </c>
      <c r="F297" s="434"/>
    </row>
    <row r="298" spans="1:6">
      <c r="A298" s="391" t="s">
        <v>404</v>
      </c>
      <c r="B298" s="391" t="s">
        <v>140</v>
      </c>
      <c r="C298" s="391" t="s">
        <v>125</v>
      </c>
      <c r="D298" s="392">
        <v>39697</v>
      </c>
      <c r="E298" s="206">
        <v>3</v>
      </c>
      <c r="F298" s="434"/>
    </row>
    <row r="299" spans="1:6">
      <c r="A299" s="391" t="s">
        <v>405</v>
      </c>
      <c r="B299" s="391" t="s">
        <v>140</v>
      </c>
      <c r="C299" s="391" t="s">
        <v>108</v>
      </c>
      <c r="D299" s="392">
        <v>39696</v>
      </c>
      <c r="E299" s="206">
        <v>3</v>
      </c>
      <c r="F299" s="434"/>
    </row>
    <row r="300" spans="1:6">
      <c r="A300" s="391" t="s">
        <v>406</v>
      </c>
      <c r="B300" s="391" t="s">
        <v>113</v>
      </c>
      <c r="C300" s="391" t="s">
        <v>108</v>
      </c>
      <c r="D300" s="392">
        <v>39692</v>
      </c>
      <c r="E300" s="206">
        <v>3</v>
      </c>
      <c r="F300" s="434"/>
    </row>
    <row r="301" spans="1:6">
      <c r="A301" s="391" t="s">
        <v>407</v>
      </c>
      <c r="B301" s="391" t="s">
        <v>177</v>
      </c>
      <c r="C301" s="391" t="s">
        <v>108</v>
      </c>
      <c r="D301" s="392">
        <v>39688</v>
      </c>
      <c r="E301" s="206">
        <v>3</v>
      </c>
      <c r="F301" s="434"/>
    </row>
    <row r="302" spans="1:6">
      <c r="A302" s="391" t="s">
        <v>408</v>
      </c>
      <c r="B302" s="391" t="s">
        <v>177</v>
      </c>
      <c r="C302" s="391" t="s">
        <v>125</v>
      </c>
      <c r="D302" s="392">
        <v>39687</v>
      </c>
      <c r="E302" s="206">
        <v>3</v>
      </c>
      <c r="F302" s="434"/>
    </row>
    <row r="303" spans="1:6">
      <c r="A303" s="391" t="s">
        <v>409</v>
      </c>
      <c r="B303" s="391" t="s">
        <v>283</v>
      </c>
      <c r="C303" s="391" t="s">
        <v>108</v>
      </c>
      <c r="D303" s="392">
        <v>39683</v>
      </c>
      <c r="E303" s="206">
        <v>3</v>
      </c>
      <c r="F303" s="434"/>
    </row>
    <row r="304" spans="1:6">
      <c r="A304" s="391" t="s">
        <v>410</v>
      </c>
      <c r="B304" s="391" t="s">
        <v>107</v>
      </c>
      <c r="C304" s="391" t="s">
        <v>108</v>
      </c>
      <c r="D304" s="392">
        <v>39679</v>
      </c>
      <c r="E304" s="206">
        <v>3</v>
      </c>
      <c r="F304" s="434"/>
    </row>
    <row r="305" spans="1:6">
      <c r="A305" s="391" t="s">
        <v>411</v>
      </c>
      <c r="B305" s="391" t="s">
        <v>115</v>
      </c>
      <c r="C305" s="391" t="s">
        <v>108</v>
      </c>
      <c r="D305" s="392">
        <v>39678</v>
      </c>
      <c r="E305" s="206">
        <v>3</v>
      </c>
      <c r="F305" s="434"/>
    </row>
    <row r="306" spans="1:6">
      <c r="A306" s="391" t="s">
        <v>412</v>
      </c>
      <c r="B306" s="391" t="s">
        <v>110</v>
      </c>
      <c r="C306" s="391" t="s">
        <v>108</v>
      </c>
      <c r="D306" s="392">
        <v>39673</v>
      </c>
      <c r="E306" s="206">
        <v>3</v>
      </c>
      <c r="F306" s="434"/>
    </row>
    <row r="307" spans="1:6">
      <c r="A307" s="391" t="s">
        <v>413</v>
      </c>
      <c r="B307" s="391" t="s">
        <v>123</v>
      </c>
      <c r="C307" s="391" t="s">
        <v>125</v>
      </c>
      <c r="D307" s="392">
        <v>39662</v>
      </c>
      <c r="E307" s="206">
        <v>3</v>
      </c>
      <c r="F307" s="434"/>
    </row>
    <row r="308" spans="1:6">
      <c r="A308" s="391" t="s">
        <v>414</v>
      </c>
      <c r="B308" s="391" t="s">
        <v>115</v>
      </c>
      <c r="C308" s="391" t="s">
        <v>108</v>
      </c>
      <c r="D308" s="392">
        <v>39657</v>
      </c>
      <c r="E308" s="206">
        <v>3</v>
      </c>
      <c r="F308" s="434"/>
    </row>
    <row r="309" spans="1:6">
      <c r="A309" s="391" t="s">
        <v>415</v>
      </c>
      <c r="B309" s="391" t="s">
        <v>140</v>
      </c>
      <c r="C309" s="391" t="s">
        <v>108</v>
      </c>
      <c r="D309" s="392">
        <v>39655</v>
      </c>
      <c r="E309" s="206">
        <v>3</v>
      </c>
      <c r="F309" s="434"/>
    </row>
    <row r="310" spans="1:6">
      <c r="A310" s="391" t="s">
        <v>416</v>
      </c>
      <c r="B310" s="391" t="s">
        <v>113</v>
      </c>
      <c r="C310" s="391" t="s">
        <v>108</v>
      </c>
      <c r="D310" s="392">
        <v>39654</v>
      </c>
      <c r="E310" s="206">
        <v>3</v>
      </c>
      <c r="F310" s="434"/>
    </row>
    <row r="311" spans="1:6">
      <c r="A311" s="391" t="s">
        <v>417</v>
      </c>
      <c r="B311" s="391" t="s">
        <v>107</v>
      </c>
      <c r="C311" s="391" t="s">
        <v>111</v>
      </c>
      <c r="D311" s="392">
        <v>39648</v>
      </c>
      <c r="E311" s="206">
        <v>3</v>
      </c>
      <c r="F311" s="434"/>
    </row>
    <row r="312" spans="1:6">
      <c r="A312" s="391" t="s">
        <v>418</v>
      </c>
      <c r="B312" s="391" t="s">
        <v>242</v>
      </c>
      <c r="C312" s="391" t="s">
        <v>108</v>
      </c>
      <c r="D312" s="392">
        <v>39646</v>
      </c>
      <c r="E312" s="206">
        <v>3</v>
      </c>
      <c r="F312" s="434"/>
    </row>
    <row r="313" spans="1:6">
      <c r="A313" s="391" t="s">
        <v>419</v>
      </c>
      <c r="B313" s="391" t="s">
        <v>250</v>
      </c>
      <c r="C313" s="391" t="s">
        <v>111</v>
      </c>
      <c r="D313" s="392">
        <v>39639</v>
      </c>
      <c r="E313" s="206">
        <v>3</v>
      </c>
      <c r="F313" s="434"/>
    </row>
    <row r="314" spans="1:6">
      <c r="A314" s="391" t="s">
        <v>420</v>
      </c>
      <c r="B314" s="391" t="s">
        <v>140</v>
      </c>
      <c r="C314" s="391" t="s">
        <v>111</v>
      </c>
      <c r="D314" s="392">
        <v>39633</v>
      </c>
      <c r="E314" s="206">
        <v>3</v>
      </c>
      <c r="F314" s="434"/>
    </row>
    <row r="315" spans="1:6">
      <c r="A315" s="391" t="s">
        <v>421</v>
      </c>
      <c r="B315" s="391" t="s">
        <v>283</v>
      </c>
      <c r="C315" s="391" t="s">
        <v>111</v>
      </c>
      <c r="D315" s="392">
        <v>39623</v>
      </c>
      <c r="E315" s="206">
        <v>3</v>
      </c>
      <c r="F315" s="434"/>
    </row>
    <row r="316" spans="1:6">
      <c r="A316" s="391" t="s">
        <v>422</v>
      </c>
      <c r="B316" s="391" t="s">
        <v>115</v>
      </c>
      <c r="C316" s="391" t="s">
        <v>111</v>
      </c>
      <c r="D316" s="392">
        <v>39616</v>
      </c>
      <c r="E316" s="206">
        <v>3</v>
      </c>
      <c r="F316" s="434"/>
    </row>
    <row r="317" spans="1:6">
      <c r="A317" s="391" t="s">
        <v>423</v>
      </c>
      <c r="B317" s="391" t="s">
        <v>140</v>
      </c>
      <c r="C317" s="391" t="s">
        <v>111</v>
      </c>
      <c r="D317" s="392">
        <v>39603</v>
      </c>
      <c r="E317" s="206">
        <v>3</v>
      </c>
      <c r="F317" s="434"/>
    </row>
    <row r="318" spans="1:6">
      <c r="A318" s="391" t="s">
        <v>424</v>
      </c>
      <c r="B318" s="391" t="s">
        <v>107</v>
      </c>
      <c r="C318" s="391" t="s">
        <v>108</v>
      </c>
      <c r="D318" s="392">
        <v>39602</v>
      </c>
      <c r="E318" s="206">
        <v>3</v>
      </c>
      <c r="F318" s="434"/>
    </row>
    <row r="319" spans="1:6">
      <c r="A319" s="391" t="s">
        <v>425</v>
      </c>
      <c r="B319" s="391" t="s">
        <v>140</v>
      </c>
      <c r="C319" s="391" t="s">
        <v>108</v>
      </c>
      <c r="D319" s="392">
        <v>39597</v>
      </c>
      <c r="E319" s="206">
        <v>3</v>
      </c>
      <c r="F319" s="434"/>
    </row>
    <row r="320" spans="1:6">
      <c r="A320" s="391" t="s">
        <v>426</v>
      </c>
      <c r="B320" s="391" t="s">
        <v>110</v>
      </c>
      <c r="C320" s="391" t="s">
        <v>111</v>
      </c>
      <c r="D320" s="392">
        <v>39592</v>
      </c>
      <c r="E320" s="206">
        <v>3</v>
      </c>
      <c r="F320" s="434"/>
    </row>
    <row r="321" spans="1:6">
      <c r="A321" s="391" t="s">
        <v>427</v>
      </c>
      <c r="B321" s="391" t="s">
        <v>147</v>
      </c>
      <c r="C321" s="391" t="s">
        <v>111</v>
      </c>
      <c r="D321" s="392">
        <v>39592</v>
      </c>
      <c r="E321" s="206">
        <v>3</v>
      </c>
      <c r="F321" s="434"/>
    </row>
    <row r="322" spans="1:6">
      <c r="A322" s="391" t="s">
        <v>428</v>
      </c>
      <c r="B322" s="391" t="s">
        <v>123</v>
      </c>
      <c r="C322" s="391" t="s">
        <v>108</v>
      </c>
      <c r="D322" s="392">
        <v>39588</v>
      </c>
      <c r="E322" s="206">
        <v>3</v>
      </c>
      <c r="F322" s="434"/>
    </row>
    <row r="323" spans="1:6">
      <c r="A323" s="391" t="s">
        <v>429</v>
      </c>
      <c r="B323" s="391" t="s">
        <v>140</v>
      </c>
      <c r="C323" s="391" t="s">
        <v>111</v>
      </c>
      <c r="D323" s="392">
        <v>39545</v>
      </c>
      <c r="E323" s="206">
        <v>3</v>
      </c>
      <c r="F323" s="434"/>
    </row>
    <row r="324" spans="1:6">
      <c r="A324" s="391" t="s">
        <v>430</v>
      </c>
      <c r="B324" s="391" t="s">
        <v>140</v>
      </c>
      <c r="C324" s="391" t="s">
        <v>111</v>
      </c>
      <c r="D324" s="392">
        <v>39539</v>
      </c>
      <c r="E324" s="206">
        <v>3</v>
      </c>
      <c r="F324" s="434"/>
    </row>
    <row r="325" spans="1:6">
      <c r="A325" s="391" t="s">
        <v>431</v>
      </c>
      <c r="B325" s="391" t="s">
        <v>107</v>
      </c>
      <c r="C325" s="391" t="s">
        <v>108</v>
      </c>
      <c r="D325" s="392">
        <v>39539</v>
      </c>
      <c r="E325" s="206">
        <v>3</v>
      </c>
      <c r="F325" s="434"/>
    </row>
    <row r="326" spans="1:6">
      <c r="A326" s="391" t="s">
        <v>432</v>
      </c>
      <c r="B326" s="391" t="s">
        <v>140</v>
      </c>
      <c r="C326" s="391" t="s">
        <v>111</v>
      </c>
      <c r="D326" s="392">
        <v>39538</v>
      </c>
      <c r="E326" s="206">
        <v>3</v>
      </c>
      <c r="F326" s="434"/>
    </row>
    <row r="327" spans="1:6">
      <c r="A327" s="391" t="s">
        <v>433</v>
      </c>
      <c r="B327" s="391" t="s">
        <v>107</v>
      </c>
      <c r="C327" s="391" t="s">
        <v>125</v>
      </c>
      <c r="D327" s="392">
        <v>39535</v>
      </c>
      <c r="E327" s="206">
        <v>3</v>
      </c>
      <c r="F327" s="434"/>
    </row>
    <row r="328" spans="1:6">
      <c r="A328" s="391" t="s">
        <v>434</v>
      </c>
      <c r="B328" s="391" t="s">
        <v>107</v>
      </c>
      <c r="C328" s="391" t="s">
        <v>111</v>
      </c>
      <c r="D328" s="392">
        <v>39534</v>
      </c>
      <c r="E328" s="206">
        <v>3</v>
      </c>
      <c r="F328" s="434"/>
    </row>
    <row r="329" spans="1:6">
      <c r="A329" s="391" t="s">
        <v>435</v>
      </c>
      <c r="B329" s="391" t="s">
        <v>260</v>
      </c>
      <c r="C329" s="391" t="s">
        <v>111</v>
      </c>
      <c r="D329" s="392">
        <v>39529</v>
      </c>
      <c r="E329" s="206">
        <v>3</v>
      </c>
      <c r="F329" s="434"/>
    </row>
    <row r="330" spans="1:6">
      <c r="A330" s="391" t="s">
        <v>436</v>
      </c>
      <c r="B330" s="391" t="s">
        <v>283</v>
      </c>
      <c r="C330" s="391" t="s">
        <v>111</v>
      </c>
      <c r="D330" s="392">
        <v>39522</v>
      </c>
      <c r="E330" s="206">
        <v>3</v>
      </c>
      <c r="F330" s="434"/>
    </row>
    <row r="331" spans="1:6">
      <c r="A331" s="391" t="s">
        <v>437</v>
      </c>
      <c r="B331" s="391" t="s">
        <v>110</v>
      </c>
      <c r="C331" s="391" t="s">
        <v>108</v>
      </c>
      <c r="D331" s="392">
        <v>39519</v>
      </c>
      <c r="E331" s="206">
        <v>3</v>
      </c>
      <c r="F331" s="434"/>
    </row>
    <row r="332" spans="1:6">
      <c r="A332" s="391" t="s">
        <v>438</v>
      </c>
      <c r="B332" s="391" t="s">
        <v>140</v>
      </c>
      <c r="C332" s="391" t="s">
        <v>108</v>
      </c>
      <c r="D332" s="392">
        <v>39518</v>
      </c>
      <c r="E332" s="206">
        <v>3</v>
      </c>
      <c r="F332" s="434"/>
    </row>
    <row r="333" spans="1:6">
      <c r="A333" s="391" t="s">
        <v>439</v>
      </c>
      <c r="B333" s="391" t="s">
        <v>215</v>
      </c>
      <c r="C333" s="391" t="s">
        <v>125</v>
      </c>
      <c r="D333" s="392">
        <v>39515</v>
      </c>
      <c r="E333" s="206">
        <v>3</v>
      </c>
      <c r="F333" s="434"/>
    </row>
    <row r="334" spans="1:6">
      <c r="A334" s="391" t="s">
        <v>440</v>
      </c>
      <c r="B334" s="391" t="s">
        <v>260</v>
      </c>
      <c r="C334" s="391" t="s">
        <v>108</v>
      </c>
      <c r="D334" s="392">
        <v>39492</v>
      </c>
      <c r="E334" s="206">
        <v>3</v>
      </c>
      <c r="F334" s="434"/>
    </row>
    <row r="335" spans="1:6">
      <c r="A335" s="391" t="s">
        <v>441</v>
      </c>
      <c r="B335" s="391" t="s">
        <v>140</v>
      </c>
      <c r="C335" s="391" t="s">
        <v>108</v>
      </c>
      <c r="D335" s="392">
        <v>39472</v>
      </c>
      <c r="E335" s="206">
        <v>3</v>
      </c>
      <c r="F335" s="434"/>
    </row>
    <row r="336" spans="1:6">
      <c r="A336" s="391" t="s">
        <v>442</v>
      </c>
      <c r="B336" s="391" t="s">
        <v>140</v>
      </c>
      <c r="C336" s="391" t="s">
        <v>108</v>
      </c>
      <c r="D336" s="392">
        <v>39472</v>
      </c>
      <c r="E336" s="206">
        <v>3</v>
      </c>
      <c r="F336" s="434"/>
    </row>
    <row r="337" spans="1:6">
      <c r="A337" s="391" t="s">
        <v>443</v>
      </c>
      <c r="B337" s="391" t="s">
        <v>119</v>
      </c>
      <c r="C337" s="391" t="s">
        <v>131</v>
      </c>
      <c r="D337" s="392">
        <v>39458</v>
      </c>
      <c r="E337" s="206">
        <v>3</v>
      </c>
      <c r="F337" s="434"/>
    </row>
    <row r="338" spans="1:6">
      <c r="A338" s="391" t="s">
        <v>444</v>
      </c>
      <c r="B338" s="391" t="s">
        <v>147</v>
      </c>
      <c r="C338" s="391" t="s">
        <v>125</v>
      </c>
      <c r="D338" s="392">
        <v>39457</v>
      </c>
      <c r="E338" s="206">
        <v>3</v>
      </c>
      <c r="F338" s="434"/>
    </row>
    <row r="339" spans="1:6">
      <c r="A339" s="391" t="s">
        <v>445</v>
      </c>
      <c r="B339" s="391" t="s">
        <v>140</v>
      </c>
      <c r="C339" s="391" t="s">
        <v>108</v>
      </c>
      <c r="D339" s="392">
        <v>39455</v>
      </c>
      <c r="E339" s="206">
        <v>3</v>
      </c>
      <c r="F339" s="434"/>
    </row>
    <row r="340" spans="1:6">
      <c r="A340" s="391" t="s">
        <v>446</v>
      </c>
      <c r="B340" s="391" t="s">
        <v>119</v>
      </c>
      <c r="C340" s="391" t="s">
        <v>108</v>
      </c>
      <c r="D340" s="392">
        <v>39448</v>
      </c>
      <c r="E340" s="206">
        <v>3</v>
      </c>
      <c r="F340" s="434"/>
    </row>
    <row r="341" spans="1:6">
      <c r="A341" s="391" t="s">
        <v>8</v>
      </c>
      <c r="B341" s="391" t="s">
        <v>130</v>
      </c>
      <c r="C341" s="391" t="s">
        <v>108</v>
      </c>
      <c r="D341" s="392">
        <v>39447</v>
      </c>
      <c r="E341" s="206">
        <v>3</v>
      </c>
      <c r="F341" s="434"/>
    </row>
    <row r="342" spans="1:6">
      <c r="A342" s="391" t="s">
        <v>447</v>
      </c>
      <c r="B342" s="391" t="s">
        <v>110</v>
      </c>
      <c r="C342" s="391" t="s">
        <v>108</v>
      </c>
      <c r="D342" s="392">
        <v>39446</v>
      </c>
      <c r="E342" s="206">
        <v>3</v>
      </c>
      <c r="F342" s="434"/>
    </row>
    <row r="343" spans="1:6">
      <c r="A343" s="391" t="s">
        <v>448</v>
      </c>
      <c r="B343" s="391" t="s">
        <v>107</v>
      </c>
      <c r="C343" s="391" t="s">
        <v>108</v>
      </c>
      <c r="D343" s="392">
        <v>39441</v>
      </c>
      <c r="E343" s="206">
        <v>3</v>
      </c>
      <c r="F343" s="434"/>
    </row>
    <row r="344" spans="1:6">
      <c r="A344" s="391" t="s">
        <v>449</v>
      </c>
      <c r="B344" s="391" t="s">
        <v>107</v>
      </c>
      <c r="C344" s="391" t="s">
        <v>108</v>
      </c>
      <c r="D344" s="392">
        <v>39435</v>
      </c>
      <c r="E344" s="206">
        <v>3</v>
      </c>
      <c r="F344" s="434"/>
    </row>
    <row r="345" spans="1:6">
      <c r="A345" s="391" t="s">
        <v>450</v>
      </c>
      <c r="B345" s="391" t="s">
        <v>154</v>
      </c>
      <c r="C345" s="391" t="s">
        <v>125</v>
      </c>
      <c r="D345" s="392">
        <v>39417</v>
      </c>
      <c r="E345" s="206">
        <v>3</v>
      </c>
      <c r="F345" s="434"/>
    </row>
    <row r="346" spans="1:6">
      <c r="A346" s="391" t="s">
        <v>451</v>
      </c>
      <c r="B346" s="391" t="s">
        <v>119</v>
      </c>
      <c r="C346" s="391" t="s">
        <v>131</v>
      </c>
      <c r="D346" s="392">
        <v>39417</v>
      </c>
      <c r="E346" s="206">
        <v>3</v>
      </c>
      <c r="F346" s="434"/>
    </row>
    <row r="347" spans="1:6">
      <c r="A347" s="391" t="s">
        <v>452</v>
      </c>
      <c r="B347" s="391" t="s">
        <v>154</v>
      </c>
      <c r="C347" s="391" t="s">
        <v>108</v>
      </c>
      <c r="D347" s="392">
        <v>39414</v>
      </c>
      <c r="E347" s="206">
        <v>3</v>
      </c>
      <c r="F347" s="434"/>
    </row>
    <row r="348" spans="1:6">
      <c r="A348" s="391" t="s">
        <v>453</v>
      </c>
      <c r="B348" s="391" t="s">
        <v>140</v>
      </c>
      <c r="C348" s="391" t="s">
        <v>108</v>
      </c>
      <c r="D348" s="392">
        <v>39407</v>
      </c>
      <c r="E348" s="206">
        <v>3</v>
      </c>
      <c r="F348" s="434"/>
    </row>
    <row r="349" spans="1:6">
      <c r="A349" s="391" t="s">
        <v>454</v>
      </c>
      <c r="B349" s="391" t="s">
        <v>115</v>
      </c>
      <c r="C349" s="391" t="s">
        <v>108</v>
      </c>
      <c r="D349" s="392">
        <v>39404</v>
      </c>
      <c r="E349" s="206">
        <v>3</v>
      </c>
      <c r="F349" s="434"/>
    </row>
    <row r="350" spans="1:6">
      <c r="A350" s="391" t="s">
        <v>455</v>
      </c>
      <c r="B350" s="391" t="s">
        <v>140</v>
      </c>
      <c r="C350" s="391" t="s">
        <v>108</v>
      </c>
      <c r="D350" s="392">
        <v>39403</v>
      </c>
      <c r="E350" s="206">
        <v>3</v>
      </c>
      <c r="F350" s="434"/>
    </row>
    <row r="351" spans="1:6">
      <c r="A351" s="391" t="s">
        <v>456</v>
      </c>
      <c r="B351" s="391" t="s">
        <v>107</v>
      </c>
      <c r="C351" s="391" t="s">
        <v>108</v>
      </c>
      <c r="D351" s="392">
        <v>39399</v>
      </c>
      <c r="E351" s="206">
        <v>3</v>
      </c>
      <c r="F351" s="434"/>
    </row>
    <row r="352" spans="1:6">
      <c r="A352" s="391" t="s">
        <v>457</v>
      </c>
      <c r="B352" s="391" t="s">
        <v>119</v>
      </c>
      <c r="C352" s="391" t="s">
        <v>108</v>
      </c>
      <c r="D352" s="392">
        <v>39398</v>
      </c>
      <c r="E352" s="206">
        <v>3</v>
      </c>
      <c r="F352" s="434"/>
    </row>
    <row r="353" spans="1:6">
      <c r="A353" s="391" t="s">
        <v>458</v>
      </c>
      <c r="B353" s="391" t="s">
        <v>140</v>
      </c>
      <c r="C353" s="391" t="s">
        <v>108</v>
      </c>
      <c r="D353" s="392">
        <v>39390</v>
      </c>
      <c r="E353" s="206">
        <v>3</v>
      </c>
      <c r="F353" s="434"/>
    </row>
    <row r="354" spans="1:6">
      <c r="A354" s="391" t="s">
        <v>459</v>
      </c>
      <c r="B354" s="391" t="s">
        <v>260</v>
      </c>
      <c r="C354" s="391" t="s">
        <v>108</v>
      </c>
      <c r="D354" s="392">
        <v>39388</v>
      </c>
      <c r="E354" s="206">
        <v>3</v>
      </c>
      <c r="F354" s="434"/>
    </row>
    <row r="355" spans="1:6">
      <c r="A355" s="391" t="s">
        <v>460</v>
      </c>
      <c r="B355" s="391" t="s">
        <v>123</v>
      </c>
      <c r="C355" s="391" t="s">
        <v>108</v>
      </c>
      <c r="D355" s="392">
        <v>39379</v>
      </c>
      <c r="E355" s="206">
        <v>3</v>
      </c>
      <c r="F355" s="434"/>
    </row>
    <row r="356" spans="1:6">
      <c r="A356" s="391" t="s">
        <v>461</v>
      </c>
      <c r="B356" s="391" t="s">
        <v>140</v>
      </c>
      <c r="C356" s="391" t="s">
        <v>111</v>
      </c>
      <c r="D356" s="392">
        <v>39378</v>
      </c>
      <c r="E356" s="206">
        <v>3</v>
      </c>
      <c r="F356" s="434"/>
    </row>
    <row r="357" spans="1:6">
      <c r="A357" s="391" t="s">
        <v>462</v>
      </c>
      <c r="B357" s="391" t="s">
        <v>110</v>
      </c>
      <c r="C357" s="391" t="s">
        <v>108</v>
      </c>
      <c r="D357" s="392">
        <v>39372</v>
      </c>
      <c r="E357" s="206">
        <v>3</v>
      </c>
      <c r="F357" s="434"/>
    </row>
    <row r="358" spans="1:6">
      <c r="A358" s="391" t="s">
        <v>463</v>
      </c>
      <c r="B358" s="391" t="s">
        <v>110</v>
      </c>
      <c r="C358" s="391" t="s">
        <v>108</v>
      </c>
      <c r="D358" s="392">
        <v>39362</v>
      </c>
      <c r="E358" s="206">
        <v>3</v>
      </c>
      <c r="F358" s="434"/>
    </row>
    <row r="359" spans="1:6">
      <c r="A359" s="391" t="s">
        <v>464</v>
      </c>
      <c r="B359" s="391" t="s">
        <v>140</v>
      </c>
      <c r="C359" s="391" t="s">
        <v>108</v>
      </c>
      <c r="D359" s="392">
        <v>39354</v>
      </c>
      <c r="E359" s="206">
        <v>3</v>
      </c>
      <c r="F359" s="434"/>
    </row>
    <row r="360" spans="1:6">
      <c r="A360" s="391" t="s">
        <v>465</v>
      </c>
      <c r="B360" s="391" t="s">
        <v>140</v>
      </c>
      <c r="C360" s="391" t="s">
        <v>108</v>
      </c>
      <c r="D360" s="392">
        <v>39348</v>
      </c>
      <c r="E360" s="206">
        <v>3</v>
      </c>
      <c r="F360" s="434"/>
    </row>
    <row r="361" spans="1:6">
      <c r="A361" s="391" t="s">
        <v>466</v>
      </c>
      <c r="B361" s="391" t="s">
        <v>107</v>
      </c>
      <c r="C361" s="391" t="s">
        <v>125</v>
      </c>
      <c r="D361" s="392">
        <v>39343</v>
      </c>
      <c r="E361" s="206">
        <v>3</v>
      </c>
      <c r="F361" s="434"/>
    </row>
    <row r="362" spans="1:6">
      <c r="A362" s="391" t="s">
        <v>467</v>
      </c>
      <c r="B362" s="391" t="s">
        <v>110</v>
      </c>
      <c r="C362" s="391" t="s">
        <v>108</v>
      </c>
      <c r="D362" s="392">
        <v>39335</v>
      </c>
      <c r="E362" s="206">
        <v>3</v>
      </c>
      <c r="F362" s="434"/>
    </row>
    <row r="363" spans="1:6">
      <c r="A363" s="391" t="s">
        <v>468</v>
      </c>
      <c r="B363" s="391" t="s">
        <v>147</v>
      </c>
      <c r="C363" s="391" t="s">
        <v>111</v>
      </c>
      <c r="D363" s="392">
        <v>39330</v>
      </c>
      <c r="E363" s="206">
        <v>3</v>
      </c>
      <c r="F363" s="434"/>
    </row>
    <row r="364" spans="1:6">
      <c r="A364" s="391" t="s">
        <v>469</v>
      </c>
      <c r="B364" s="391" t="s">
        <v>113</v>
      </c>
      <c r="C364" s="391" t="s">
        <v>108</v>
      </c>
      <c r="D364" s="392">
        <v>39326</v>
      </c>
      <c r="E364" s="206">
        <v>3</v>
      </c>
      <c r="F364" s="434"/>
    </row>
    <row r="365" spans="1:6">
      <c r="A365" s="391" t="s">
        <v>470</v>
      </c>
      <c r="B365" s="391" t="s">
        <v>140</v>
      </c>
      <c r="C365" s="391" t="s">
        <v>108</v>
      </c>
      <c r="D365" s="392">
        <v>39312</v>
      </c>
      <c r="E365" s="206">
        <v>3</v>
      </c>
      <c r="F365" s="434"/>
    </row>
    <row r="366" spans="1:6">
      <c r="A366" s="391" t="s">
        <v>471</v>
      </c>
      <c r="B366" s="391" t="s">
        <v>115</v>
      </c>
      <c r="C366" s="391" t="s">
        <v>125</v>
      </c>
      <c r="D366" s="392">
        <v>39299</v>
      </c>
      <c r="E366" s="206">
        <v>3</v>
      </c>
      <c r="F366" s="434"/>
    </row>
    <row r="367" spans="1:6">
      <c r="A367" s="391" t="s">
        <v>472</v>
      </c>
      <c r="B367" s="391" t="s">
        <v>110</v>
      </c>
      <c r="C367" s="391" t="s">
        <v>111</v>
      </c>
      <c r="D367" s="392">
        <v>39298</v>
      </c>
      <c r="E367" s="206">
        <v>3</v>
      </c>
      <c r="F367" s="434"/>
    </row>
    <row r="368" spans="1:6">
      <c r="A368" s="391" t="s">
        <v>473</v>
      </c>
      <c r="B368" s="391" t="s">
        <v>113</v>
      </c>
      <c r="C368" s="391" t="s">
        <v>111</v>
      </c>
      <c r="D368" s="392">
        <v>39295</v>
      </c>
      <c r="E368" s="206">
        <v>3</v>
      </c>
      <c r="F368" s="434"/>
    </row>
    <row r="369" spans="1:6">
      <c r="A369" s="391" t="s">
        <v>474</v>
      </c>
      <c r="B369" s="391" t="s">
        <v>119</v>
      </c>
      <c r="C369" s="391" t="s">
        <v>131</v>
      </c>
      <c r="D369" s="392">
        <v>39293</v>
      </c>
      <c r="E369" s="206">
        <v>3</v>
      </c>
      <c r="F369" s="434"/>
    </row>
    <row r="370" spans="1:6">
      <c r="A370" s="391" t="s">
        <v>475</v>
      </c>
      <c r="B370" s="391" t="s">
        <v>147</v>
      </c>
      <c r="C370" s="391" t="s">
        <v>108</v>
      </c>
      <c r="D370" s="392">
        <v>39290</v>
      </c>
      <c r="E370" s="206">
        <v>3</v>
      </c>
      <c r="F370" s="434"/>
    </row>
    <row r="371" spans="1:6">
      <c r="A371" s="391" t="s">
        <v>476</v>
      </c>
      <c r="B371" s="391" t="s">
        <v>115</v>
      </c>
      <c r="C371" s="391" t="s">
        <v>108</v>
      </c>
      <c r="D371" s="392">
        <v>39284</v>
      </c>
      <c r="E371" s="206">
        <v>3</v>
      </c>
      <c r="F371" s="434"/>
    </row>
    <row r="372" spans="1:6">
      <c r="A372" s="391" t="s">
        <v>477</v>
      </c>
      <c r="B372" s="391" t="s">
        <v>147</v>
      </c>
      <c r="C372" s="391" t="s">
        <v>111</v>
      </c>
      <c r="D372" s="392">
        <v>39283</v>
      </c>
      <c r="E372" s="206">
        <v>3</v>
      </c>
      <c r="F372" s="434"/>
    </row>
    <row r="373" spans="1:6">
      <c r="A373" s="391" t="s">
        <v>478</v>
      </c>
      <c r="B373" s="391" t="s">
        <v>107</v>
      </c>
      <c r="C373" s="391" t="s">
        <v>108</v>
      </c>
      <c r="D373" s="392">
        <v>39283</v>
      </c>
      <c r="E373" s="206">
        <v>3</v>
      </c>
      <c r="F373" s="434"/>
    </row>
    <row r="374" spans="1:6">
      <c r="A374" s="391" t="s">
        <v>479</v>
      </c>
      <c r="B374" s="391" t="s">
        <v>110</v>
      </c>
      <c r="C374" s="391" t="s">
        <v>108</v>
      </c>
      <c r="D374" s="392">
        <v>39282</v>
      </c>
      <c r="E374" s="206">
        <v>3</v>
      </c>
      <c r="F374" s="434"/>
    </row>
    <row r="375" spans="1:6">
      <c r="A375" s="391" t="s">
        <v>480</v>
      </c>
      <c r="B375" s="391" t="s">
        <v>123</v>
      </c>
      <c r="C375" s="391" t="s">
        <v>125</v>
      </c>
      <c r="D375" s="392">
        <v>39279</v>
      </c>
      <c r="E375" s="206">
        <v>3</v>
      </c>
      <c r="F375" s="434"/>
    </row>
    <row r="376" spans="1:6">
      <c r="A376" s="391" t="s">
        <v>481</v>
      </c>
      <c r="B376" s="391" t="s">
        <v>140</v>
      </c>
      <c r="C376" s="391" t="s">
        <v>131</v>
      </c>
      <c r="D376" s="392">
        <v>39278</v>
      </c>
      <c r="E376" s="206">
        <v>3</v>
      </c>
      <c r="F376" s="434"/>
    </row>
    <row r="377" spans="1:6">
      <c r="A377" s="391" t="s">
        <v>482</v>
      </c>
      <c r="B377" s="391" t="s">
        <v>140</v>
      </c>
      <c r="C377" s="391" t="s">
        <v>125</v>
      </c>
      <c r="D377" s="392">
        <v>39276</v>
      </c>
      <c r="E377" s="206">
        <v>3</v>
      </c>
      <c r="F377" s="434"/>
    </row>
    <row r="378" spans="1:6">
      <c r="A378" s="391" t="s">
        <v>483</v>
      </c>
      <c r="B378" s="391" t="s">
        <v>113</v>
      </c>
      <c r="C378" s="391" t="s">
        <v>111</v>
      </c>
      <c r="D378" s="392">
        <v>39274</v>
      </c>
      <c r="E378" s="206">
        <v>3</v>
      </c>
      <c r="F378" s="434"/>
    </row>
    <row r="379" spans="1:6">
      <c r="A379" s="391" t="s">
        <v>484</v>
      </c>
      <c r="B379" s="391" t="s">
        <v>119</v>
      </c>
      <c r="C379" s="391" t="s">
        <v>108</v>
      </c>
      <c r="D379" s="392">
        <v>39273</v>
      </c>
      <c r="E379" s="206">
        <v>3</v>
      </c>
      <c r="F379" s="434"/>
    </row>
    <row r="380" spans="1:6">
      <c r="A380" s="391" t="s">
        <v>485</v>
      </c>
      <c r="B380" s="391" t="s">
        <v>107</v>
      </c>
      <c r="C380" s="391" t="s">
        <v>111</v>
      </c>
      <c r="D380" s="392">
        <v>39272</v>
      </c>
      <c r="E380" s="206">
        <v>3</v>
      </c>
      <c r="F380" s="434"/>
    </row>
    <row r="381" spans="1:6">
      <c r="A381" s="391" t="s">
        <v>486</v>
      </c>
      <c r="B381" s="391" t="s">
        <v>107</v>
      </c>
      <c r="C381" s="391" t="s">
        <v>125</v>
      </c>
      <c r="D381" s="392">
        <v>39267</v>
      </c>
      <c r="E381" s="206">
        <v>3</v>
      </c>
      <c r="F381" s="434"/>
    </row>
    <row r="382" spans="1:6">
      <c r="A382" s="391" t="s">
        <v>487</v>
      </c>
      <c r="B382" s="391" t="s">
        <v>140</v>
      </c>
      <c r="C382" s="391" t="s">
        <v>108</v>
      </c>
      <c r="D382" s="392">
        <v>39264</v>
      </c>
      <c r="E382" s="206">
        <v>3</v>
      </c>
      <c r="F382" s="434"/>
    </row>
    <row r="383" spans="1:6">
      <c r="A383" s="391" t="s">
        <v>488</v>
      </c>
      <c r="B383" s="391" t="s">
        <v>140</v>
      </c>
      <c r="C383" s="391" t="s">
        <v>108</v>
      </c>
      <c r="D383" s="392">
        <v>39264</v>
      </c>
      <c r="E383" s="206">
        <v>3</v>
      </c>
      <c r="F383" s="434"/>
    </row>
    <row r="384" spans="1:6">
      <c r="A384" s="391" t="s">
        <v>489</v>
      </c>
      <c r="B384" s="391" t="s">
        <v>110</v>
      </c>
      <c r="C384" s="391" t="s">
        <v>108</v>
      </c>
      <c r="D384" s="392">
        <v>39262</v>
      </c>
      <c r="E384" s="206">
        <v>3</v>
      </c>
      <c r="F384" s="434"/>
    </row>
    <row r="385" spans="1:6">
      <c r="A385" s="391" t="s">
        <v>490</v>
      </c>
      <c r="B385" s="391" t="s">
        <v>140</v>
      </c>
      <c r="C385" s="391" t="s">
        <v>111</v>
      </c>
      <c r="D385" s="392">
        <v>39262</v>
      </c>
      <c r="E385" s="206">
        <v>3</v>
      </c>
      <c r="F385" s="434"/>
    </row>
    <row r="386" spans="1:6">
      <c r="A386" s="391" t="s">
        <v>491</v>
      </c>
      <c r="B386" s="391" t="s">
        <v>147</v>
      </c>
      <c r="C386" s="391" t="s">
        <v>108</v>
      </c>
      <c r="D386" s="392">
        <v>39258</v>
      </c>
      <c r="E386" s="206">
        <v>3</v>
      </c>
      <c r="F386" s="434"/>
    </row>
    <row r="387" spans="1:6">
      <c r="A387" s="391" t="s">
        <v>492</v>
      </c>
      <c r="B387" s="391" t="s">
        <v>107</v>
      </c>
      <c r="C387" s="391" t="s">
        <v>125</v>
      </c>
      <c r="D387" s="392">
        <v>39253</v>
      </c>
      <c r="E387" s="206">
        <v>3</v>
      </c>
      <c r="F387" s="434"/>
    </row>
    <row r="388" spans="1:6">
      <c r="A388" s="391" t="s">
        <v>493</v>
      </c>
      <c r="B388" s="391" t="s">
        <v>107</v>
      </c>
      <c r="C388" s="391" t="s">
        <v>111</v>
      </c>
      <c r="D388" s="392">
        <v>39248</v>
      </c>
      <c r="E388" s="206">
        <v>3</v>
      </c>
      <c r="F388" s="434"/>
    </row>
    <row r="389" spans="1:6">
      <c r="A389" s="391" t="s">
        <v>494</v>
      </c>
      <c r="B389" s="391" t="s">
        <v>107</v>
      </c>
      <c r="C389" s="391" t="s">
        <v>111</v>
      </c>
      <c r="D389" s="392">
        <v>39239</v>
      </c>
      <c r="E389" s="206">
        <v>3</v>
      </c>
      <c r="F389" s="434"/>
    </row>
    <row r="390" spans="1:6">
      <c r="A390" s="391" t="s">
        <v>495</v>
      </c>
      <c r="B390" s="391" t="s">
        <v>115</v>
      </c>
      <c r="C390" s="391" t="s">
        <v>108</v>
      </c>
      <c r="D390" s="392">
        <v>39224</v>
      </c>
      <c r="E390" s="206">
        <v>3</v>
      </c>
      <c r="F390" s="434"/>
    </row>
    <row r="391" spans="1:6">
      <c r="A391" s="391" t="s">
        <v>496</v>
      </c>
      <c r="B391" s="391" t="s">
        <v>110</v>
      </c>
      <c r="C391" s="391" t="s">
        <v>108</v>
      </c>
      <c r="D391" s="392">
        <v>39217</v>
      </c>
      <c r="E391" s="206">
        <v>3</v>
      </c>
      <c r="F391" s="434"/>
    </row>
    <row r="392" spans="1:6">
      <c r="A392" s="391" t="s">
        <v>497</v>
      </c>
      <c r="B392" s="391" t="s">
        <v>123</v>
      </c>
      <c r="C392" s="391" t="s">
        <v>108</v>
      </c>
      <c r="D392" s="392">
        <v>39215</v>
      </c>
      <c r="E392" s="206">
        <v>3</v>
      </c>
      <c r="F392" s="434"/>
    </row>
    <row r="393" spans="1:6">
      <c r="A393" s="391" t="s">
        <v>498</v>
      </c>
      <c r="B393" s="391" t="s">
        <v>107</v>
      </c>
      <c r="C393" s="391" t="s">
        <v>131</v>
      </c>
      <c r="D393" s="392">
        <v>39208</v>
      </c>
      <c r="E393" s="206">
        <v>3</v>
      </c>
      <c r="F393" s="434"/>
    </row>
    <row r="394" spans="1:6">
      <c r="A394" s="391" t="s">
        <v>499</v>
      </c>
      <c r="B394" s="391" t="s">
        <v>113</v>
      </c>
      <c r="C394" s="391" t="s">
        <v>108</v>
      </c>
      <c r="D394" s="392">
        <v>39199</v>
      </c>
      <c r="E394" s="206">
        <v>3</v>
      </c>
      <c r="F394" s="434"/>
    </row>
    <row r="395" spans="1:6">
      <c r="A395" s="391" t="s">
        <v>500</v>
      </c>
      <c r="B395" s="391" t="s">
        <v>283</v>
      </c>
      <c r="C395" s="391" t="s">
        <v>108</v>
      </c>
      <c r="D395" s="392">
        <v>39197</v>
      </c>
      <c r="E395" s="206">
        <v>3</v>
      </c>
      <c r="F395" s="434"/>
    </row>
    <row r="396" spans="1:6">
      <c r="A396" s="391" t="s">
        <v>501</v>
      </c>
      <c r="B396" s="391" t="s">
        <v>140</v>
      </c>
      <c r="C396" s="391" t="s">
        <v>111</v>
      </c>
      <c r="D396" s="392">
        <v>39189</v>
      </c>
      <c r="E396" s="206">
        <v>3</v>
      </c>
      <c r="F396" s="434"/>
    </row>
    <row r="397" spans="1:6">
      <c r="A397" s="391" t="s">
        <v>11</v>
      </c>
      <c r="B397" s="391" t="s">
        <v>135</v>
      </c>
      <c r="C397" s="391" t="s">
        <v>111</v>
      </c>
      <c r="D397" s="392">
        <v>39189</v>
      </c>
      <c r="E397" s="206">
        <v>3</v>
      </c>
      <c r="F397" s="434"/>
    </row>
    <row r="398" spans="1:6">
      <c r="A398" s="391" t="s">
        <v>502</v>
      </c>
      <c r="B398" s="391" t="s">
        <v>119</v>
      </c>
      <c r="C398" s="391" t="s">
        <v>108</v>
      </c>
      <c r="D398" s="392">
        <v>39183</v>
      </c>
      <c r="E398" s="206">
        <v>3</v>
      </c>
      <c r="F398" s="434"/>
    </row>
    <row r="399" spans="1:6">
      <c r="A399" s="391" t="s">
        <v>503</v>
      </c>
      <c r="B399" s="391" t="s">
        <v>140</v>
      </c>
      <c r="C399" s="391" t="s">
        <v>108</v>
      </c>
      <c r="D399" s="392">
        <v>39181</v>
      </c>
      <c r="E399" s="206">
        <v>3</v>
      </c>
      <c r="F399" s="434"/>
    </row>
    <row r="400" spans="1:6">
      <c r="A400" s="391" t="s">
        <v>504</v>
      </c>
      <c r="B400" s="391" t="s">
        <v>147</v>
      </c>
      <c r="C400" s="391" t="s">
        <v>108</v>
      </c>
      <c r="D400" s="392">
        <v>39180</v>
      </c>
      <c r="E400" s="206">
        <v>3</v>
      </c>
      <c r="F400" s="434"/>
    </row>
    <row r="401" spans="1:6">
      <c r="A401" s="391" t="s">
        <v>505</v>
      </c>
      <c r="B401" s="391" t="s">
        <v>110</v>
      </c>
      <c r="C401" s="391" t="s">
        <v>125</v>
      </c>
      <c r="D401" s="392">
        <v>39176</v>
      </c>
      <c r="E401" s="206">
        <v>3</v>
      </c>
      <c r="F401" s="434"/>
    </row>
    <row r="402" spans="1:6">
      <c r="A402" s="391" t="s">
        <v>506</v>
      </c>
      <c r="B402" s="391" t="s">
        <v>110</v>
      </c>
      <c r="C402" s="391" t="s">
        <v>108</v>
      </c>
      <c r="D402" s="392">
        <v>39174</v>
      </c>
      <c r="E402" s="206">
        <v>3</v>
      </c>
      <c r="F402" s="434"/>
    </row>
    <row r="403" spans="1:6">
      <c r="A403" s="391" t="s">
        <v>507</v>
      </c>
      <c r="B403" s="391" t="s">
        <v>107</v>
      </c>
      <c r="C403" s="391" t="s">
        <v>108</v>
      </c>
      <c r="D403" s="392">
        <v>39171</v>
      </c>
      <c r="E403" s="206">
        <v>3</v>
      </c>
      <c r="F403" s="434"/>
    </row>
    <row r="404" spans="1:6">
      <c r="A404" s="391" t="s">
        <v>508</v>
      </c>
      <c r="B404" s="391" t="s">
        <v>140</v>
      </c>
      <c r="C404" s="391" t="s">
        <v>108</v>
      </c>
      <c r="D404" s="392">
        <v>39168</v>
      </c>
      <c r="E404" s="206">
        <v>3</v>
      </c>
      <c r="F404" s="434"/>
    </row>
    <row r="405" spans="1:6">
      <c r="A405" s="391" t="s">
        <v>509</v>
      </c>
      <c r="B405" s="391" t="s">
        <v>147</v>
      </c>
      <c r="C405" s="391" t="s">
        <v>111</v>
      </c>
      <c r="D405" s="392">
        <v>39167</v>
      </c>
      <c r="E405" s="206">
        <v>3</v>
      </c>
      <c r="F405" s="434"/>
    </row>
    <row r="406" spans="1:6">
      <c r="A406" s="391" t="s">
        <v>510</v>
      </c>
      <c r="B406" s="391" t="s">
        <v>140</v>
      </c>
      <c r="C406" s="391" t="s">
        <v>111</v>
      </c>
      <c r="D406" s="392">
        <v>39166</v>
      </c>
      <c r="E406" s="206">
        <v>3</v>
      </c>
      <c r="F406" s="434"/>
    </row>
    <row r="407" spans="1:6">
      <c r="A407" s="391" t="s">
        <v>511</v>
      </c>
      <c r="B407" s="391" t="s">
        <v>147</v>
      </c>
      <c r="C407" s="391" t="s">
        <v>108</v>
      </c>
      <c r="D407" s="392">
        <v>39157</v>
      </c>
      <c r="E407" s="206">
        <v>3</v>
      </c>
      <c r="F407" s="434"/>
    </row>
    <row r="408" spans="1:6">
      <c r="A408" s="391" t="s">
        <v>512</v>
      </c>
      <c r="B408" s="391" t="s">
        <v>107</v>
      </c>
      <c r="C408" s="391" t="s">
        <v>125</v>
      </c>
      <c r="D408" s="392">
        <v>39155</v>
      </c>
      <c r="E408" s="206">
        <v>3</v>
      </c>
      <c r="F408" s="434"/>
    </row>
    <row r="409" spans="1:6">
      <c r="A409" s="391" t="s">
        <v>513</v>
      </c>
      <c r="B409" s="391" t="s">
        <v>113</v>
      </c>
      <c r="C409" s="391" t="s">
        <v>111</v>
      </c>
      <c r="D409" s="392">
        <v>39154</v>
      </c>
      <c r="E409" s="206">
        <v>3</v>
      </c>
      <c r="F409" s="434"/>
    </row>
    <row r="410" spans="1:6">
      <c r="A410" s="391" t="s">
        <v>514</v>
      </c>
      <c r="B410" s="391" t="s">
        <v>119</v>
      </c>
      <c r="C410" s="391" t="s">
        <v>108</v>
      </c>
      <c r="D410" s="392">
        <v>39153</v>
      </c>
      <c r="E410" s="206">
        <v>3</v>
      </c>
      <c r="F410" s="434"/>
    </row>
    <row r="411" spans="1:6">
      <c r="A411" s="391" t="s">
        <v>6</v>
      </c>
      <c r="B411" s="391" t="s">
        <v>130</v>
      </c>
      <c r="C411" s="391" t="s">
        <v>111</v>
      </c>
      <c r="D411" s="392">
        <v>39147</v>
      </c>
      <c r="E411" s="206">
        <v>3</v>
      </c>
      <c r="F411" s="434"/>
    </row>
    <row r="412" spans="1:6">
      <c r="A412" s="391" t="s">
        <v>515</v>
      </c>
      <c r="B412" s="391" t="s">
        <v>242</v>
      </c>
      <c r="C412" s="391" t="s">
        <v>108</v>
      </c>
      <c r="D412" s="392">
        <v>39147</v>
      </c>
      <c r="E412" s="206">
        <v>3</v>
      </c>
      <c r="F412" s="434"/>
    </row>
    <row r="413" spans="1:6">
      <c r="A413" s="391" t="s">
        <v>516</v>
      </c>
      <c r="B413" s="391" t="s">
        <v>147</v>
      </c>
      <c r="C413" s="391" t="s">
        <v>108</v>
      </c>
      <c r="D413" s="392">
        <v>39147</v>
      </c>
      <c r="E413" s="206">
        <v>3</v>
      </c>
      <c r="F413" s="434"/>
    </row>
    <row r="414" spans="1:6">
      <c r="A414" s="391" t="s">
        <v>517</v>
      </c>
      <c r="B414" s="391" t="s">
        <v>140</v>
      </c>
      <c r="C414" s="391" t="s">
        <v>111</v>
      </c>
      <c r="D414" s="392">
        <v>39144</v>
      </c>
      <c r="E414" s="206">
        <v>3</v>
      </c>
      <c r="F414" s="434"/>
    </row>
    <row r="415" spans="1:6">
      <c r="A415" s="391" t="s">
        <v>518</v>
      </c>
      <c r="B415" s="391" t="s">
        <v>113</v>
      </c>
      <c r="C415" s="391" t="s">
        <v>111</v>
      </c>
      <c r="D415" s="392">
        <v>39144</v>
      </c>
      <c r="E415" s="206">
        <v>3</v>
      </c>
      <c r="F415" s="434"/>
    </row>
    <row r="416" spans="1:6">
      <c r="A416" s="391" t="s">
        <v>519</v>
      </c>
      <c r="B416" s="391" t="s">
        <v>119</v>
      </c>
      <c r="C416" s="391" t="s">
        <v>108</v>
      </c>
      <c r="D416" s="392">
        <v>39141</v>
      </c>
      <c r="E416" s="206">
        <v>3</v>
      </c>
      <c r="F416" s="434"/>
    </row>
    <row r="417" spans="1:6">
      <c r="A417" s="391" t="s">
        <v>520</v>
      </c>
      <c r="B417" s="391" t="s">
        <v>113</v>
      </c>
      <c r="C417" s="391" t="s">
        <v>125</v>
      </c>
      <c r="D417" s="392">
        <v>39138</v>
      </c>
      <c r="E417" s="206">
        <v>3</v>
      </c>
      <c r="F417" s="434"/>
    </row>
    <row r="418" spans="1:6">
      <c r="A418" s="391" t="s">
        <v>521</v>
      </c>
      <c r="B418" s="391" t="s">
        <v>119</v>
      </c>
      <c r="C418" s="391" t="s">
        <v>108</v>
      </c>
      <c r="D418" s="392">
        <v>39137</v>
      </c>
      <c r="E418" s="206">
        <v>3</v>
      </c>
      <c r="F418" s="434"/>
    </row>
    <row r="419" spans="1:6">
      <c r="A419" s="391" t="s">
        <v>522</v>
      </c>
      <c r="B419" s="391" t="s">
        <v>119</v>
      </c>
      <c r="C419" s="391" t="s">
        <v>108</v>
      </c>
      <c r="D419" s="392">
        <v>39134</v>
      </c>
      <c r="E419" s="206">
        <v>3</v>
      </c>
      <c r="F419" s="434"/>
    </row>
    <row r="420" spans="1:6">
      <c r="A420" s="391" t="s">
        <v>523</v>
      </c>
      <c r="B420" s="391" t="s">
        <v>115</v>
      </c>
      <c r="C420" s="391" t="s">
        <v>108</v>
      </c>
      <c r="D420" s="392">
        <v>39123</v>
      </c>
      <c r="E420" s="206">
        <v>3</v>
      </c>
      <c r="F420" s="434"/>
    </row>
    <row r="421" spans="1:6">
      <c r="A421" s="391" t="s">
        <v>524</v>
      </c>
      <c r="B421" s="391" t="s">
        <v>119</v>
      </c>
      <c r="C421" s="391" t="s">
        <v>108</v>
      </c>
      <c r="D421" s="392">
        <v>39123</v>
      </c>
      <c r="E421" s="206">
        <v>3</v>
      </c>
      <c r="F421" s="434"/>
    </row>
    <row r="422" spans="1:6">
      <c r="A422" s="391" t="s">
        <v>525</v>
      </c>
      <c r="B422" s="391" t="s">
        <v>115</v>
      </c>
      <c r="C422" s="391" t="s">
        <v>108</v>
      </c>
      <c r="D422" s="392">
        <v>39120</v>
      </c>
      <c r="E422" s="206">
        <v>3</v>
      </c>
      <c r="F422" s="434"/>
    </row>
    <row r="423" spans="1:6">
      <c r="A423" s="391" t="s">
        <v>526</v>
      </c>
      <c r="B423" s="391" t="s">
        <v>107</v>
      </c>
      <c r="C423" s="391" t="s">
        <v>125</v>
      </c>
      <c r="D423" s="392">
        <v>39118</v>
      </c>
      <c r="E423" s="206">
        <v>3</v>
      </c>
      <c r="F423" s="434"/>
    </row>
    <row r="424" spans="1:6">
      <c r="A424" s="391" t="s">
        <v>527</v>
      </c>
      <c r="B424" s="391" t="s">
        <v>250</v>
      </c>
      <c r="C424" s="391" t="s">
        <v>111</v>
      </c>
      <c r="D424" s="392">
        <v>39116</v>
      </c>
      <c r="E424" s="206">
        <v>3</v>
      </c>
      <c r="F424" s="434"/>
    </row>
    <row r="425" spans="1:6">
      <c r="A425" s="391" t="s">
        <v>528</v>
      </c>
      <c r="B425" s="391" t="s">
        <v>110</v>
      </c>
      <c r="C425" s="391" t="s">
        <v>111</v>
      </c>
      <c r="D425" s="392">
        <v>39109</v>
      </c>
      <c r="E425" s="206">
        <v>3</v>
      </c>
      <c r="F425" s="434"/>
    </row>
    <row r="426" spans="1:6">
      <c r="A426" s="391" t="s">
        <v>529</v>
      </c>
      <c r="B426" s="391" t="s">
        <v>137</v>
      </c>
      <c r="C426" s="391" t="s">
        <v>125</v>
      </c>
      <c r="D426" s="392">
        <v>39107</v>
      </c>
      <c r="E426" s="206">
        <v>3</v>
      </c>
      <c r="F426" s="434"/>
    </row>
    <row r="427" spans="1:6">
      <c r="A427" s="391" t="s">
        <v>530</v>
      </c>
      <c r="B427" s="391" t="s">
        <v>140</v>
      </c>
      <c r="C427" s="391" t="s">
        <v>108</v>
      </c>
      <c r="D427" s="392">
        <v>39106</v>
      </c>
      <c r="E427" s="206">
        <v>3</v>
      </c>
      <c r="F427" s="434"/>
    </row>
    <row r="428" spans="1:6">
      <c r="A428" s="391" t="s">
        <v>531</v>
      </c>
      <c r="B428" s="391" t="s">
        <v>107</v>
      </c>
      <c r="C428" s="391" t="s">
        <v>111</v>
      </c>
      <c r="D428" s="392">
        <v>39106</v>
      </c>
      <c r="E428" s="206">
        <v>3</v>
      </c>
      <c r="F428" s="434"/>
    </row>
    <row r="429" spans="1:6">
      <c r="A429" s="391" t="s">
        <v>532</v>
      </c>
      <c r="B429" s="391" t="s">
        <v>147</v>
      </c>
      <c r="C429" s="391" t="s">
        <v>125</v>
      </c>
      <c r="D429" s="392">
        <v>39098</v>
      </c>
      <c r="E429" s="206">
        <v>3</v>
      </c>
      <c r="F429" s="434"/>
    </row>
    <row r="430" spans="1:6">
      <c r="A430" s="391" t="s">
        <v>533</v>
      </c>
      <c r="B430" s="391" t="s">
        <v>123</v>
      </c>
      <c r="C430" s="391" t="s">
        <v>111</v>
      </c>
      <c r="D430" s="392">
        <v>39094</v>
      </c>
      <c r="E430" s="206">
        <v>3</v>
      </c>
      <c r="F430" s="434"/>
    </row>
    <row r="431" spans="1:6">
      <c r="A431" s="391" t="s">
        <v>534</v>
      </c>
      <c r="B431" s="391" t="s">
        <v>140</v>
      </c>
      <c r="C431" s="391" t="s">
        <v>111</v>
      </c>
      <c r="D431" s="392">
        <v>39092</v>
      </c>
      <c r="E431" s="206">
        <v>3</v>
      </c>
      <c r="F431" s="434"/>
    </row>
    <row r="432" spans="1:6">
      <c r="A432" s="391" t="s">
        <v>535</v>
      </c>
      <c r="B432" s="391" t="s">
        <v>107</v>
      </c>
      <c r="C432" s="391" t="s">
        <v>108</v>
      </c>
      <c r="D432" s="392">
        <v>39091</v>
      </c>
      <c r="E432" s="206">
        <v>3</v>
      </c>
      <c r="F432" s="434"/>
    </row>
    <row r="433" spans="1:6">
      <c r="A433" s="391" t="s">
        <v>536</v>
      </c>
      <c r="B433" s="391" t="s">
        <v>107</v>
      </c>
      <c r="C433" s="391" t="s">
        <v>111</v>
      </c>
      <c r="D433" s="392">
        <v>39090</v>
      </c>
      <c r="E433" s="206">
        <v>3</v>
      </c>
      <c r="F433" s="434"/>
    </row>
    <row r="434" spans="1:6">
      <c r="A434" s="391" t="s">
        <v>537</v>
      </c>
      <c r="B434" s="391" t="s">
        <v>140</v>
      </c>
      <c r="C434" s="391" t="s">
        <v>131</v>
      </c>
      <c r="D434" s="392">
        <v>39087</v>
      </c>
      <c r="E434" s="206">
        <v>3</v>
      </c>
      <c r="F434" s="434"/>
    </row>
    <row r="435" spans="1:6">
      <c r="A435" s="391" t="s">
        <v>538</v>
      </c>
      <c r="B435" s="391" t="s">
        <v>107</v>
      </c>
      <c r="C435" s="391" t="s">
        <v>111</v>
      </c>
      <c r="D435" s="392">
        <v>39087</v>
      </c>
      <c r="E435" s="206">
        <v>3</v>
      </c>
      <c r="F435" s="434"/>
    </row>
    <row r="436" spans="1:6">
      <c r="A436" s="391" t="s">
        <v>539</v>
      </c>
      <c r="B436" s="391" t="s">
        <v>115</v>
      </c>
      <c r="C436" s="391" t="s">
        <v>108</v>
      </c>
      <c r="D436" s="392">
        <v>39085</v>
      </c>
      <c r="E436" s="206">
        <v>3</v>
      </c>
      <c r="F436" s="434"/>
    </row>
    <row r="437" spans="1:6">
      <c r="A437" s="391" t="s">
        <v>540</v>
      </c>
      <c r="B437" s="391" t="s">
        <v>135</v>
      </c>
      <c r="C437" s="391" t="s">
        <v>108</v>
      </c>
      <c r="D437" s="392">
        <v>39069</v>
      </c>
      <c r="E437" s="206">
        <v>3</v>
      </c>
      <c r="F437" s="434"/>
    </row>
    <row r="438" spans="1:6">
      <c r="A438" s="391" t="s">
        <v>541</v>
      </c>
      <c r="B438" s="391" t="s">
        <v>147</v>
      </c>
      <c r="C438" s="391" t="s">
        <v>111</v>
      </c>
      <c r="D438" s="392">
        <v>39063</v>
      </c>
      <c r="E438" s="206">
        <v>3</v>
      </c>
      <c r="F438" s="434"/>
    </row>
    <row r="439" spans="1:6">
      <c r="A439" s="391" t="s">
        <v>542</v>
      </c>
      <c r="B439" s="391" t="s">
        <v>107</v>
      </c>
      <c r="C439" s="391" t="s">
        <v>108</v>
      </c>
      <c r="D439" s="392">
        <v>39063</v>
      </c>
      <c r="E439" s="206">
        <v>3</v>
      </c>
      <c r="F439" s="434"/>
    </row>
    <row r="440" spans="1:6">
      <c r="A440" s="391" t="s">
        <v>543</v>
      </c>
      <c r="B440" s="391" t="s">
        <v>110</v>
      </c>
      <c r="C440" s="391" t="s">
        <v>108</v>
      </c>
      <c r="D440" s="392">
        <v>39047</v>
      </c>
      <c r="E440" s="206">
        <v>3</v>
      </c>
      <c r="F440" s="434"/>
    </row>
    <row r="441" spans="1:6">
      <c r="A441" s="391" t="s">
        <v>544</v>
      </c>
      <c r="B441" s="391" t="s">
        <v>123</v>
      </c>
      <c r="C441" s="391" t="s">
        <v>111</v>
      </c>
      <c r="D441" s="392">
        <v>39040</v>
      </c>
      <c r="E441" s="206">
        <v>3</v>
      </c>
      <c r="F441" s="434"/>
    </row>
    <row r="442" spans="1:6">
      <c r="A442" s="391" t="s">
        <v>545</v>
      </c>
      <c r="B442" s="391" t="s">
        <v>133</v>
      </c>
      <c r="C442" s="391" t="s">
        <v>108</v>
      </c>
      <c r="D442" s="392">
        <v>39038</v>
      </c>
      <c r="E442" s="206">
        <v>3</v>
      </c>
      <c r="F442" s="434"/>
    </row>
    <row r="443" spans="1:6">
      <c r="A443" s="391" t="s">
        <v>546</v>
      </c>
      <c r="B443" s="391" t="s">
        <v>135</v>
      </c>
      <c r="C443" s="391" t="s">
        <v>108</v>
      </c>
      <c r="D443" s="392">
        <v>39029</v>
      </c>
      <c r="E443" s="206">
        <v>3</v>
      </c>
      <c r="F443" s="434"/>
    </row>
    <row r="444" spans="1:6">
      <c r="A444" s="391" t="s">
        <v>547</v>
      </c>
      <c r="B444" s="391" t="s">
        <v>137</v>
      </c>
      <c r="C444" s="391" t="s">
        <v>111</v>
      </c>
      <c r="D444" s="392">
        <v>39024</v>
      </c>
      <c r="E444" s="206">
        <v>3</v>
      </c>
      <c r="F444" s="434"/>
    </row>
    <row r="445" spans="1:6">
      <c r="A445" s="391" t="s">
        <v>548</v>
      </c>
      <c r="B445" s="391" t="s">
        <v>121</v>
      </c>
      <c r="C445" s="391" t="s">
        <v>111</v>
      </c>
      <c r="D445" s="392">
        <v>39011</v>
      </c>
      <c r="E445" s="206">
        <v>3</v>
      </c>
      <c r="F445" s="434"/>
    </row>
    <row r="446" spans="1:6">
      <c r="A446" s="391" t="s">
        <v>549</v>
      </c>
      <c r="B446" s="391" t="s">
        <v>119</v>
      </c>
      <c r="C446" s="391" t="s">
        <v>108</v>
      </c>
      <c r="D446" s="392">
        <v>39002</v>
      </c>
      <c r="E446" s="206">
        <v>3</v>
      </c>
      <c r="F446" s="434"/>
    </row>
    <row r="447" spans="1:6">
      <c r="A447" s="391" t="s">
        <v>550</v>
      </c>
      <c r="B447" s="391" t="s">
        <v>140</v>
      </c>
      <c r="C447" s="391" t="s">
        <v>108</v>
      </c>
      <c r="D447" s="392">
        <v>39001</v>
      </c>
      <c r="E447" s="206">
        <v>3</v>
      </c>
      <c r="F447" s="434"/>
    </row>
    <row r="448" spans="1:6">
      <c r="A448" s="391" t="s">
        <v>551</v>
      </c>
      <c r="B448" s="391" t="s">
        <v>140</v>
      </c>
      <c r="C448" s="391" t="s">
        <v>108</v>
      </c>
      <c r="D448" s="392">
        <v>38990</v>
      </c>
      <c r="E448" s="206">
        <v>3</v>
      </c>
      <c r="F448" s="434"/>
    </row>
    <row r="449" spans="1:6">
      <c r="A449" s="391" t="s">
        <v>552</v>
      </c>
      <c r="B449" s="391" t="s">
        <v>110</v>
      </c>
      <c r="C449" s="391" t="s">
        <v>111</v>
      </c>
      <c r="D449" s="392">
        <v>38986</v>
      </c>
      <c r="E449" s="206">
        <v>3</v>
      </c>
      <c r="F449" s="434"/>
    </row>
    <row r="450" spans="1:6">
      <c r="A450" s="391" t="s">
        <v>553</v>
      </c>
      <c r="B450" s="391" t="s">
        <v>140</v>
      </c>
      <c r="C450" s="391" t="s">
        <v>108</v>
      </c>
      <c r="D450" s="392">
        <v>38982</v>
      </c>
      <c r="E450" s="206">
        <v>3</v>
      </c>
      <c r="F450" s="434"/>
    </row>
    <row r="451" spans="1:6">
      <c r="A451" s="391" t="s">
        <v>554</v>
      </c>
      <c r="B451" s="391" t="s">
        <v>110</v>
      </c>
      <c r="C451" s="391" t="s">
        <v>108</v>
      </c>
      <c r="D451" s="392">
        <v>38980</v>
      </c>
      <c r="E451" s="206">
        <v>3</v>
      </c>
      <c r="F451" s="434"/>
    </row>
    <row r="452" spans="1:6">
      <c r="A452" s="391" t="s">
        <v>555</v>
      </c>
      <c r="B452" s="391" t="s">
        <v>119</v>
      </c>
      <c r="C452" s="391" t="s">
        <v>125</v>
      </c>
      <c r="D452" s="392">
        <v>38975</v>
      </c>
      <c r="E452" s="206">
        <v>3</v>
      </c>
      <c r="F452" s="434"/>
    </row>
    <row r="453" spans="1:6">
      <c r="A453" s="391" t="s">
        <v>556</v>
      </c>
      <c r="B453" s="391" t="s">
        <v>123</v>
      </c>
      <c r="C453" s="391" t="s">
        <v>111</v>
      </c>
      <c r="D453" s="392">
        <v>38970</v>
      </c>
      <c r="E453" s="206">
        <v>3</v>
      </c>
      <c r="F453" s="434"/>
    </row>
    <row r="454" spans="1:6">
      <c r="A454" s="391" t="s">
        <v>557</v>
      </c>
      <c r="B454" s="391" t="s">
        <v>147</v>
      </c>
      <c r="C454" s="391" t="s">
        <v>111</v>
      </c>
      <c r="D454" s="392">
        <v>38969</v>
      </c>
      <c r="E454" s="206">
        <v>3</v>
      </c>
      <c r="F454" s="434"/>
    </row>
    <row r="455" spans="1:6">
      <c r="A455" s="391" t="s">
        <v>558</v>
      </c>
      <c r="B455" s="391" t="s">
        <v>154</v>
      </c>
      <c r="C455" s="391" t="s">
        <v>131</v>
      </c>
      <c r="D455" s="392">
        <v>38961</v>
      </c>
      <c r="E455" s="206">
        <v>3</v>
      </c>
      <c r="F455" s="434"/>
    </row>
    <row r="456" spans="1:6">
      <c r="A456" s="391" t="s">
        <v>559</v>
      </c>
      <c r="B456" s="391" t="s">
        <v>137</v>
      </c>
      <c r="C456" s="391" t="s">
        <v>131</v>
      </c>
      <c r="D456" s="392">
        <v>38960</v>
      </c>
      <c r="E456" s="206">
        <v>3</v>
      </c>
      <c r="F456" s="434"/>
    </row>
    <row r="457" spans="1:6">
      <c r="A457" s="391" t="s">
        <v>560</v>
      </c>
      <c r="B457" s="391" t="s">
        <v>123</v>
      </c>
      <c r="C457" s="391" t="s">
        <v>108</v>
      </c>
      <c r="D457" s="392">
        <v>38954</v>
      </c>
      <c r="E457" s="206">
        <v>3</v>
      </c>
      <c r="F457" s="434"/>
    </row>
    <row r="458" spans="1:6">
      <c r="A458" s="391" t="s">
        <v>561</v>
      </c>
      <c r="B458" s="391" t="s">
        <v>115</v>
      </c>
      <c r="C458" s="391" t="s">
        <v>108</v>
      </c>
      <c r="D458" s="392">
        <v>38916</v>
      </c>
      <c r="E458" s="206">
        <v>3</v>
      </c>
      <c r="F458" s="434"/>
    </row>
    <row r="459" spans="1:6">
      <c r="A459" s="391" t="s">
        <v>562</v>
      </c>
      <c r="B459" s="391" t="s">
        <v>107</v>
      </c>
      <c r="C459" s="391" t="s">
        <v>108</v>
      </c>
      <c r="D459" s="392">
        <v>38914</v>
      </c>
      <c r="E459" s="206">
        <v>3</v>
      </c>
      <c r="F459" s="434"/>
    </row>
    <row r="460" spans="1:6">
      <c r="A460" s="391" t="s">
        <v>563</v>
      </c>
      <c r="B460" s="391" t="s">
        <v>140</v>
      </c>
      <c r="C460" s="391" t="s">
        <v>111</v>
      </c>
      <c r="D460" s="392">
        <v>38912</v>
      </c>
      <c r="E460" s="206">
        <v>3</v>
      </c>
      <c r="F460" s="434"/>
    </row>
    <row r="461" spans="1:6">
      <c r="A461" s="391" t="s">
        <v>564</v>
      </c>
      <c r="B461" s="391" t="s">
        <v>110</v>
      </c>
      <c r="C461" s="391" t="s">
        <v>108</v>
      </c>
      <c r="D461" s="392">
        <v>38903</v>
      </c>
      <c r="E461" s="206">
        <v>3</v>
      </c>
      <c r="F461" s="434"/>
    </row>
    <row r="462" spans="1:6">
      <c r="A462" s="391" t="s">
        <v>565</v>
      </c>
      <c r="B462" s="391" t="s">
        <v>119</v>
      </c>
      <c r="C462" s="391" t="s">
        <v>108</v>
      </c>
      <c r="D462" s="392">
        <v>38902</v>
      </c>
      <c r="E462" s="206">
        <v>3</v>
      </c>
      <c r="F462" s="434"/>
    </row>
    <row r="463" spans="1:6">
      <c r="A463" s="391" t="s">
        <v>566</v>
      </c>
      <c r="B463" s="391" t="s">
        <v>113</v>
      </c>
      <c r="C463" s="391" t="s">
        <v>108</v>
      </c>
      <c r="D463" s="392">
        <v>38892</v>
      </c>
      <c r="E463" s="206">
        <v>3</v>
      </c>
      <c r="F463" s="434"/>
    </row>
    <row r="464" spans="1:6">
      <c r="A464" s="391" t="s">
        <v>567</v>
      </c>
      <c r="B464" s="391" t="s">
        <v>140</v>
      </c>
      <c r="C464" s="391" t="s">
        <v>108</v>
      </c>
      <c r="D464" s="392">
        <v>38878</v>
      </c>
      <c r="E464" s="206">
        <v>3</v>
      </c>
      <c r="F464" s="434"/>
    </row>
    <row r="465" spans="1:6">
      <c r="A465" s="391" t="s">
        <v>568</v>
      </c>
      <c r="B465" s="391" t="s">
        <v>140</v>
      </c>
      <c r="C465" s="391" t="s">
        <v>108</v>
      </c>
      <c r="D465" s="392">
        <v>38876</v>
      </c>
      <c r="E465" s="206">
        <v>3</v>
      </c>
      <c r="F465" s="434"/>
    </row>
    <row r="466" spans="1:6">
      <c r="A466" s="391" t="s">
        <v>569</v>
      </c>
      <c r="B466" s="391" t="s">
        <v>140</v>
      </c>
      <c r="C466" s="391" t="s">
        <v>111</v>
      </c>
      <c r="D466" s="392">
        <v>38874</v>
      </c>
      <c r="E466" s="206">
        <v>3</v>
      </c>
      <c r="F466" s="434"/>
    </row>
    <row r="467" spans="1:6">
      <c r="A467" s="391" t="s">
        <v>570</v>
      </c>
      <c r="B467" s="391" t="s">
        <v>107</v>
      </c>
      <c r="C467" s="391" t="s">
        <v>131</v>
      </c>
      <c r="D467" s="392">
        <v>38863</v>
      </c>
      <c r="E467" s="206">
        <v>3</v>
      </c>
      <c r="F467" s="434"/>
    </row>
    <row r="468" spans="1:6">
      <c r="A468" s="391" t="s">
        <v>571</v>
      </c>
      <c r="B468" s="391" t="s">
        <v>123</v>
      </c>
      <c r="C468" s="391" t="s">
        <v>111</v>
      </c>
      <c r="D468" s="392">
        <v>38856</v>
      </c>
      <c r="E468" s="206">
        <v>3</v>
      </c>
      <c r="F468" s="434"/>
    </row>
    <row r="469" spans="1:6">
      <c r="A469" s="391" t="s">
        <v>572</v>
      </c>
      <c r="B469" s="391" t="s">
        <v>119</v>
      </c>
      <c r="C469" s="391" t="s">
        <v>108</v>
      </c>
      <c r="D469" s="392">
        <v>38856</v>
      </c>
      <c r="E469" s="206">
        <v>3</v>
      </c>
      <c r="F469" s="434"/>
    </row>
    <row r="470" spans="1:6">
      <c r="A470" s="391" t="s">
        <v>573</v>
      </c>
      <c r="B470" s="391" t="s">
        <v>283</v>
      </c>
      <c r="C470" s="391" t="s">
        <v>111</v>
      </c>
      <c r="D470" s="392">
        <v>38854</v>
      </c>
      <c r="E470" s="206">
        <v>3</v>
      </c>
      <c r="F470" s="434"/>
    </row>
    <row r="471" spans="1:6">
      <c r="A471" s="391" t="s">
        <v>574</v>
      </c>
      <c r="B471" s="391" t="s">
        <v>154</v>
      </c>
      <c r="C471" s="391" t="s">
        <v>125</v>
      </c>
      <c r="D471" s="392">
        <v>38851</v>
      </c>
      <c r="E471" s="206">
        <v>3</v>
      </c>
      <c r="F471" s="434"/>
    </row>
    <row r="472" spans="1:6">
      <c r="A472" s="391" t="s">
        <v>575</v>
      </c>
      <c r="B472" s="391" t="s">
        <v>147</v>
      </c>
      <c r="C472" s="391" t="s">
        <v>108</v>
      </c>
      <c r="D472" s="392">
        <v>38834</v>
      </c>
      <c r="E472" s="206">
        <v>3</v>
      </c>
      <c r="F472" s="434"/>
    </row>
    <row r="473" spans="1:6">
      <c r="A473" s="391" t="s">
        <v>576</v>
      </c>
      <c r="B473" s="391" t="s">
        <v>140</v>
      </c>
      <c r="C473" s="391" t="s">
        <v>108</v>
      </c>
      <c r="D473" s="392">
        <v>38832</v>
      </c>
      <c r="E473" s="206">
        <v>3</v>
      </c>
      <c r="F473" s="434"/>
    </row>
    <row r="474" spans="1:6">
      <c r="A474" s="391" t="s">
        <v>577</v>
      </c>
      <c r="B474" s="391" t="s">
        <v>110</v>
      </c>
      <c r="C474" s="391" t="s">
        <v>111</v>
      </c>
      <c r="D474" s="392">
        <v>38828</v>
      </c>
      <c r="E474" s="206">
        <v>3</v>
      </c>
      <c r="F474" s="434"/>
    </row>
    <row r="475" spans="1:6">
      <c r="A475" s="391" t="s">
        <v>578</v>
      </c>
      <c r="B475" s="391" t="s">
        <v>140</v>
      </c>
      <c r="C475" s="391" t="s">
        <v>108</v>
      </c>
      <c r="D475" s="392">
        <v>38821</v>
      </c>
      <c r="E475" s="206">
        <v>3</v>
      </c>
      <c r="F475" s="434"/>
    </row>
    <row r="476" spans="1:6">
      <c r="A476" s="391" t="s">
        <v>579</v>
      </c>
      <c r="B476" s="391" t="s">
        <v>140</v>
      </c>
      <c r="C476" s="391" t="s">
        <v>108</v>
      </c>
      <c r="D476" s="392">
        <v>38816</v>
      </c>
      <c r="E476" s="206">
        <v>3</v>
      </c>
      <c r="F476" s="434"/>
    </row>
    <row r="477" spans="1:6">
      <c r="A477" s="391" t="s">
        <v>580</v>
      </c>
      <c r="B477" s="391" t="s">
        <v>110</v>
      </c>
      <c r="C477" s="391" t="s">
        <v>108</v>
      </c>
      <c r="D477" s="392">
        <v>38815</v>
      </c>
      <c r="E477" s="206">
        <v>3</v>
      </c>
      <c r="F477" s="434"/>
    </row>
    <row r="478" spans="1:6">
      <c r="A478" s="391" t="s">
        <v>581</v>
      </c>
      <c r="B478" s="391" t="s">
        <v>140</v>
      </c>
      <c r="C478" s="391" t="s">
        <v>108</v>
      </c>
      <c r="D478" s="392">
        <v>38813</v>
      </c>
      <c r="E478" s="206">
        <v>3</v>
      </c>
      <c r="F478" s="434"/>
    </row>
    <row r="479" spans="1:6">
      <c r="A479" s="391" t="s">
        <v>582</v>
      </c>
      <c r="B479" s="391" t="s">
        <v>140</v>
      </c>
      <c r="C479" s="391" t="s">
        <v>108</v>
      </c>
      <c r="D479" s="392">
        <v>38809</v>
      </c>
      <c r="E479" s="206">
        <v>3</v>
      </c>
      <c r="F479" s="434"/>
    </row>
    <row r="480" spans="1:6">
      <c r="A480" s="391" t="s">
        <v>583</v>
      </c>
      <c r="B480" s="391" t="s">
        <v>115</v>
      </c>
      <c r="C480" s="391" t="s">
        <v>108</v>
      </c>
      <c r="D480" s="392">
        <v>38807</v>
      </c>
      <c r="E480" s="206">
        <v>3</v>
      </c>
      <c r="F480" s="434"/>
    </row>
    <row r="481" spans="1:6">
      <c r="A481" s="391" t="s">
        <v>584</v>
      </c>
      <c r="B481" s="391" t="s">
        <v>140</v>
      </c>
      <c r="C481" s="391" t="s">
        <v>108</v>
      </c>
      <c r="D481" s="392">
        <v>38807</v>
      </c>
      <c r="E481" s="206">
        <v>3</v>
      </c>
      <c r="F481" s="434"/>
    </row>
    <row r="482" spans="1:6">
      <c r="A482" s="391" t="s">
        <v>585</v>
      </c>
      <c r="B482" s="391" t="s">
        <v>147</v>
      </c>
      <c r="C482" s="391" t="s">
        <v>111</v>
      </c>
      <c r="D482" s="392">
        <v>38805</v>
      </c>
      <c r="E482" s="206">
        <v>3</v>
      </c>
      <c r="F482" s="434"/>
    </row>
    <row r="483" spans="1:6">
      <c r="A483" s="391" t="s">
        <v>586</v>
      </c>
      <c r="B483" s="391" t="s">
        <v>107</v>
      </c>
      <c r="C483" s="391" t="s">
        <v>125</v>
      </c>
      <c r="D483" s="392">
        <v>38805</v>
      </c>
      <c r="E483" s="206">
        <v>3</v>
      </c>
      <c r="F483" s="434"/>
    </row>
    <row r="484" spans="1:6">
      <c r="A484" s="391" t="s">
        <v>587</v>
      </c>
      <c r="B484" s="391" t="s">
        <v>123</v>
      </c>
      <c r="C484" s="391" t="s">
        <v>125</v>
      </c>
      <c r="D484" s="392">
        <v>38804</v>
      </c>
      <c r="E484" s="206">
        <v>3</v>
      </c>
      <c r="F484" s="434"/>
    </row>
    <row r="485" spans="1:6">
      <c r="A485" s="391" t="s">
        <v>588</v>
      </c>
      <c r="B485" s="391" t="s">
        <v>242</v>
      </c>
      <c r="C485" s="391" t="s">
        <v>108</v>
      </c>
      <c r="D485" s="392">
        <v>38801</v>
      </c>
      <c r="E485" s="206">
        <v>3</v>
      </c>
      <c r="F485" s="434"/>
    </row>
    <row r="486" spans="1:6">
      <c r="A486" s="391" t="s">
        <v>589</v>
      </c>
      <c r="B486" s="391" t="s">
        <v>140</v>
      </c>
      <c r="C486" s="391" t="s">
        <v>108</v>
      </c>
      <c r="D486" s="392">
        <v>38798</v>
      </c>
      <c r="E486" s="206">
        <v>3</v>
      </c>
      <c r="F486" s="434"/>
    </row>
    <row r="487" spans="1:6">
      <c r="A487" s="391" t="s">
        <v>590</v>
      </c>
      <c r="B487" s="391" t="s">
        <v>119</v>
      </c>
      <c r="C487" s="391" t="s">
        <v>111</v>
      </c>
      <c r="D487" s="392">
        <v>38793</v>
      </c>
      <c r="E487" s="206">
        <v>3</v>
      </c>
      <c r="F487" s="434"/>
    </row>
    <row r="488" spans="1:6">
      <c r="A488" s="391" t="s">
        <v>591</v>
      </c>
      <c r="B488" s="391" t="s">
        <v>123</v>
      </c>
      <c r="C488" s="391" t="s">
        <v>111</v>
      </c>
      <c r="D488" s="392">
        <v>38792</v>
      </c>
      <c r="E488" s="206">
        <v>3</v>
      </c>
      <c r="F488" s="434"/>
    </row>
    <row r="489" spans="1:6">
      <c r="A489" s="391" t="s">
        <v>592</v>
      </c>
      <c r="B489" s="391" t="s">
        <v>110</v>
      </c>
      <c r="C489" s="391" t="s">
        <v>108</v>
      </c>
      <c r="D489" s="392">
        <v>38790</v>
      </c>
      <c r="E489" s="206">
        <v>3</v>
      </c>
      <c r="F489" s="434"/>
    </row>
    <row r="490" spans="1:6">
      <c r="A490" s="391" t="s">
        <v>593</v>
      </c>
      <c r="B490" s="391" t="s">
        <v>113</v>
      </c>
      <c r="C490" s="391" t="s">
        <v>108</v>
      </c>
      <c r="D490" s="392">
        <v>38788</v>
      </c>
      <c r="E490" s="206">
        <v>3</v>
      </c>
      <c r="F490" s="434"/>
    </row>
    <row r="491" spans="1:6">
      <c r="A491" s="391" t="s">
        <v>594</v>
      </c>
      <c r="B491" s="391" t="s">
        <v>119</v>
      </c>
      <c r="C491" s="391" t="s">
        <v>108</v>
      </c>
      <c r="D491" s="392">
        <v>38784</v>
      </c>
      <c r="E491" s="206">
        <v>3</v>
      </c>
      <c r="F491" s="434"/>
    </row>
    <row r="492" spans="1:6">
      <c r="A492" s="391" t="s">
        <v>595</v>
      </c>
      <c r="B492" s="391" t="s">
        <v>140</v>
      </c>
      <c r="C492" s="391" t="s">
        <v>131</v>
      </c>
      <c r="D492" s="392">
        <v>38777</v>
      </c>
      <c r="E492" s="206">
        <v>3</v>
      </c>
      <c r="F492" s="434"/>
    </row>
    <row r="493" spans="1:6">
      <c r="A493" s="391" t="s">
        <v>596</v>
      </c>
      <c r="B493" s="391" t="s">
        <v>137</v>
      </c>
      <c r="C493" s="391" t="s">
        <v>108</v>
      </c>
      <c r="D493" s="392">
        <v>38774</v>
      </c>
      <c r="E493" s="206">
        <v>3</v>
      </c>
      <c r="F493" s="434"/>
    </row>
    <row r="494" spans="1:6">
      <c r="A494" s="391" t="s">
        <v>597</v>
      </c>
      <c r="B494" s="391" t="s">
        <v>260</v>
      </c>
      <c r="C494" s="391" t="s">
        <v>111</v>
      </c>
      <c r="D494" s="392">
        <v>38755</v>
      </c>
      <c r="E494" s="206">
        <v>3</v>
      </c>
      <c r="F494" s="434"/>
    </row>
    <row r="495" spans="1:6">
      <c r="A495" s="391" t="s">
        <v>598</v>
      </c>
      <c r="B495" s="391" t="s">
        <v>113</v>
      </c>
      <c r="C495" s="391" t="s">
        <v>108</v>
      </c>
      <c r="D495" s="392">
        <v>38753</v>
      </c>
      <c r="E495" s="206">
        <v>3</v>
      </c>
      <c r="F495" s="434"/>
    </row>
    <row r="496" spans="1:6">
      <c r="A496" s="391" t="s">
        <v>599</v>
      </c>
      <c r="B496" s="391" t="s">
        <v>107</v>
      </c>
      <c r="C496" s="391" t="s">
        <v>125</v>
      </c>
      <c r="D496" s="392">
        <v>38753</v>
      </c>
      <c r="E496" s="206">
        <v>3</v>
      </c>
      <c r="F496" s="434"/>
    </row>
    <row r="497" spans="1:6">
      <c r="A497" s="391" t="s">
        <v>9</v>
      </c>
      <c r="B497" s="391" t="s">
        <v>135</v>
      </c>
      <c r="C497" s="391" t="s">
        <v>108</v>
      </c>
      <c r="D497" s="392">
        <v>38751</v>
      </c>
      <c r="E497" s="206">
        <v>3</v>
      </c>
      <c r="F497" s="434"/>
    </row>
    <row r="498" spans="1:6">
      <c r="A498" s="391" t="s">
        <v>600</v>
      </c>
      <c r="B498" s="391" t="s">
        <v>154</v>
      </c>
      <c r="C498" s="391" t="s">
        <v>108</v>
      </c>
      <c r="D498" s="392">
        <v>38746</v>
      </c>
      <c r="E498" s="206">
        <v>3</v>
      </c>
      <c r="F498" s="434"/>
    </row>
    <row r="499" spans="1:6">
      <c r="A499" s="391" t="s">
        <v>601</v>
      </c>
      <c r="B499" s="391" t="s">
        <v>283</v>
      </c>
      <c r="C499" s="391" t="s">
        <v>111</v>
      </c>
      <c r="D499" s="392">
        <v>38738</v>
      </c>
      <c r="E499" s="206">
        <v>3</v>
      </c>
      <c r="F499" s="434"/>
    </row>
    <row r="500" spans="1:6">
      <c r="A500" s="391" t="s">
        <v>602</v>
      </c>
      <c r="B500" s="391" t="s">
        <v>140</v>
      </c>
      <c r="C500" s="391" t="s">
        <v>111</v>
      </c>
      <c r="D500" s="392">
        <v>38738</v>
      </c>
      <c r="E500" s="206">
        <v>3</v>
      </c>
      <c r="F500" s="434"/>
    </row>
    <row r="501" spans="1:6">
      <c r="A501" s="391" t="s">
        <v>603</v>
      </c>
      <c r="B501" s="391" t="s">
        <v>119</v>
      </c>
      <c r="C501" s="391" t="s">
        <v>108</v>
      </c>
      <c r="D501" s="392">
        <v>38738</v>
      </c>
      <c r="E501" s="206">
        <v>3</v>
      </c>
      <c r="F501" s="434"/>
    </row>
    <row r="502" spans="1:6">
      <c r="A502" s="391" t="s">
        <v>604</v>
      </c>
      <c r="B502" s="391" t="s">
        <v>242</v>
      </c>
      <c r="C502" s="391" t="s">
        <v>108</v>
      </c>
      <c r="D502" s="392">
        <v>38736</v>
      </c>
      <c r="E502" s="206">
        <v>3</v>
      </c>
      <c r="F502" s="434"/>
    </row>
    <row r="503" spans="1:6">
      <c r="A503" s="391" t="s">
        <v>605</v>
      </c>
      <c r="B503" s="391" t="s">
        <v>121</v>
      </c>
      <c r="C503" s="391" t="s">
        <v>111</v>
      </c>
      <c r="D503" s="392">
        <v>38734</v>
      </c>
      <c r="E503" s="206">
        <v>3</v>
      </c>
      <c r="F503" s="434"/>
    </row>
    <row r="504" spans="1:6">
      <c r="A504" s="391" t="s">
        <v>606</v>
      </c>
      <c r="B504" s="391" t="s">
        <v>140</v>
      </c>
      <c r="C504" s="391" t="s">
        <v>108</v>
      </c>
      <c r="D504" s="392">
        <v>38733</v>
      </c>
      <c r="E504" s="206">
        <v>3</v>
      </c>
      <c r="F504" s="434"/>
    </row>
    <row r="505" spans="1:6">
      <c r="A505" s="391" t="s">
        <v>607</v>
      </c>
      <c r="B505" s="391" t="s">
        <v>110</v>
      </c>
      <c r="C505" s="391" t="s">
        <v>125</v>
      </c>
      <c r="D505" s="392">
        <v>38723</v>
      </c>
      <c r="E505" s="206">
        <v>3</v>
      </c>
      <c r="F505" s="434"/>
    </row>
    <row r="506" spans="1:6">
      <c r="A506" s="391" t="s">
        <v>608</v>
      </c>
      <c r="B506" s="391" t="s">
        <v>107</v>
      </c>
      <c r="C506" s="391" t="s">
        <v>108</v>
      </c>
      <c r="D506" s="392">
        <v>38347</v>
      </c>
      <c r="E506" s="206">
        <v>3</v>
      </c>
      <c r="F506" s="434"/>
    </row>
    <row r="507" spans="1:6">
      <c r="A507" s="391" t="s">
        <v>609</v>
      </c>
      <c r="B507" s="391" t="s">
        <v>107</v>
      </c>
      <c r="C507" s="391" t="s">
        <v>108</v>
      </c>
      <c r="D507" s="392">
        <v>38328</v>
      </c>
      <c r="E507" s="206">
        <v>3</v>
      </c>
      <c r="F507" s="434"/>
    </row>
    <row r="508" spans="1:6">
      <c r="A508" s="391" t="s">
        <v>610</v>
      </c>
      <c r="B508" s="391" t="s">
        <v>140</v>
      </c>
      <c r="C508" s="391" t="s">
        <v>111</v>
      </c>
      <c r="D508" s="392">
        <v>38321</v>
      </c>
      <c r="E508" s="206">
        <v>3</v>
      </c>
      <c r="F508" s="434"/>
    </row>
    <row r="509" spans="1:6">
      <c r="A509" s="391" t="s">
        <v>611</v>
      </c>
      <c r="B509" s="391" t="s">
        <v>140</v>
      </c>
      <c r="C509" s="391" t="s">
        <v>108</v>
      </c>
      <c r="D509" s="392">
        <v>38321</v>
      </c>
      <c r="E509" s="206">
        <v>3</v>
      </c>
      <c r="F509" s="434"/>
    </row>
    <row r="510" spans="1:6">
      <c r="A510" s="391" t="s">
        <v>612</v>
      </c>
      <c r="B510" s="391" t="s">
        <v>140</v>
      </c>
      <c r="C510" s="391" t="s">
        <v>111</v>
      </c>
      <c r="D510" s="392">
        <v>38289</v>
      </c>
      <c r="E510" s="206">
        <v>3</v>
      </c>
      <c r="F510" s="434"/>
    </row>
    <row r="511" spans="1:6">
      <c r="A511" s="391" t="s">
        <v>613</v>
      </c>
      <c r="B511" s="391" t="s">
        <v>119</v>
      </c>
      <c r="C511" s="391" t="s">
        <v>108</v>
      </c>
      <c r="D511" s="392">
        <v>38237</v>
      </c>
      <c r="E511" s="206">
        <v>3</v>
      </c>
      <c r="F511" s="434"/>
    </row>
    <row r="512" spans="1:6">
      <c r="A512" s="391" t="s">
        <v>614</v>
      </c>
      <c r="B512" s="391" t="s">
        <v>115</v>
      </c>
      <c r="C512" s="391" t="s">
        <v>108</v>
      </c>
      <c r="D512" s="392">
        <v>38227</v>
      </c>
      <c r="E512" s="206">
        <v>3</v>
      </c>
      <c r="F512" s="434"/>
    </row>
    <row r="513" spans="1:6">
      <c r="A513" s="391" t="s">
        <v>615</v>
      </c>
      <c r="B513" s="391" t="s">
        <v>110</v>
      </c>
      <c r="C513" s="391" t="s">
        <v>125</v>
      </c>
      <c r="D513" s="392">
        <v>38173</v>
      </c>
      <c r="E513" s="206">
        <v>3</v>
      </c>
      <c r="F513" s="434"/>
    </row>
    <row r="514" spans="1:6">
      <c r="A514" s="391" t="s">
        <v>616</v>
      </c>
      <c r="B514" s="391" t="s">
        <v>140</v>
      </c>
      <c r="C514" s="391" t="s">
        <v>108</v>
      </c>
      <c r="D514" s="392">
        <v>38146</v>
      </c>
      <c r="E514" s="206">
        <v>3</v>
      </c>
      <c r="F514" s="434"/>
    </row>
    <row r="515" spans="1:6">
      <c r="A515" s="391" t="s">
        <v>617</v>
      </c>
      <c r="B515" s="391" t="s">
        <v>115</v>
      </c>
      <c r="C515" s="391" t="s">
        <v>131</v>
      </c>
      <c r="D515" s="392">
        <v>38144</v>
      </c>
      <c r="E515" s="206">
        <v>3</v>
      </c>
      <c r="F515" s="434"/>
    </row>
    <row r="516" spans="1:6">
      <c r="A516" s="391" t="s">
        <v>618</v>
      </c>
      <c r="B516" s="391" t="s">
        <v>135</v>
      </c>
      <c r="C516" s="391" t="s">
        <v>108</v>
      </c>
      <c r="D516" s="392">
        <v>38142</v>
      </c>
      <c r="E516" s="206">
        <v>3</v>
      </c>
      <c r="F516" s="434"/>
    </row>
    <row r="517" spans="1:6">
      <c r="A517" s="391" t="s">
        <v>619</v>
      </c>
      <c r="B517" s="391" t="s">
        <v>113</v>
      </c>
      <c r="C517" s="391" t="s">
        <v>108</v>
      </c>
      <c r="D517" s="392">
        <v>38135</v>
      </c>
      <c r="E517" s="206">
        <v>3</v>
      </c>
      <c r="F517" s="434"/>
    </row>
    <row r="518" spans="1:6">
      <c r="A518" s="391" t="s">
        <v>620</v>
      </c>
      <c r="B518" s="391" t="s">
        <v>140</v>
      </c>
      <c r="C518" s="391" t="s">
        <v>111</v>
      </c>
      <c r="D518" s="392">
        <v>38073</v>
      </c>
      <c r="E518" s="206">
        <v>3</v>
      </c>
      <c r="F518" s="434"/>
    </row>
    <row r="519" spans="1:6">
      <c r="A519" s="391" t="s">
        <v>621</v>
      </c>
      <c r="B519" s="391" t="s">
        <v>154</v>
      </c>
      <c r="C519" s="391" t="s">
        <v>108</v>
      </c>
      <c r="D519" s="392">
        <v>38051</v>
      </c>
      <c r="E519" s="206">
        <v>3</v>
      </c>
      <c r="F519" s="434"/>
    </row>
    <row r="520" spans="1:6">
      <c r="A520" s="391" t="s">
        <v>622</v>
      </c>
      <c r="B520" s="391" t="s">
        <v>140</v>
      </c>
      <c r="C520" s="391" t="s">
        <v>111</v>
      </c>
      <c r="D520" s="392">
        <v>38044</v>
      </c>
      <c r="E520" s="206">
        <v>3</v>
      </c>
      <c r="F520" s="434"/>
    </row>
  </sheetData>
  <customSheetViews>
    <customSheetView guid="{2AFC4EE7-B7E3-4CBF-97F7-920151E9360E}" topLeftCell="B512">
      <selection activeCell="M535" sqref="M535"/>
      <pageMargins left="0.7" right="0.7" top="0.75" bottom="0.75" header="0.3" footer="0.3"/>
    </customSheetView>
  </customSheetViews>
  <pageMargins left="0.7" right="0.7" top="0.75" bottom="0.75" header="0.3" footer="0.3"/>
  <pageSetup orientation="portrait" horizontalDpi="300" verticalDpi="30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1" tint="0.14999847407452621"/>
    <pageSetUpPr autoPageBreaks="0"/>
  </sheetPr>
  <dimension ref="A1:R742"/>
  <sheetViews>
    <sheetView zoomScaleNormal="100" workbookViewId="0">
      <selection activeCell="B2" sqref="B2"/>
    </sheetView>
  </sheetViews>
  <sheetFormatPr defaultRowHeight="15"/>
  <cols>
    <col min="1" max="1" width="19.5703125" customWidth="1"/>
    <col min="2" max="2" width="27.28515625" customWidth="1"/>
    <col min="3" max="3" width="9.7109375" customWidth="1"/>
    <col min="4" max="4" width="10.5703125" bestFit="1" customWidth="1"/>
    <col min="5" max="5" width="5.85546875" bestFit="1" customWidth="1"/>
    <col min="6" max="6" width="8" customWidth="1"/>
    <col min="7" max="7" width="10" bestFit="1" customWidth="1"/>
    <col min="8" max="8" width="12.28515625" bestFit="1" customWidth="1"/>
    <col min="9" max="9" width="6.42578125" bestFit="1" customWidth="1"/>
    <col min="11" max="11" width="20.5703125" bestFit="1" customWidth="1"/>
    <col min="12" max="12" width="20.28515625" bestFit="1" customWidth="1"/>
  </cols>
  <sheetData>
    <row r="1" spans="1:18">
      <c r="A1" s="93" t="s">
        <v>102</v>
      </c>
      <c r="B1" s="93" t="s">
        <v>103</v>
      </c>
      <c r="C1" s="93" t="s">
        <v>104</v>
      </c>
      <c r="D1" s="93" t="s">
        <v>105</v>
      </c>
      <c r="E1" s="93" t="s">
        <v>687</v>
      </c>
      <c r="F1" s="93" t="s">
        <v>638</v>
      </c>
      <c r="G1" s="93" t="s">
        <v>753</v>
      </c>
      <c r="H1" s="93" t="s">
        <v>754</v>
      </c>
      <c r="I1" s="93" t="s">
        <v>683</v>
      </c>
      <c r="J1" s="98"/>
      <c r="K1" s="93"/>
      <c r="L1" s="94"/>
      <c r="M1" s="94"/>
      <c r="N1" s="95"/>
      <c r="O1" s="96"/>
      <c r="P1" s="81"/>
      <c r="Q1" s="97"/>
      <c r="R1" s="98"/>
    </row>
    <row r="2" spans="1:18">
      <c r="A2" s="505" t="s">
        <v>800</v>
      </c>
      <c r="B2" s="505" t="s">
        <v>140</v>
      </c>
      <c r="C2" s="505" t="s">
        <v>108</v>
      </c>
      <c r="D2" s="515">
        <v>35801</v>
      </c>
      <c r="E2" s="507">
        <f ca="1">DATEDIF(D2,TODAY(),"Y")</f>
        <v>25</v>
      </c>
      <c r="F2" s="506">
        <v>78570</v>
      </c>
      <c r="G2" s="505">
        <v>1</v>
      </c>
      <c r="H2" s="508">
        <f>$I$2*F2+F2</f>
        <v>78570</v>
      </c>
      <c r="N2" s="133"/>
      <c r="O2" s="134"/>
      <c r="P2" s="135"/>
      <c r="Q2" s="136"/>
      <c r="R2" s="137"/>
    </row>
    <row r="3" spans="1:18">
      <c r="A3" s="505" t="s">
        <v>921</v>
      </c>
      <c r="B3" s="505" t="s">
        <v>119</v>
      </c>
      <c r="C3" s="505" t="s">
        <v>111</v>
      </c>
      <c r="D3" s="515">
        <v>35806</v>
      </c>
      <c r="E3" s="507">
        <f ca="1">DATEDIF(D3,TODAY(),"Y")</f>
        <v>25</v>
      </c>
      <c r="F3" s="506">
        <v>86100</v>
      </c>
      <c r="G3" s="505">
        <v>4</v>
      </c>
      <c r="H3" s="508">
        <f>$I$2*F3+F3</f>
        <v>86100</v>
      </c>
      <c r="N3" s="133"/>
      <c r="O3" s="139"/>
      <c r="P3" s="140"/>
      <c r="Q3" s="136"/>
      <c r="R3" s="141"/>
    </row>
    <row r="4" spans="1:18">
      <c r="A4" s="505" t="s">
        <v>801</v>
      </c>
      <c r="B4" s="505" t="s">
        <v>140</v>
      </c>
      <c r="C4" s="505" t="s">
        <v>125</v>
      </c>
      <c r="D4" s="515">
        <v>35807</v>
      </c>
      <c r="E4" s="507">
        <f ca="1">DATEDIF(D4,TODAY(),"Y")</f>
        <v>25</v>
      </c>
      <c r="F4" s="506">
        <v>48835</v>
      </c>
      <c r="G4" s="505">
        <v>5</v>
      </c>
      <c r="H4" s="508">
        <f>$I$2*F4+F4</f>
        <v>48835</v>
      </c>
      <c r="L4" s="138"/>
      <c r="M4" s="138"/>
      <c r="N4" s="133"/>
      <c r="O4" s="139"/>
      <c r="P4" s="140"/>
      <c r="Q4" s="136"/>
      <c r="R4" s="141"/>
    </row>
    <row r="5" spans="1:18">
      <c r="A5" s="505" t="s">
        <v>893</v>
      </c>
      <c r="B5" s="505" t="s">
        <v>110</v>
      </c>
      <c r="C5" s="505" t="s">
        <v>108</v>
      </c>
      <c r="D5" s="515">
        <v>35821</v>
      </c>
      <c r="E5" s="507">
        <f ca="1">DATEDIF(D5,TODAY(),"Y")</f>
        <v>24</v>
      </c>
      <c r="F5" s="506">
        <v>22870</v>
      </c>
      <c r="G5" s="505">
        <v>3</v>
      </c>
      <c r="H5" s="508">
        <f>$I$2*F5+F5</f>
        <v>22870</v>
      </c>
      <c r="L5" s="138"/>
      <c r="M5" s="138"/>
      <c r="N5" s="133"/>
      <c r="O5" s="139"/>
      <c r="P5" s="140"/>
      <c r="Q5" s="136"/>
      <c r="R5" s="141"/>
    </row>
    <row r="6" spans="1:18">
      <c r="A6" s="505" t="s">
        <v>951</v>
      </c>
      <c r="B6" s="505" t="s">
        <v>107</v>
      </c>
      <c r="C6" s="505" t="s">
        <v>111</v>
      </c>
      <c r="D6" s="515">
        <v>35826</v>
      </c>
      <c r="E6" s="507">
        <f ca="1">DATEDIF(D6,TODAY(),"Y")</f>
        <v>24</v>
      </c>
      <c r="F6" s="506">
        <v>45030</v>
      </c>
      <c r="G6" s="505">
        <v>3</v>
      </c>
      <c r="H6" s="508">
        <f>$I$2*F6+F6</f>
        <v>45030</v>
      </c>
      <c r="L6" s="138"/>
      <c r="M6" s="138"/>
      <c r="N6" s="133"/>
      <c r="O6" s="139"/>
      <c r="P6" s="140"/>
      <c r="Q6" s="136"/>
      <c r="R6" s="141"/>
    </row>
    <row r="7" spans="1:18">
      <c r="A7" s="505" t="s">
        <v>894</v>
      </c>
      <c r="B7" s="505" t="s">
        <v>110</v>
      </c>
      <c r="C7" s="505" t="s">
        <v>125</v>
      </c>
      <c r="D7" s="515">
        <v>35826</v>
      </c>
      <c r="E7" s="507">
        <f ca="1">DATEDIF(D7,TODAY(),"Y")</f>
        <v>24</v>
      </c>
      <c r="F7" s="506">
        <v>31205</v>
      </c>
      <c r="G7" s="505">
        <v>2</v>
      </c>
      <c r="H7" s="508">
        <f>$I$2*F7+F7</f>
        <v>31205</v>
      </c>
      <c r="L7" s="138"/>
      <c r="M7" s="138"/>
      <c r="N7" s="133"/>
      <c r="O7" s="139"/>
      <c r="P7" s="140"/>
      <c r="Q7" s="136"/>
      <c r="R7" s="141"/>
    </row>
    <row r="8" spans="1:18">
      <c r="A8" s="505" t="s">
        <v>663</v>
      </c>
      <c r="B8" s="505" t="s">
        <v>123</v>
      </c>
      <c r="C8" s="505" t="s">
        <v>108</v>
      </c>
      <c r="D8" s="515">
        <v>35829</v>
      </c>
      <c r="E8" s="507">
        <f ca="1">DATEDIF(D8,TODAY(),"Y")</f>
        <v>24</v>
      </c>
      <c r="F8" s="506">
        <v>61030</v>
      </c>
      <c r="G8" s="505">
        <v>3</v>
      </c>
      <c r="H8" s="508">
        <f>$I$2*F8+F8</f>
        <v>61030</v>
      </c>
      <c r="L8" s="138"/>
      <c r="M8" s="138"/>
      <c r="N8" s="133"/>
      <c r="O8" s="139"/>
      <c r="P8" s="140"/>
      <c r="Q8" s="136"/>
      <c r="R8" s="141"/>
    </row>
    <row r="9" spans="1:18">
      <c r="A9" s="505" t="s">
        <v>805</v>
      </c>
      <c r="B9" s="505" t="s">
        <v>140</v>
      </c>
      <c r="C9" s="505" t="s">
        <v>131</v>
      </c>
      <c r="D9" s="515">
        <v>35829</v>
      </c>
      <c r="E9" s="507">
        <f ca="1">DATEDIF(D9,TODAY(),"Y")</f>
        <v>24</v>
      </c>
      <c r="F9" s="506">
        <v>29176</v>
      </c>
      <c r="G9" s="505">
        <v>3</v>
      </c>
      <c r="H9" s="508">
        <f>$I$2*F9+F9</f>
        <v>29176</v>
      </c>
      <c r="L9" s="138"/>
      <c r="M9" s="138"/>
      <c r="N9" s="133"/>
      <c r="O9" s="139"/>
      <c r="P9" s="140"/>
      <c r="Q9" s="136"/>
      <c r="R9" s="141"/>
    </row>
    <row r="10" spans="1:18">
      <c r="A10" s="505" t="s">
        <v>806</v>
      </c>
      <c r="B10" s="505" t="s">
        <v>140</v>
      </c>
      <c r="C10" s="505" t="s">
        <v>108</v>
      </c>
      <c r="D10" s="515">
        <v>35830</v>
      </c>
      <c r="E10" s="507">
        <f ca="1">DATEDIF(D10,TODAY(),"Y")</f>
        <v>24</v>
      </c>
      <c r="F10" s="506">
        <v>35460</v>
      </c>
      <c r="G10" s="505">
        <v>5</v>
      </c>
      <c r="H10" s="508">
        <f>$I$2*F10+F10</f>
        <v>35460</v>
      </c>
      <c r="L10" s="138"/>
      <c r="M10" s="138"/>
      <c r="N10" s="133"/>
      <c r="O10" s="139"/>
      <c r="P10" s="140"/>
      <c r="Q10" s="136"/>
      <c r="R10" s="141"/>
    </row>
    <row r="11" spans="1:18">
      <c r="A11" s="505" t="s">
        <v>925</v>
      </c>
      <c r="B11" s="505" t="s">
        <v>119</v>
      </c>
      <c r="C11" s="505" t="s">
        <v>125</v>
      </c>
      <c r="D11" s="515">
        <v>35842</v>
      </c>
      <c r="E11" s="507">
        <f ca="1">DATEDIF(D11,TODAY(),"Y")</f>
        <v>24</v>
      </c>
      <c r="F11" s="506">
        <v>39530</v>
      </c>
      <c r="G11" s="505">
        <v>5</v>
      </c>
      <c r="H11" s="508">
        <f>$I$2*F11+F11</f>
        <v>39530</v>
      </c>
      <c r="L11" s="138"/>
      <c r="M11" s="138"/>
      <c r="N11" s="133"/>
      <c r="O11" s="139"/>
      <c r="P11" s="140"/>
      <c r="Q11" s="136"/>
      <c r="R11" s="141"/>
    </row>
    <row r="12" spans="1:18">
      <c r="A12" s="505" t="s">
        <v>664</v>
      </c>
      <c r="B12" s="505" t="s">
        <v>123</v>
      </c>
      <c r="C12" s="505" t="s">
        <v>125</v>
      </c>
      <c r="D12" s="515">
        <v>35842</v>
      </c>
      <c r="E12" s="507">
        <f ca="1">DATEDIF(D12,TODAY(),"Y")</f>
        <v>24</v>
      </c>
      <c r="F12" s="506">
        <v>23380</v>
      </c>
      <c r="G12" s="505">
        <v>4</v>
      </c>
      <c r="H12" s="508">
        <f>$I$2*F12+F12</f>
        <v>23380</v>
      </c>
      <c r="L12" s="138"/>
      <c r="M12" s="138"/>
      <c r="N12" s="133"/>
      <c r="O12" s="139"/>
      <c r="P12" s="140"/>
      <c r="Q12" s="136"/>
      <c r="R12" s="141"/>
    </row>
    <row r="13" spans="1:18">
      <c r="A13" s="505" t="s">
        <v>666</v>
      </c>
      <c r="B13" s="505" t="s">
        <v>123</v>
      </c>
      <c r="C13" s="505" t="s">
        <v>111</v>
      </c>
      <c r="D13" s="515">
        <v>35848</v>
      </c>
      <c r="E13" s="507">
        <f ca="1">DATEDIF(D13,TODAY(),"Y")</f>
        <v>24</v>
      </c>
      <c r="F13" s="506">
        <v>85480</v>
      </c>
      <c r="G13" s="505">
        <v>5</v>
      </c>
      <c r="H13" s="508">
        <f>$I$2*F13+F13</f>
        <v>85480</v>
      </c>
      <c r="L13" s="138"/>
      <c r="M13" s="138"/>
      <c r="N13" s="133"/>
      <c r="O13" s="139"/>
      <c r="P13" s="140"/>
      <c r="Q13" s="136"/>
      <c r="R13" s="141"/>
    </row>
    <row r="14" spans="1:18">
      <c r="A14" s="505" t="s">
        <v>865</v>
      </c>
      <c r="B14" s="505" t="s">
        <v>147</v>
      </c>
      <c r="C14" s="505" t="s">
        <v>108</v>
      </c>
      <c r="D14" s="515">
        <v>35856</v>
      </c>
      <c r="E14" s="507">
        <f ca="1">DATEDIF(D14,TODAY(),"Y")</f>
        <v>24</v>
      </c>
      <c r="F14" s="506">
        <v>86830</v>
      </c>
      <c r="G14" s="505">
        <v>3</v>
      </c>
      <c r="H14" s="508">
        <f>$I$2*F14+F14</f>
        <v>86830</v>
      </c>
      <c r="K14" s="138"/>
      <c r="L14" s="138"/>
      <c r="M14" s="138"/>
      <c r="N14" s="142"/>
      <c r="O14" s="139"/>
      <c r="P14" s="140"/>
      <c r="Q14" s="136"/>
      <c r="R14" s="141"/>
    </row>
    <row r="15" spans="1:18">
      <c r="A15" s="505" t="s">
        <v>866</v>
      </c>
      <c r="B15" s="505" t="s">
        <v>147</v>
      </c>
      <c r="C15" s="505" t="s">
        <v>108</v>
      </c>
      <c r="D15" s="515">
        <v>35857</v>
      </c>
      <c r="E15" s="507">
        <f ca="1">DATEDIF(D15,TODAY(),"Y")</f>
        <v>24</v>
      </c>
      <c r="F15" s="506">
        <v>82110</v>
      </c>
      <c r="G15" s="505">
        <v>3</v>
      </c>
      <c r="H15" s="508">
        <f>$I$2*F15+F15</f>
        <v>82110</v>
      </c>
      <c r="K15" s="138"/>
      <c r="L15" s="138"/>
      <c r="M15" s="138"/>
      <c r="N15" s="133"/>
      <c r="O15" s="139"/>
      <c r="P15" s="140"/>
      <c r="Q15" s="136"/>
      <c r="R15" s="141"/>
    </row>
    <row r="16" spans="1:18">
      <c r="A16" s="505" t="s">
        <v>930</v>
      </c>
      <c r="B16" s="505" t="s">
        <v>119</v>
      </c>
      <c r="C16" s="505" t="s">
        <v>131</v>
      </c>
      <c r="D16" s="515">
        <v>35861</v>
      </c>
      <c r="E16" s="507">
        <f ca="1">DATEDIF(D16,TODAY(),"Y")</f>
        <v>24</v>
      </c>
      <c r="F16" s="506">
        <v>12836</v>
      </c>
      <c r="G16" s="505">
        <v>5</v>
      </c>
      <c r="H16" s="508">
        <f>$I$2*F16+F16</f>
        <v>12836</v>
      </c>
      <c r="K16" s="138"/>
      <c r="L16" s="138"/>
      <c r="M16" s="138"/>
      <c r="N16" s="133"/>
      <c r="O16" s="139"/>
      <c r="P16" s="140"/>
      <c r="Q16" s="136"/>
      <c r="R16" s="141"/>
    </row>
    <row r="17" spans="1:18">
      <c r="A17" s="505" t="s">
        <v>931</v>
      </c>
      <c r="B17" s="505" t="s">
        <v>119</v>
      </c>
      <c r="C17" s="505" t="s">
        <v>131</v>
      </c>
      <c r="D17" s="515">
        <v>35869</v>
      </c>
      <c r="E17" s="507">
        <f ca="1">DATEDIF(D17,TODAY(),"Y")</f>
        <v>24</v>
      </c>
      <c r="F17" s="506">
        <v>17912</v>
      </c>
      <c r="G17" s="505">
        <v>5</v>
      </c>
      <c r="H17" s="508">
        <f>$I$2*F17+F17</f>
        <v>17912</v>
      </c>
      <c r="K17" s="138"/>
      <c r="L17" s="138"/>
      <c r="M17" s="138"/>
      <c r="N17" s="133"/>
      <c r="O17" s="139"/>
      <c r="P17" s="140"/>
      <c r="Q17" s="136"/>
      <c r="R17" s="141"/>
    </row>
    <row r="18" spans="1:18">
      <c r="A18" s="505" t="s">
        <v>933</v>
      </c>
      <c r="B18" s="505" t="s">
        <v>119</v>
      </c>
      <c r="C18" s="505" t="s">
        <v>108</v>
      </c>
      <c r="D18" s="515">
        <v>35896</v>
      </c>
      <c r="E18" s="507">
        <f ca="1">DATEDIF(D18,TODAY(),"Y")</f>
        <v>24</v>
      </c>
      <c r="F18" s="506">
        <v>70280</v>
      </c>
      <c r="G18" s="505">
        <v>3</v>
      </c>
      <c r="H18" s="508">
        <f>$I$2*F18+F18</f>
        <v>70280</v>
      </c>
      <c r="K18" s="138"/>
      <c r="L18" s="138"/>
      <c r="M18" s="138"/>
      <c r="N18" s="133"/>
      <c r="O18" s="139"/>
      <c r="P18" s="140"/>
      <c r="Q18" s="136"/>
      <c r="R18" s="141"/>
    </row>
    <row r="19" spans="1:18">
      <c r="A19" s="505" t="s">
        <v>758</v>
      </c>
      <c r="B19" s="505" t="s">
        <v>123</v>
      </c>
      <c r="C19" s="505" t="s">
        <v>111</v>
      </c>
      <c r="D19" s="515">
        <v>35902</v>
      </c>
      <c r="E19" s="507">
        <f ca="1">DATEDIF(D19,TODAY(),"Y")</f>
        <v>24</v>
      </c>
      <c r="F19" s="506">
        <v>63340</v>
      </c>
      <c r="G19" s="505">
        <v>3</v>
      </c>
      <c r="H19" s="508">
        <f>$I$2*F19+F19</f>
        <v>63340</v>
      </c>
      <c r="K19" s="138"/>
      <c r="L19" s="138"/>
      <c r="M19" s="138"/>
      <c r="N19" s="133"/>
      <c r="O19" s="139"/>
      <c r="P19" s="140"/>
      <c r="Q19" s="136"/>
      <c r="R19" s="141"/>
    </row>
    <row r="20" spans="1:18">
      <c r="A20" s="505" t="s">
        <v>886</v>
      </c>
      <c r="B20" s="505" t="s">
        <v>115</v>
      </c>
      <c r="C20" s="505" t="s">
        <v>108</v>
      </c>
      <c r="D20" s="515">
        <v>35903</v>
      </c>
      <c r="E20" s="507">
        <f ca="1">DATEDIF(D20,TODAY(),"Y")</f>
        <v>24</v>
      </c>
      <c r="F20" s="506">
        <v>68520</v>
      </c>
      <c r="G20" s="505">
        <v>5</v>
      </c>
      <c r="H20" s="508">
        <f>$I$2*F20+F20</f>
        <v>68520</v>
      </c>
      <c r="K20" s="138"/>
      <c r="L20" s="138"/>
      <c r="M20" s="138"/>
      <c r="N20" s="133"/>
      <c r="O20" s="139"/>
      <c r="P20" s="140"/>
      <c r="Q20" s="136"/>
      <c r="R20" s="141"/>
    </row>
    <row r="21" spans="1:18">
      <c r="A21" s="505" t="s">
        <v>899</v>
      </c>
      <c r="B21" s="505" t="s">
        <v>110</v>
      </c>
      <c r="C21" s="505" t="s">
        <v>108</v>
      </c>
      <c r="D21" s="515">
        <v>35918</v>
      </c>
      <c r="E21" s="507">
        <f ca="1">DATEDIF(D21,TODAY(),"Y")</f>
        <v>24</v>
      </c>
      <c r="F21" s="506">
        <v>73740</v>
      </c>
      <c r="G21" s="505">
        <v>4</v>
      </c>
      <c r="H21" s="508">
        <f>$I$2*F21+F21</f>
        <v>73740</v>
      </c>
      <c r="K21" s="138"/>
      <c r="L21" s="138"/>
      <c r="M21" s="138"/>
      <c r="N21" s="133"/>
      <c r="O21" s="139"/>
      <c r="P21" s="140"/>
      <c r="Q21" s="136"/>
      <c r="R21" s="141"/>
    </row>
    <row r="22" spans="1:18">
      <c r="A22" s="505" t="s">
        <v>888</v>
      </c>
      <c r="B22" s="505" t="s">
        <v>115</v>
      </c>
      <c r="C22" s="505" t="s">
        <v>111</v>
      </c>
      <c r="D22" s="515">
        <v>35921</v>
      </c>
      <c r="E22" s="507">
        <f ca="1">DATEDIF(D22,TODAY(),"Y")</f>
        <v>24</v>
      </c>
      <c r="F22" s="506">
        <v>63330</v>
      </c>
      <c r="G22" s="505">
        <v>4</v>
      </c>
      <c r="H22" s="508">
        <f>$I$2*F22+F22</f>
        <v>63330</v>
      </c>
      <c r="K22" s="138"/>
      <c r="L22" s="138"/>
      <c r="M22" s="138"/>
      <c r="N22" s="133"/>
      <c r="O22" s="139"/>
      <c r="P22" s="140"/>
      <c r="Q22" s="136"/>
      <c r="R22" s="141"/>
    </row>
    <row r="23" spans="1:18">
      <c r="A23" s="505" t="s">
        <v>817</v>
      </c>
      <c r="B23" s="505" t="s">
        <v>140</v>
      </c>
      <c r="C23" s="505" t="s">
        <v>111</v>
      </c>
      <c r="D23" s="515">
        <v>35927</v>
      </c>
      <c r="E23" s="507">
        <f ca="1">DATEDIF(D23,TODAY(),"Y")</f>
        <v>24</v>
      </c>
      <c r="F23" s="506">
        <v>76910</v>
      </c>
      <c r="G23" s="505">
        <v>1</v>
      </c>
      <c r="H23" s="508">
        <f>$I$2*F23+F23</f>
        <v>76910</v>
      </c>
      <c r="K23" s="138"/>
      <c r="L23" s="138"/>
      <c r="M23" s="138"/>
      <c r="N23" s="133"/>
      <c r="O23" s="139"/>
      <c r="P23" s="140"/>
      <c r="Q23" s="136"/>
      <c r="R23" s="141"/>
    </row>
    <row r="24" spans="1:18">
      <c r="A24" s="505" t="s">
        <v>818</v>
      </c>
      <c r="B24" s="505" t="s">
        <v>140</v>
      </c>
      <c r="C24" s="505" t="s">
        <v>108</v>
      </c>
      <c r="D24" s="515">
        <v>35932</v>
      </c>
      <c r="E24" s="507">
        <f ca="1">DATEDIF(D24,TODAY(),"Y")</f>
        <v>24</v>
      </c>
      <c r="F24" s="506">
        <v>89740</v>
      </c>
      <c r="G24" s="505">
        <v>5</v>
      </c>
      <c r="H24" s="508">
        <f>$I$2*F24+F24</f>
        <v>89740</v>
      </c>
      <c r="K24" s="138"/>
      <c r="L24" s="138"/>
      <c r="M24" s="138"/>
      <c r="N24" s="133"/>
      <c r="O24" s="139"/>
      <c r="P24" s="140"/>
      <c r="Q24" s="136"/>
      <c r="R24" s="141"/>
    </row>
    <row r="25" spans="1:18">
      <c r="A25" s="505" t="s">
        <v>819</v>
      </c>
      <c r="B25" s="505" t="s">
        <v>140</v>
      </c>
      <c r="C25" s="505" t="s">
        <v>108</v>
      </c>
      <c r="D25" s="515">
        <v>35938</v>
      </c>
      <c r="E25" s="507">
        <f ca="1">DATEDIF(D25,TODAY(),"Y")</f>
        <v>24</v>
      </c>
      <c r="F25" s="506">
        <v>55450</v>
      </c>
      <c r="G25" s="505">
        <v>5</v>
      </c>
      <c r="H25" s="508">
        <f>$I$2*F25+F25</f>
        <v>55450</v>
      </c>
      <c r="K25" s="138"/>
      <c r="L25" s="138"/>
      <c r="M25" s="138"/>
      <c r="N25" s="133"/>
      <c r="O25" s="139"/>
      <c r="P25" s="140"/>
      <c r="Q25" s="136"/>
      <c r="R25" s="141"/>
    </row>
    <row r="26" spans="1:18">
      <c r="A26" s="505" t="s">
        <v>791</v>
      </c>
      <c r="B26" s="505" t="s">
        <v>113</v>
      </c>
      <c r="C26" s="505" t="s">
        <v>111</v>
      </c>
      <c r="D26" s="515">
        <v>35939</v>
      </c>
      <c r="E26" s="507">
        <f ca="1">DATEDIF(D26,TODAY(),"Y")</f>
        <v>24</v>
      </c>
      <c r="F26" s="506">
        <v>25120</v>
      </c>
      <c r="G26" s="505">
        <v>5</v>
      </c>
      <c r="H26" s="508">
        <f>$I$2*F26+F26</f>
        <v>25120</v>
      </c>
      <c r="K26" s="138"/>
      <c r="L26" s="138"/>
      <c r="M26" s="138"/>
      <c r="N26" s="133"/>
      <c r="O26" s="139"/>
      <c r="P26" s="140"/>
      <c r="Q26" s="136"/>
      <c r="R26" s="141"/>
    </row>
    <row r="27" spans="1:18">
      <c r="A27" s="505" t="s">
        <v>761</v>
      </c>
      <c r="B27" s="505" t="s">
        <v>123</v>
      </c>
      <c r="C27" s="505" t="s">
        <v>111</v>
      </c>
      <c r="D27" s="515">
        <v>35940</v>
      </c>
      <c r="E27" s="507">
        <f ca="1">DATEDIF(D27,TODAY(),"Y")</f>
        <v>24</v>
      </c>
      <c r="F27" s="506">
        <v>88000</v>
      </c>
      <c r="G27" s="505">
        <v>5</v>
      </c>
      <c r="H27" s="508">
        <f>$I$2*F27+F27</f>
        <v>88000</v>
      </c>
      <c r="K27" s="138"/>
      <c r="L27" s="138"/>
      <c r="M27" s="138"/>
      <c r="N27" s="133"/>
      <c r="O27" s="139"/>
      <c r="P27" s="140"/>
      <c r="Q27" s="136"/>
      <c r="R27" s="141"/>
    </row>
    <row r="28" spans="1:18">
      <c r="A28" s="505" t="s">
        <v>900</v>
      </c>
      <c r="B28" s="505" t="s">
        <v>110</v>
      </c>
      <c r="C28" s="505" t="s">
        <v>131</v>
      </c>
      <c r="D28" s="515">
        <v>35946</v>
      </c>
      <c r="E28" s="507">
        <f ca="1">DATEDIF(D28,TODAY(),"Y")</f>
        <v>24</v>
      </c>
      <c r="F28" s="506">
        <v>14332</v>
      </c>
      <c r="G28" s="505">
        <v>5</v>
      </c>
      <c r="H28" s="508">
        <f>$I$2*F28+F28</f>
        <v>14332</v>
      </c>
      <c r="K28" s="138"/>
      <c r="L28" s="138"/>
      <c r="M28" s="138"/>
      <c r="N28" s="133"/>
      <c r="O28" s="139"/>
      <c r="P28" s="140"/>
      <c r="Q28" s="136"/>
      <c r="R28" s="141"/>
    </row>
    <row r="29" spans="1:18">
      <c r="A29" s="505" t="s">
        <v>904</v>
      </c>
      <c r="B29" s="505" t="s">
        <v>110</v>
      </c>
      <c r="C29" s="505" t="s">
        <v>108</v>
      </c>
      <c r="D29" s="515">
        <v>35958</v>
      </c>
      <c r="E29" s="507">
        <f ca="1">DATEDIF(D29,TODAY(),"Y")</f>
        <v>24</v>
      </c>
      <c r="F29" s="506">
        <v>61420</v>
      </c>
      <c r="G29" s="505">
        <v>4</v>
      </c>
      <c r="H29" s="508">
        <f>$I$2*F29+F29</f>
        <v>61420</v>
      </c>
      <c r="K29" s="138"/>
      <c r="L29" s="138"/>
      <c r="M29" s="138"/>
      <c r="N29" s="133"/>
      <c r="O29" s="139"/>
      <c r="P29" s="140"/>
      <c r="Q29" s="136"/>
      <c r="R29" s="141"/>
    </row>
    <row r="30" spans="1:18">
      <c r="A30" s="505" t="s">
        <v>780</v>
      </c>
      <c r="B30" s="505" t="s">
        <v>137</v>
      </c>
      <c r="C30" s="505" t="s">
        <v>111</v>
      </c>
      <c r="D30" s="515">
        <v>35959</v>
      </c>
      <c r="E30" s="507">
        <f ca="1">DATEDIF(D30,TODAY(),"Y")</f>
        <v>24</v>
      </c>
      <c r="F30" s="506">
        <v>64470</v>
      </c>
      <c r="G30" s="505">
        <v>3</v>
      </c>
      <c r="H30" s="508">
        <f>$I$2*F30+F30</f>
        <v>64470</v>
      </c>
      <c r="K30" s="138"/>
      <c r="L30" s="138"/>
      <c r="M30" s="138"/>
      <c r="N30" s="133"/>
      <c r="O30" s="139"/>
      <c r="P30" s="140"/>
      <c r="Q30" s="136"/>
      <c r="R30" s="141"/>
    </row>
    <row r="31" spans="1:18">
      <c r="A31" s="505" t="s">
        <v>678</v>
      </c>
      <c r="B31" s="505" t="s">
        <v>121</v>
      </c>
      <c r="C31" s="505" t="s">
        <v>125</v>
      </c>
      <c r="D31" s="515">
        <v>35961</v>
      </c>
      <c r="E31" s="507">
        <f ca="1">DATEDIF(D31,TODAY(),"Y")</f>
        <v>24</v>
      </c>
      <c r="F31" s="506">
        <v>20500</v>
      </c>
      <c r="G31" s="505">
        <v>3</v>
      </c>
      <c r="H31" s="508">
        <f>$I$2*F31+F31</f>
        <v>20500</v>
      </c>
      <c r="K31" s="138"/>
      <c r="L31" s="138"/>
      <c r="M31" s="138"/>
      <c r="N31" s="133"/>
      <c r="O31" s="139"/>
      <c r="P31" s="140"/>
      <c r="Q31" s="136"/>
      <c r="R31" s="141"/>
    </row>
    <row r="32" spans="1:18">
      <c r="A32" s="505" t="s">
        <v>763</v>
      </c>
      <c r="B32" s="505" t="s">
        <v>123</v>
      </c>
      <c r="C32" s="505" t="s">
        <v>108</v>
      </c>
      <c r="D32" s="515">
        <v>35965</v>
      </c>
      <c r="E32" s="507">
        <f ca="1">DATEDIF(D32,TODAY(),"Y")</f>
        <v>24</v>
      </c>
      <c r="F32" s="506">
        <v>34780</v>
      </c>
      <c r="G32" s="505">
        <v>4</v>
      </c>
      <c r="H32" s="508">
        <f>$I$2*F32+F32</f>
        <v>34780</v>
      </c>
      <c r="K32" s="138"/>
      <c r="L32" s="138"/>
      <c r="M32" s="138"/>
      <c r="N32" s="133"/>
      <c r="O32" s="139"/>
      <c r="P32" s="140"/>
      <c r="Q32" s="136"/>
      <c r="R32" s="141"/>
    </row>
    <row r="33" spans="1:18">
      <c r="A33" s="505" t="s">
        <v>889</v>
      </c>
      <c r="B33" s="505" t="s">
        <v>115</v>
      </c>
      <c r="C33" s="505" t="s">
        <v>108</v>
      </c>
      <c r="D33" s="515">
        <v>35969</v>
      </c>
      <c r="E33" s="507">
        <f ca="1">DATEDIF(D33,TODAY(),"Y")</f>
        <v>24</v>
      </c>
      <c r="F33" s="506">
        <v>74530</v>
      </c>
      <c r="G33" s="505">
        <v>5</v>
      </c>
      <c r="H33" s="508">
        <f>$I$2*F33+F33</f>
        <v>74530</v>
      </c>
      <c r="K33" s="138"/>
      <c r="L33" s="138"/>
      <c r="M33" s="138"/>
      <c r="N33" s="133"/>
      <c r="O33" s="139"/>
      <c r="P33" s="140"/>
      <c r="Q33" s="136"/>
      <c r="R33" s="141"/>
    </row>
    <row r="34" spans="1:18">
      <c r="A34" s="505" t="s">
        <v>823</v>
      </c>
      <c r="B34" s="505" t="s">
        <v>140</v>
      </c>
      <c r="C34" s="505" t="s">
        <v>111</v>
      </c>
      <c r="D34" s="515">
        <v>35972</v>
      </c>
      <c r="E34" s="507">
        <f ca="1">DATEDIF(D34,TODAY(),"Y")</f>
        <v>24</v>
      </c>
      <c r="F34" s="506">
        <v>71710</v>
      </c>
      <c r="G34" s="505">
        <v>5</v>
      </c>
      <c r="H34" s="508">
        <f>$I$2*F34+F34</f>
        <v>71710</v>
      </c>
      <c r="K34" s="138"/>
      <c r="L34" s="138"/>
      <c r="M34" s="138"/>
      <c r="N34" s="133"/>
      <c r="O34" s="139"/>
      <c r="P34" s="140"/>
      <c r="Q34" s="136"/>
      <c r="R34" s="141"/>
    </row>
    <row r="35" spans="1:18">
      <c r="A35" s="505" t="s">
        <v>831</v>
      </c>
      <c r="B35" s="505" t="s">
        <v>140</v>
      </c>
      <c r="C35" s="505" t="s">
        <v>131</v>
      </c>
      <c r="D35" s="515">
        <v>35982</v>
      </c>
      <c r="E35" s="507">
        <f ca="1">DATEDIF(D35,TODAY(),"Y")</f>
        <v>24</v>
      </c>
      <c r="F35" s="506">
        <v>8904</v>
      </c>
      <c r="G35" s="505">
        <v>3</v>
      </c>
      <c r="H35" s="508">
        <f>$I$2*F35+F35</f>
        <v>8904</v>
      </c>
      <c r="K35" s="138"/>
      <c r="L35" s="138"/>
      <c r="M35" s="138"/>
      <c r="N35" s="133"/>
      <c r="O35" s="139"/>
      <c r="P35" s="140"/>
      <c r="Q35" s="136"/>
      <c r="R35" s="141"/>
    </row>
    <row r="36" spans="1:18">
      <c r="A36" s="505" t="s">
        <v>792</v>
      </c>
      <c r="B36" s="505" t="s">
        <v>113</v>
      </c>
      <c r="C36" s="505" t="s">
        <v>108</v>
      </c>
      <c r="D36" s="515">
        <v>35989</v>
      </c>
      <c r="E36" s="507">
        <f ca="1">DATEDIF(D36,TODAY(),"Y")</f>
        <v>24</v>
      </c>
      <c r="F36" s="506">
        <v>71010</v>
      </c>
      <c r="G36" s="505">
        <v>5</v>
      </c>
      <c r="H36" s="508">
        <f>$I$2*F36+F36</f>
        <v>71010</v>
      </c>
      <c r="K36" s="138"/>
      <c r="L36" s="138"/>
      <c r="M36" s="138"/>
      <c r="N36" s="133"/>
      <c r="O36" s="139"/>
      <c r="P36" s="140"/>
      <c r="Q36" s="136"/>
      <c r="R36" s="141"/>
    </row>
    <row r="37" spans="1:18">
      <c r="A37" s="505" t="s">
        <v>906</v>
      </c>
      <c r="B37" s="505" t="s">
        <v>110</v>
      </c>
      <c r="C37" s="505" t="s">
        <v>108</v>
      </c>
      <c r="D37" s="515">
        <v>35990</v>
      </c>
      <c r="E37" s="507">
        <f ca="1">DATEDIF(D37,TODAY(),"Y")</f>
        <v>24</v>
      </c>
      <c r="F37" s="506">
        <v>36890</v>
      </c>
      <c r="G37" s="505">
        <v>1</v>
      </c>
      <c r="H37" s="508">
        <f>$I$2*F37+F37</f>
        <v>36890</v>
      </c>
      <c r="K37" s="138"/>
      <c r="L37" s="138"/>
      <c r="M37" s="138"/>
      <c r="N37" s="133"/>
      <c r="O37" s="139"/>
      <c r="P37" s="140"/>
      <c r="Q37" s="136"/>
      <c r="R37" s="141"/>
    </row>
    <row r="38" spans="1:18">
      <c r="A38" s="505" t="s">
        <v>832</v>
      </c>
      <c r="B38" s="505" t="s">
        <v>140</v>
      </c>
      <c r="C38" s="505" t="s">
        <v>111</v>
      </c>
      <c r="D38" s="515">
        <v>35992</v>
      </c>
      <c r="E38" s="507">
        <f ca="1">DATEDIF(D38,TODAY(),"Y")</f>
        <v>24</v>
      </c>
      <c r="F38" s="506">
        <v>68260</v>
      </c>
      <c r="G38" s="505">
        <v>5</v>
      </c>
      <c r="H38" s="508">
        <f>$I$2*F38+F38</f>
        <v>68260</v>
      </c>
      <c r="K38" s="138"/>
      <c r="L38" s="138"/>
      <c r="M38" s="138"/>
      <c r="N38" s="133"/>
      <c r="O38" s="139"/>
      <c r="P38" s="140"/>
      <c r="Q38" s="136"/>
      <c r="R38" s="141"/>
    </row>
    <row r="39" spans="1:18">
      <c r="A39" s="505" t="s">
        <v>833</v>
      </c>
      <c r="B39" s="505" t="s">
        <v>140</v>
      </c>
      <c r="C39" s="505" t="s">
        <v>108</v>
      </c>
      <c r="D39" s="515">
        <v>35996</v>
      </c>
      <c r="E39" s="507">
        <f ca="1">DATEDIF(D39,TODAY(),"Y")</f>
        <v>24</v>
      </c>
      <c r="F39" s="506">
        <v>40340</v>
      </c>
      <c r="G39" s="505">
        <v>2</v>
      </c>
      <c r="H39" s="508">
        <f>$I$2*F39+F39</f>
        <v>40340</v>
      </c>
      <c r="K39" s="138"/>
      <c r="L39" s="138"/>
      <c r="M39" s="138"/>
      <c r="N39" s="133"/>
      <c r="O39" s="139"/>
      <c r="P39" s="140"/>
      <c r="Q39" s="136"/>
      <c r="R39" s="141"/>
    </row>
    <row r="40" spans="1:18">
      <c r="A40" s="505" t="s">
        <v>834</v>
      </c>
      <c r="B40" s="505" t="s">
        <v>140</v>
      </c>
      <c r="C40" s="505" t="s">
        <v>111</v>
      </c>
      <c r="D40" s="515">
        <v>35997</v>
      </c>
      <c r="E40" s="507">
        <f ca="1">DATEDIF(D40,TODAY(),"Y")</f>
        <v>24</v>
      </c>
      <c r="F40" s="506">
        <v>72520</v>
      </c>
      <c r="G40" s="505">
        <v>3</v>
      </c>
      <c r="H40" s="508">
        <f>$I$2*F40+F40</f>
        <v>72520</v>
      </c>
      <c r="K40" s="138"/>
      <c r="L40" s="138"/>
      <c r="M40" s="138"/>
      <c r="N40" s="133"/>
      <c r="O40" s="139"/>
      <c r="P40" s="140"/>
      <c r="Q40" s="136"/>
      <c r="R40" s="141"/>
    </row>
    <row r="41" spans="1:18">
      <c r="A41" s="505" t="s">
        <v>840</v>
      </c>
      <c r="B41" s="505" t="s">
        <v>140</v>
      </c>
      <c r="C41" s="505" t="s">
        <v>108</v>
      </c>
      <c r="D41" s="515">
        <v>36009</v>
      </c>
      <c r="E41" s="507">
        <f ca="1">DATEDIF(D41,TODAY(),"Y")</f>
        <v>24</v>
      </c>
      <c r="F41" s="506">
        <v>75120</v>
      </c>
      <c r="G41" s="505">
        <v>5</v>
      </c>
      <c r="H41" s="508">
        <f>$I$2*F41+F41</f>
        <v>75120</v>
      </c>
      <c r="K41" s="138"/>
      <c r="L41" s="138"/>
      <c r="M41" s="138"/>
      <c r="N41" s="133"/>
      <c r="O41" s="139"/>
      <c r="P41" s="140"/>
      <c r="Q41" s="136"/>
      <c r="R41" s="141"/>
    </row>
    <row r="42" spans="1:18">
      <c r="A42" s="505" t="s">
        <v>841</v>
      </c>
      <c r="B42" s="505" t="s">
        <v>140</v>
      </c>
      <c r="C42" s="505" t="s">
        <v>111</v>
      </c>
      <c r="D42" s="515">
        <v>36011</v>
      </c>
      <c r="E42" s="507">
        <f ca="1">DATEDIF(D42,TODAY(),"Y")</f>
        <v>24</v>
      </c>
      <c r="F42" s="506">
        <v>45050</v>
      </c>
      <c r="G42" s="505">
        <v>1</v>
      </c>
      <c r="H42" s="508">
        <f>$I$2*F42+F42</f>
        <v>45050</v>
      </c>
      <c r="K42" s="138"/>
      <c r="L42" s="138"/>
      <c r="M42" s="138"/>
      <c r="N42" s="133"/>
      <c r="O42" s="139"/>
      <c r="P42" s="140"/>
      <c r="Q42" s="136"/>
      <c r="R42" s="141"/>
    </row>
    <row r="43" spans="1:18">
      <c r="A43" s="505" t="s">
        <v>942</v>
      </c>
      <c r="B43" s="505" t="s">
        <v>119</v>
      </c>
      <c r="C43" s="505" t="s">
        <v>108</v>
      </c>
      <c r="D43" s="515">
        <v>36012</v>
      </c>
      <c r="E43" s="507">
        <f ca="1">DATEDIF(D43,TODAY(),"Y")</f>
        <v>24</v>
      </c>
      <c r="F43" s="506">
        <v>78950</v>
      </c>
      <c r="G43" s="505">
        <v>1</v>
      </c>
      <c r="H43" s="508">
        <f>$I$2*F43+F43</f>
        <v>78950</v>
      </c>
      <c r="K43" s="138"/>
      <c r="L43" s="138"/>
      <c r="M43" s="138"/>
      <c r="N43" s="133"/>
      <c r="O43" s="139"/>
      <c r="P43" s="140"/>
      <c r="Q43" s="136"/>
      <c r="R43" s="141"/>
    </row>
    <row r="44" spans="1:18">
      <c r="A44" s="505" t="s">
        <v>967</v>
      </c>
      <c r="B44" s="505" t="s">
        <v>107</v>
      </c>
      <c r="C44" s="505" t="s">
        <v>108</v>
      </c>
      <c r="D44" s="515">
        <v>36025</v>
      </c>
      <c r="E44" s="507">
        <f ca="1">DATEDIF(D44,TODAY(),"Y")</f>
        <v>24</v>
      </c>
      <c r="F44" s="506">
        <v>64470</v>
      </c>
      <c r="G44" s="505">
        <v>5</v>
      </c>
      <c r="H44" s="508">
        <f>$I$2*F44+F44</f>
        <v>64470</v>
      </c>
      <c r="K44" s="138"/>
      <c r="L44" s="138"/>
      <c r="M44" s="138"/>
      <c r="N44" s="133"/>
      <c r="O44" s="139"/>
      <c r="P44" s="140"/>
      <c r="Q44" s="136"/>
      <c r="R44" s="141"/>
    </row>
    <row r="45" spans="1:18">
      <c r="A45" s="505" t="s">
        <v>907</v>
      </c>
      <c r="B45" s="505" t="s">
        <v>110</v>
      </c>
      <c r="C45" s="505" t="s">
        <v>131</v>
      </c>
      <c r="D45" s="515">
        <v>36028</v>
      </c>
      <c r="E45" s="507">
        <f ca="1">DATEDIF(D45,TODAY(),"Y")</f>
        <v>24</v>
      </c>
      <c r="F45" s="506">
        <v>16688</v>
      </c>
      <c r="G45" s="505">
        <v>3</v>
      </c>
      <c r="H45" s="508">
        <f>$I$2*F45+F45</f>
        <v>16688</v>
      </c>
      <c r="K45" s="138"/>
      <c r="L45" s="138"/>
      <c r="M45" s="138"/>
      <c r="N45" s="133"/>
      <c r="O45" s="139"/>
      <c r="P45" s="140"/>
      <c r="Q45" s="136"/>
      <c r="R45" s="141"/>
    </row>
    <row r="46" spans="1:18">
      <c r="A46" s="505" t="s">
        <v>765</v>
      </c>
      <c r="B46" s="505" t="s">
        <v>123</v>
      </c>
      <c r="C46" s="505" t="s">
        <v>111</v>
      </c>
      <c r="D46" s="515">
        <v>36038</v>
      </c>
      <c r="E46" s="507">
        <f ca="1">DATEDIF(D46,TODAY(),"Y")</f>
        <v>24</v>
      </c>
      <c r="F46" s="506">
        <v>30340</v>
      </c>
      <c r="G46" s="505">
        <v>3</v>
      </c>
      <c r="H46" s="508">
        <f>$I$2*F46+F46</f>
        <v>30340</v>
      </c>
      <c r="K46" s="138"/>
      <c r="L46" s="138"/>
      <c r="M46" s="138"/>
      <c r="N46" s="133"/>
      <c r="O46" s="139"/>
      <c r="P46" s="140"/>
      <c r="Q46" s="136"/>
      <c r="R46" s="141"/>
    </row>
    <row r="47" spans="1:18">
      <c r="A47" s="505" t="s">
        <v>881</v>
      </c>
      <c r="B47" s="505" t="s">
        <v>121</v>
      </c>
      <c r="C47" s="505" t="s">
        <v>111</v>
      </c>
      <c r="D47" s="515">
        <v>36047</v>
      </c>
      <c r="E47" s="507">
        <f ca="1">DATEDIF(D47,TODAY(),"Y")</f>
        <v>24</v>
      </c>
      <c r="F47" s="506">
        <v>72480</v>
      </c>
      <c r="G47" s="505">
        <v>2</v>
      </c>
      <c r="H47" s="508">
        <f>$I$2*F47+F47</f>
        <v>72480</v>
      </c>
      <c r="K47" s="138"/>
      <c r="L47" s="138"/>
      <c r="M47" s="138"/>
      <c r="N47" s="133"/>
      <c r="O47" s="139"/>
      <c r="P47" s="140"/>
      <c r="Q47" s="136"/>
      <c r="R47" s="141"/>
    </row>
    <row r="48" spans="1:18">
      <c r="A48" s="505" t="s">
        <v>969</v>
      </c>
      <c r="B48" s="505" t="s">
        <v>107</v>
      </c>
      <c r="C48" s="505" t="s">
        <v>125</v>
      </c>
      <c r="D48" s="515">
        <v>36053</v>
      </c>
      <c r="E48" s="507">
        <f ca="1">DATEDIF(D48,TODAY(),"Y")</f>
        <v>24</v>
      </c>
      <c r="F48" s="506">
        <v>46105</v>
      </c>
      <c r="G48" s="505">
        <v>5</v>
      </c>
      <c r="H48" s="508">
        <f>$I$2*F48+F48</f>
        <v>46105</v>
      </c>
      <c r="K48" s="138"/>
      <c r="L48" s="138"/>
      <c r="M48" s="138"/>
      <c r="N48" s="133"/>
      <c r="O48" s="139"/>
      <c r="P48" s="140"/>
      <c r="Q48" s="136"/>
      <c r="R48" s="141"/>
    </row>
    <row r="49" spans="1:18">
      <c r="A49" s="505" t="s">
        <v>766</v>
      </c>
      <c r="B49" s="505" t="s">
        <v>123</v>
      </c>
      <c r="C49" s="505" t="s">
        <v>131</v>
      </c>
      <c r="D49" s="515">
        <v>36059</v>
      </c>
      <c r="E49" s="507">
        <f ca="1">DATEDIF(D49,TODAY(),"Y")</f>
        <v>24</v>
      </c>
      <c r="F49" s="506">
        <v>18500</v>
      </c>
      <c r="G49" s="505">
        <v>5</v>
      </c>
      <c r="H49" s="508">
        <f>$I$2*F49+F49</f>
        <v>18500</v>
      </c>
      <c r="K49" s="138"/>
      <c r="L49" s="138"/>
      <c r="M49" s="138"/>
      <c r="N49" s="133"/>
      <c r="O49" s="139"/>
      <c r="P49" s="140"/>
      <c r="Q49" s="136"/>
      <c r="R49" s="141"/>
    </row>
    <row r="50" spans="1:18">
      <c r="A50" s="505" t="s">
        <v>842</v>
      </c>
      <c r="B50" s="505" t="s">
        <v>140</v>
      </c>
      <c r="C50" s="505" t="s">
        <v>131</v>
      </c>
      <c r="D50" s="515">
        <v>36067</v>
      </c>
      <c r="E50" s="507">
        <f ca="1">DATEDIF(D50,TODAY(),"Y")</f>
        <v>24</v>
      </c>
      <c r="F50" s="506">
        <v>37612</v>
      </c>
      <c r="G50" s="505">
        <v>4</v>
      </c>
      <c r="H50" s="508">
        <f>$I$2*F50+F50</f>
        <v>37612</v>
      </c>
      <c r="K50" s="138"/>
      <c r="L50" s="138"/>
      <c r="M50" s="138"/>
      <c r="N50" s="133"/>
      <c r="O50" s="139"/>
      <c r="P50" s="140"/>
      <c r="Q50" s="136"/>
      <c r="R50" s="141"/>
    </row>
    <row r="51" spans="1:18">
      <c r="A51" s="505" t="s">
        <v>946</v>
      </c>
      <c r="B51" s="505" t="s">
        <v>119</v>
      </c>
      <c r="C51" s="505" t="s">
        <v>111</v>
      </c>
      <c r="D51" s="515">
        <v>36070</v>
      </c>
      <c r="E51" s="507">
        <f ca="1">DATEDIF(D51,TODAY(),"Y")</f>
        <v>24</v>
      </c>
      <c r="F51" s="506">
        <v>59050</v>
      </c>
      <c r="G51" s="505">
        <v>4</v>
      </c>
      <c r="H51" s="508">
        <f>$I$2*F51+F51</f>
        <v>59050</v>
      </c>
      <c r="K51" s="138"/>
      <c r="L51" s="138"/>
      <c r="M51" s="138"/>
      <c r="N51" s="133"/>
      <c r="O51" s="139"/>
      <c r="P51" s="140"/>
      <c r="Q51" s="136"/>
      <c r="R51" s="141"/>
    </row>
    <row r="52" spans="1:18">
      <c r="A52" s="505" t="s">
        <v>784</v>
      </c>
      <c r="B52" s="505" t="s">
        <v>137</v>
      </c>
      <c r="C52" s="505" t="s">
        <v>108</v>
      </c>
      <c r="D52" s="515">
        <v>36077</v>
      </c>
      <c r="E52" s="507">
        <f ca="1">DATEDIF(D52,TODAY(),"Y")</f>
        <v>24</v>
      </c>
      <c r="F52" s="506">
        <v>50110</v>
      </c>
      <c r="G52" s="505">
        <v>1</v>
      </c>
      <c r="H52" s="508">
        <f>$I$2*F52+F52</f>
        <v>50110</v>
      </c>
      <c r="K52" s="138"/>
      <c r="L52" s="138"/>
      <c r="M52" s="138"/>
      <c r="N52" s="133"/>
      <c r="O52" s="139"/>
      <c r="P52" s="140"/>
      <c r="Q52" s="136"/>
      <c r="R52" s="141"/>
    </row>
    <row r="53" spans="1:18">
      <c r="A53" s="505" t="s">
        <v>947</v>
      </c>
      <c r="B53" s="505" t="s">
        <v>119</v>
      </c>
      <c r="C53" s="505" t="s">
        <v>108</v>
      </c>
      <c r="D53" s="515">
        <v>36078</v>
      </c>
      <c r="E53" s="507">
        <f ca="1">DATEDIF(D53,TODAY(),"Y")</f>
        <v>24</v>
      </c>
      <c r="F53" s="506">
        <v>79610</v>
      </c>
      <c r="G53" s="505">
        <v>2</v>
      </c>
      <c r="H53" s="508">
        <f>$I$2*F53+F53</f>
        <v>79610</v>
      </c>
      <c r="K53" s="138"/>
      <c r="L53" s="138"/>
      <c r="M53" s="138"/>
      <c r="N53" s="133"/>
      <c r="O53" s="139"/>
      <c r="P53" s="140"/>
      <c r="Q53" s="136"/>
      <c r="R53" s="141"/>
    </row>
    <row r="54" spans="1:18">
      <c r="A54" s="505" t="s">
        <v>971</v>
      </c>
      <c r="B54" s="505" t="s">
        <v>107</v>
      </c>
      <c r="C54" s="505" t="s">
        <v>108</v>
      </c>
      <c r="D54" s="515">
        <v>36080</v>
      </c>
      <c r="E54" s="507">
        <f ca="1">DATEDIF(D54,TODAY(),"Y")</f>
        <v>24</v>
      </c>
      <c r="F54" s="506">
        <v>48410</v>
      </c>
      <c r="G54" s="505">
        <v>5</v>
      </c>
      <c r="H54" s="508">
        <f>$I$2*F54+F54</f>
        <v>48410</v>
      </c>
      <c r="K54" s="138"/>
      <c r="L54" s="138"/>
      <c r="M54" s="138"/>
      <c r="N54" s="133"/>
      <c r="O54" s="139"/>
      <c r="P54" s="140"/>
      <c r="Q54" s="136"/>
      <c r="R54" s="141"/>
    </row>
    <row r="55" spans="1:18">
      <c r="A55" s="505" t="s">
        <v>948</v>
      </c>
      <c r="B55" s="505" t="s">
        <v>119</v>
      </c>
      <c r="C55" s="505" t="s">
        <v>108</v>
      </c>
      <c r="D55" s="515">
        <v>36081</v>
      </c>
      <c r="E55" s="507">
        <f ca="1">DATEDIF(D55,TODAY(),"Y")</f>
        <v>24</v>
      </c>
      <c r="F55" s="506">
        <v>67407</v>
      </c>
      <c r="G55" s="505">
        <v>5</v>
      </c>
      <c r="H55" s="508">
        <f>$I$2*F55+F55</f>
        <v>67407</v>
      </c>
      <c r="K55" s="138"/>
      <c r="L55" s="138"/>
      <c r="M55" s="138"/>
      <c r="N55" s="133"/>
      <c r="O55" s="139"/>
      <c r="P55" s="140"/>
      <c r="Q55" s="136"/>
      <c r="R55" s="141"/>
    </row>
    <row r="56" spans="1:18">
      <c r="A56" s="505" t="s">
        <v>794</v>
      </c>
      <c r="B56" s="505" t="s">
        <v>113</v>
      </c>
      <c r="C56" s="505" t="s">
        <v>108</v>
      </c>
      <c r="D56" s="515">
        <v>36082</v>
      </c>
      <c r="E56" s="507">
        <f ca="1">DATEDIF(D56,TODAY(),"Y")</f>
        <v>24</v>
      </c>
      <c r="F56" s="506">
        <v>82400</v>
      </c>
      <c r="G56" s="505">
        <v>2</v>
      </c>
      <c r="H56" s="508">
        <f>$I$2*F56+F56</f>
        <v>82400</v>
      </c>
      <c r="K56" s="138"/>
      <c r="L56" s="138"/>
      <c r="M56" s="138"/>
      <c r="N56" s="133"/>
      <c r="O56" s="139"/>
      <c r="P56" s="140"/>
      <c r="Q56" s="136"/>
      <c r="R56" s="141"/>
    </row>
    <row r="57" spans="1:18">
      <c r="A57" s="505" t="s">
        <v>915</v>
      </c>
      <c r="B57" s="505" t="s">
        <v>110</v>
      </c>
      <c r="C57" s="505" t="s">
        <v>125</v>
      </c>
      <c r="D57" s="515">
        <v>36084</v>
      </c>
      <c r="E57" s="507">
        <f ca="1">DATEDIF(D57,TODAY(),"Y")</f>
        <v>24</v>
      </c>
      <c r="F57" s="506">
        <v>45750</v>
      </c>
      <c r="G57" s="505">
        <v>5</v>
      </c>
      <c r="H57" s="508">
        <f>$I$2*F57+F57</f>
        <v>45750</v>
      </c>
      <c r="K57" s="138"/>
      <c r="L57" s="138"/>
      <c r="M57" s="138"/>
      <c r="N57" s="133"/>
      <c r="O57" s="139"/>
      <c r="P57" s="140"/>
      <c r="Q57" s="136"/>
      <c r="R57" s="141"/>
    </row>
    <row r="58" spans="1:18">
      <c r="A58" s="505" t="s">
        <v>848</v>
      </c>
      <c r="B58" s="505" t="s">
        <v>140</v>
      </c>
      <c r="C58" s="505" t="s">
        <v>108</v>
      </c>
      <c r="D58" s="515">
        <v>36084</v>
      </c>
      <c r="E58" s="507">
        <f ca="1">DATEDIF(D58,TODAY(),"Y")</f>
        <v>24</v>
      </c>
      <c r="F58" s="506">
        <v>33210</v>
      </c>
      <c r="G58" s="505">
        <v>4</v>
      </c>
      <c r="H58" s="508">
        <f>$I$2*F58+F58</f>
        <v>33210</v>
      </c>
      <c r="K58" s="138"/>
      <c r="L58" s="138"/>
      <c r="M58" s="138"/>
      <c r="N58" s="133"/>
      <c r="O58" s="139"/>
      <c r="P58" s="140"/>
      <c r="Q58" s="136"/>
      <c r="R58" s="141"/>
    </row>
    <row r="59" spans="1:18">
      <c r="A59" s="505" t="s">
        <v>882</v>
      </c>
      <c r="B59" s="505" t="s">
        <v>121</v>
      </c>
      <c r="C59" s="505" t="s">
        <v>131</v>
      </c>
      <c r="D59" s="515">
        <v>36084</v>
      </c>
      <c r="E59" s="507">
        <f ca="1">DATEDIF(D59,TODAY(),"Y")</f>
        <v>24</v>
      </c>
      <c r="F59" s="506">
        <v>21668</v>
      </c>
      <c r="G59" s="505">
        <v>4</v>
      </c>
      <c r="H59" s="508">
        <f>$I$2*F59+F59</f>
        <v>21668</v>
      </c>
      <c r="K59" s="138"/>
      <c r="L59" s="138"/>
      <c r="M59" s="138"/>
      <c r="N59" s="133"/>
      <c r="O59" s="139"/>
      <c r="P59" s="140"/>
      <c r="Q59" s="136"/>
      <c r="R59" s="141"/>
    </row>
    <row r="60" spans="1:18">
      <c r="A60" s="505" t="s">
        <v>916</v>
      </c>
      <c r="B60" s="505" t="s">
        <v>110</v>
      </c>
      <c r="C60" s="505" t="s">
        <v>111</v>
      </c>
      <c r="D60" s="515">
        <v>36086</v>
      </c>
      <c r="E60" s="507">
        <f ca="1">DATEDIF(D60,TODAY(),"Y")</f>
        <v>24</v>
      </c>
      <c r="F60" s="506">
        <v>47520</v>
      </c>
      <c r="G60" s="505">
        <v>1</v>
      </c>
      <c r="H60" s="508">
        <f>$I$2*F60+F60</f>
        <v>47520</v>
      </c>
      <c r="K60" s="138"/>
      <c r="L60" s="138"/>
      <c r="M60" s="138"/>
      <c r="N60" s="133"/>
      <c r="O60" s="139"/>
      <c r="P60" s="140"/>
      <c r="Q60" s="136"/>
      <c r="R60" s="141"/>
    </row>
    <row r="61" spans="1:18">
      <c r="A61" s="505" t="s">
        <v>767</v>
      </c>
      <c r="B61" s="505" t="s">
        <v>123</v>
      </c>
      <c r="C61" s="505" t="s">
        <v>111</v>
      </c>
      <c r="D61" s="515">
        <v>36087</v>
      </c>
      <c r="E61" s="507">
        <f ca="1">DATEDIF(D61,TODAY(),"Y")</f>
        <v>24</v>
      </c>
      <c r="F61" s="506">
        <v>76930</v>
      </c>
      <c r="G61" s="505">
        <v>1</v>
      </c>
      <c r="H61" s="508">
        <f>$I$2*F61+F61</f>
        <v>76930</v>
      </c>
      <c r="K61" s="138"/>
      <c r="L61" s="138"/>
      <c r="M61" s="138"/>
      <c r="N61" s="133"/>
      <c r="O61" s="139"/>
      <c r="P61" s="140"/>
      <c r="Q61" s="136"/>
      <c r="R61" s="141"/>
    </row>
    <row r="62" spans="1:18">
      <c r="A62" s="505" t="s">
        <v>917</v>
      </c>
      <c r="B62" s="505" t="s">
        <v>110</v>
      </c>
      <c r="C62" s="505" t="s">
        <v>108</v>
      </c>
      <c r="D62" s="515">
        <v>36088</v>
      </c>
      <c r="E62" s="507">
        <f ca="1">DATEDIF(D62,TODAY(),"Y")</f>
        <v>24</v>
      </c>
      <c r="F62" s="506">
        <v>54580</v>
      </c>
      <c r="G62" s="505">
        <v>4</v>
      </c>
      <c r="H62" s="508">
        <f>$I$2*F62+F62</f>
        <v>54580</v>
      </c>
      <c r="K62" s="138"/>
      <c r="L62" s="138"/>
      <c r="M62" s="138"/>
      <c r="N62" s="133"/>
      <c r="O62" s="139"/>
      <c r="P62" s="140"/>
      <c r="Q62" s="136"/>
      <c r="R62" s="141"/>
    </row>
    <row r="63" spans="1:18">
      <c r="A63" s="505" t="s">
        <v>874</v>
      </c>
      <c r="B63" s="505" t="s">
        <v>147</v>
      </c>
      <c r="C63" s="505" t="s">
        <v>125</v>
      </c>
      <c r="D63" s="515">
        <v>36094</v>
      </c>
      <c r="E63" s="507">
        <f ca="1">DATEDIF(D63,TODAY(),"Y")</f>
        <v>24</v>
      </c>
      <c r="F63" s="506">
        <v>47885</v>
      </c>
      <c r="G63" s="505">
        <v>1</v>
      </c>
      <c r="H63" s="508">
        <f>$I$2*F63+F63</f>
        <v>47885</v>
      </c>
      <c r="K63" s="138"/>
      <c r="L63" s="138"/>
      <c r="M63" s="138"/>
      <c r="N63" s="133"/>
      <c r="O63" s="139"/>
      <c r="P63" s="140"/>
      <c r="Q63" s="136"/>
      <c r="R63" s="141"/>
    </row>
    <row r="64" spans="1:18">
      <c r="A64" s="505" t="s">
        <v>852</v>
      </c>
      <c r="B64" s="505" t="s">
        <v>140</v>
      </c>
      <c r="C64" s="505" t="s">
        <v>108</v>
      </c>
      <c r="D64" s="515">
        <v>36101</v>
      </c>
      <c r="E64" s="507">
        <f ca="1">DATEDIF(D64,TODAY(),"Y")</f>
        <v>24</v>
      </c>
      <c r="F64" s="506">
        <v>88240</v>
      </c>
      <c r="G64" s="505">
        <v>5</v>
      </c>
      <c r="H64" s="508">
        <f>$I$2*F64+F64</f>
        <v>88240</v>
      </c>
      <c r="K64" s="138"/>
      <c r="L64" s="138"/>
      <c r="M64" s="138"/>
      <c r="N64" s="133"/>
      <c r="O64" s="139"/>
      <c r="P64" s="140"/>
      <c r="Q64" s="136"/>
      <c r="R64" s="141"/>
    </row>
    <row r="65" spans="1:18">
      <c r="A65" s="505" t="s">
        <v>878</v>
      </c>
      <c r="B65" s="505" t="s">
        <v>147</v>
      </c>
      <c r="C65" s="505" t="s">
        <v>108</v>
      </c>
      <c r="D65" s="515">
        <v>36116</v>
      </c>
      <c r="E65" s="507">
        <f ca="1">DATEDIF(D65,TODAY(),"Y")</f>
        <v>24</v>
      </c>
      <c r="F65" s="506">
        <v>49770</v>
      </c>
      <c r="G65" s="505">
        <v>1</v>
      </c>
      <c r="H65" s="508">
        <f>$I$2*F65+F65</f>
        <v>49770</v>
      </c>
      <c r="K65" s="138"/>
      <c r="L65" s="138"/>
      <c r="M65" s="138"/>
      <c r="N65" s="133"/>
      <c r="O65" s="139"/>
      <c r="P65" s="140"/>
      <c r="Q65" s="136"/>
      <c r="R65" s="141"/>
    </row>
    <row r="66" spans="1:18">
      <c r="A66" s="505" t="s">
        <v>879</v>
      </c>
      <c r="B66" s="505" t="s">
        <v>147</v>
      </c>
      <c r="C66" s="505" t="s">
        <v>125</v>
      </c>
      <c r="D66" s="515">
        <v>36121</v>
      </c>
      <c r="E66" s="507">
        <f ca="1">DATEDIF(D66,TODAY(),"Y")</f>
        <v>24</v>
      </c>
      <c r="F66" s="506">
        <v>28880</v>
      </c>
      <c r="G66" s="505">
        <v>3</v>
      </c>
      <c r="H66" s="508">
        <f>$I$2*F66+F66</f>
        <v>28880</v>
      </c>
      <c r="K66" s="138"/>
      <c r="L66" s="138"/>
      <c r="M66" s="138"/>
      <c r="N66" s="133"/>
      <c r="O66" s="139"/>
      <c r="P66" s="140"/>
      <c r="Q66" s="136"/>
      <c r="R66" s="141"/>
    </row>
    <row r="67" spans="1:18">
      <c r="A67" s="505" t="s">
        <v>853</v>
      </c>
      <c r="B67" s="505" t="s">
        <v>140</v>
      </c>
      <c r="C67" s="505" t="s">
        <v>108</v>
      </c>
      <c r="D67" s="515">
        <v>36122</v>
      </c>
      <c r="E67" s="507">
        <f ca="1">DATEDIF(D67,TODAY(),"Y")</f>
        <v>24</v>
      </c>
      <c r="F67" s="506">
        <v>22660</v>
      </c>
      <c r="G67" s="505">
        <v>2</v>
      </c>
      <c r="H67" s="508">
        <f>$I$2*F67+F67</f>
        <v>22660</v>
      </c>
      <c r="K67" s="138"/>
      <c r="L67" s="138"/>
      <c r="M67" s="138"/>
      <c r="N67" s="133"/>
      <c r="O67" s="139"/>
      <c r="P67" s="140"/>
      <c r="Q67" s="136"/>
      <c r="R67" s="141"/>
    </row>
    <row r="68" spans="1:18">
      <c r="A68" s="505" t="s">
        <v>919</v>
      </c>
      <c r="B68" s="505" t="s">
        <v>110</v>
      </c>
      <c r="C68" s="505" t="s">
        <v>108</v>
      </c>
      <c r="D68" s="515">
        <v>36136</v>
      </c>
      <c r="E68" s="507">
        <f ca="1">DATEDIF(D68,TODAY(),"Y")</f>
        <v>24</v>
      </c>
      <c r="F68" s="506">
        <v>45000</v>
      </c>
      <c r="G68" s="505">
        <v>4</v>
      </c>
      <c r="H68" s="508">
        <f>$I$2*F68+F68</f>
        <v>45000</v>
      </c>
      <c r="K68" s="138"/>
      <c r="L68" s="138"/>
      <c r="M68" s="138"/>
      <c r="N68" s="133"/>
      <c r="O68" s="139"/>
      <c r="P68" s="140"/>
      <c r="Q68" s="136"/>
      <c r="R68" s="141"/>
    </row>
    <row r="69" spans="1:18">
      <c r="A69" s="505" t="s">
        <v>651</v>
      </c>
      <c r="B69" s="505" t="s">
        <v>135</v>
      </c>
      <c r="C69" s="505" t="s">
        <v>108</v>
      </c>
      <c r="D69" s="515">
        <v>36143</v>
      </c>
      <c r="E69" s="507">
        <f ca="1">DATEDIF(D69,TODAY(),"Y")</f>
        <v>24</v>
      </c>
      <c r="F69" s="506">
        <v>72090</v>
      </c>
      <c r="G69" s="505">
        <v>5</v>
      </c>
      <c r="H69" s="508">
        <f>$I$2*F69+F69</f>
        <v>72090</v>
      </c>
      <c r="K69" s="138"/>
      <c r="L69" s="138"/>
      <c r="M69" s="138"/>
      <c r="N69" s="133"/>
      <c r="O69" s="139"/>
      <c r="P69" s="140"/>
      <c r="Q69" s="136"/>
      <c r="R69" s="141"/>
    </row>
    <row r="70" spans="1:18">
      <c r="A70" s="505" t="s">
        <v>880</v>
      </c>
      <c r="B70" s="505" t="s">
        <v>147</v>
      </c>
      <c r="C70" s="505" t="s">
        <v>108</v>
      </c>
      <c r="D70" s="515">
        <v>36145</v>
      </c>
      <c r="E70" s="507">
        <f ca="1">DATEDIF(D70,TODAY(),"Y")</f>
        <v>24</v>
      </c>
      <c r="F70" s="506">
        <v>31260</v>
      </c>
      <c r="G70" s="505">
        <v>5</v>
      </c>
      <c r="H70" s="508">
        <f>$I$2*F70+F70</f>
        <v>31260</v>
      </c>
      <c r="K70" s="138"/>
      <c r="L70" s="138"/>
      <c r="M70" s="138"/>
      <c r="N70" s="133"/>
      <c r="O70" s="139"/>
      <c r="P70" s="140"/>
      <c r="Q70" s="136"/>
      <c r="R70" s="141"/>
    </row>
    <row r="71" spans="1:18">
      <c r="A71" s="505" t="s">
        <v>4</v>
      </c>
      <c r="B71" s="505" t="s">
        <v>130</v>
      </c>
      <c r="C71" s="505" t="s">
        <v>108</v>
      </c>
      <c r="D71" s="515">
        <v>36171</v>
      </c>
      <c r="E71" s="507">
        <f ca="1">DATEDIF(D71,TODAY(),"Y")</f>
        <v>24</v>
      </c>
      <c r="F71" s="506">
        <v>54550</v>
      </c>
      <c r="G71" s="505">
        <v>1</v>
      </c>
      <c r="H71" s="508">
        <f>$I$2*F71+F71</f>
        <v>54550</v>
      </c>
      <c r="K71" s="138"/>
      <c r="L71" s="138"/>
      <c r="M71" s="138"/>
      <c r="N71" s="133"/>
      <c r="O71" s="139"/>
      <c r="P71" s="140"/>
      <c r="Q71" s="136"/>
      <c r="R71" s="141"/>
    </row>
    <row r="72" spans="1:18">
      <c r="A72" s="505" t="s">
        <v>682</v>
      </c>
      <c r="B72" s="505" t="s">
        <v>121</v>
      </c>
      <c r="C72" s="505" t="s">
        <v>108</v>
      </c>
      <c r="D72" s="515">
        <v>36175</v>
      </c>
      <c r="E72" s="507">
        <f ca="1">DATEDIF(D72,TODAY(),"Y")</f>
        <v>24</v>
      </c>
      <c r="F72" s="506">
        <v>23520</v>
      </c>
      <c r="G72" s="505">
        <v>2</v>
      </c>
      <c r="H72" s="508">
        <f>$I$2*F72+F72</f>
        <v>23520</v>
      </c>
      <c r="K72" s="138"/>
      <c r="L72" s="138"/>
      <c r="M72" s="138"/>
      <c r="N72" s="133"/>
      <c r="O72" s="139"/>
      <c r="P72" s="140"/>
      <c r="Q72" s="136"/>
      <c r="R72" s="141"/>
    </row>
    <row r="73" spans="1:18">
      <c r="A73" s="505" t="s">
        <v>777</v>
      </c>
      <c r="B73" s="505" t="s">
        <v>137</v>
      </c>
      <c r="C73" s="505" t="s">
        <v>111</v>
      </c>
      <c r="D73" s="515">
        <v>36176</v>
      </c>
      <c r="E73" s="507">
        <f ca="1">DATEDIF(D73,TODAY(),"Y")</f>
        <v>24</v>
      </c>
      <c r="F73" s="506">
        <v>32940</v>
      </c>
      <c r="G73" s="505">
        <v>5</v>
      </c>
      <c r="H73" s="508">
        <f>$I$2*F73+F73</f>
        <v>32940</v>
      </c>
      <c r="K73" s="138"/>
      <c r="L73" s="138"/>
      <c r="M73" s="138"/>
      <c r="N73" s="133"/>
      <c r="O73" s="139"/>
      <c r="P73" s="140"/>
      <c r="Q73" s="136"/>
      <c r="R73" s="141"/>
    </row>
    <row r="74" spans="1:18">
      <c r="A74" s="505" t="s">
        <v>802</v>
      </c>
      <c r="B74" s="505" t="s">
        <v>140</v>
      </c>
      <c r="C74" s="505" t="s">
        <v>125</v>
      </c>
      <c r="D74" s="515">
        <v>36177</v>
      </c>
      <c r="E74" s="507">
        <f ca="1">DATEDIF(D74,TODAY(),"Y")</f>
        <v>24</v>
      </c>
      <c r="F74" s="506">
        <v>21670</v>
      </c>
      <c r="G74" s="505">
        <v>2</v>
      </c>
      <c r="H74" s="508">
        <f>$I$2*F74+F74</f>
        <v>21670</v>
      </c>
      <c r="K74" s="138"/>
      <c r="L74" s="138"/>
      <c r="M74" s="138"/>
      <c r="N74" s="133"/>
      <c r="O74" s="139"/>
      <c r="P74" s="140"/>
      <c r="Q74" s="136"/>
      <c r="R74" s="141"/>
    </row>
    <row r="75" spans="1:18">
      <c r="A75" s="505" t="s">
        <v>775</v>
      </c>
      <c r="B75" s="505" t="s">
        <v>242</v>
      </c>
      <c r="C75" s="505" t="s">
        <v>108</v>
      </c>
      <c r="D75" s="515">
        <v>36182</v>
      </c>
      <c r="E75" s="507">
        <f ca="1">DATEDIF(D75,TODAY(),"Y")</f>
        <v>24</v>
      </c>
      <c r="F75" s="506">
        <v>68300</v>
      </c>
      <c r="G75" s="505">
        <v>5</v>
      </c>
      <c r="H75" s="508">
        <f>$I$2*F75+F75</f>
        <v>68300</v>
      </c>
      <c r="K75" s="138"/>
      <c r="L75" s="138"/>
      <c r="M75" s="138"/>
      <c r="N75" s="133"/>
      <c r="O75" s="139"/>
      <c r="P75" s="140"/>
      <c r="Q75" s="136"/>
      <c r="R75" s="141"/>
    </row>
    <row r="76" spans="1:18">
      <c r="A76" s="505" t="s">
        <v>862</v>
      </c>
      <c r="B76" s="505" t="s">
        <v>147</v>
      </c>
      <c r="C76" s="505" t="s">
        <v>111</v>
      </c>
      <c r="D76" s="515">
        <v>36192</v>
      </c>
      <c r="E76" s="507">
        <f ca="1">DATEDIF(D76,TODAY(),"Y")</f>
        <v>23</v>
      </c>
      <c r="F76" s="506">
        <v>47620</v>
      </c>
      <c r="G76" s="505">
        <v>5</v>
      </c>
      <c r="H76" s="508">
        <f>$I$2*F76+F76</f>
        <v>47620</v>
      </c>
      <c r="K76" s="138"/>
      <c r="L76" s="138"/>
      <c r="M76" s="138"/>
      <c r="N76" s="133"/>
      <c r="O76" s="139"/>
      <c r="P76" s="140"/>
      <c r="Q76" s="136"/>
      <c r="R76" s="141"/>
    </row>
    <row r="77" spans="1:18">
      <c r="A77" s="505" t="s">
        <v>954</v>
      </c>
      <c r="B77" s="505" t="s">
        <v>107</v>
      </c>
      <c r="C77" s="505" t="s">
        <v>111</v>
      </c>
      <c r="D77" s="515">
        <v>36193</v>
      </c>
      <c r="E77" s="507">
        <f ca="1">DATEDIF(D77,TODAY(),"Y")</f>
        <v>23</v>
      </c>
      <c r="F77" s="506">
        <v>58250</v>
      </c>
      <c r="G77" s="505">
        <v>2</v>
      </c>
      <c r="H77" s="508">
        <f>$I$2*F77+F77</f>
        <v>58250</v>
      </c>
      <c r="K77" s="138"/>
      <c r="L77" s="138"/>
      <c r="M77" s="138"/>
      <c r="N77" s="133"/>
      <c r="O77" s="139"/>
      <c r="P77" s="140"/>
      <c r="Q77" s="136"/>
      <c r="R77" s="141"/>
    </row>
    <row r="78" spans="1:18">
      <c r="A78" s="505" t="s">
        <v>896</v>
      </c>
      <c r="B78" s="505" t="s">
        <v>110</v>
      </c>
      <c r="C78" s="505" t="s">
        <v>108</v>
      </c>
      <c r="D78" s="515">
        <v>36195</v>
      </c>
      <c r="E78" s="507">
        <f ca="1">DATEDIF(D78,TODAY(),"Y")</f>
        <v>23</v>
      </c>
      <c r="F78" s="506">
        <v>46360</v>
      </c>
      <c r="G78" s="505">
        <v>5</v>
      </c>
      <c r="H78" s="508">
        <f>$I$2*F78+F78</f>
        <v>46360</v>
      </c>
      <c r="K78" s="138"/>
      <c r="L78" s="138"/>
      <c r="M78" s="138"/>
      <c r="N78" s="133"/>
      <c r="O78" s="139"/>
      <c r="P78" s="140"/>
      <c r="Q78" s="136"/>
      <c r="R78" s="141"/>
    </row>
    <row r="79" spans="1:18">
      <c r="A79" s="505" t="s">
        <v>926</v>
      </c>
      <c r="B79" s="505" t="s">
        <v>119</v>
      </c>
      <c r="C79" s="505" t="s">
        <v>125</v>
      </c>
      <c r="D79" s="515">
        <v>36196</v>
      </c>
      <c r="E79" s="507">
        <f ca="1">DATEDIF(D79,TODAY(),"Y")</f>
        <v>23</v>
      </c>
      <c r="F79" s="506">
        <v>34980</v>
      </c>
      <c r="G79" s="505">
        <v>2</v>
      </c>
      <c r="H79" s="508">
        <f>$I$2*F79+F79</f>
        <v>34980</v>
      </c>
      <c r="K79" s="138"/>
      <c r="L79" s="138"/>
      <c r="M79" s="138"/>
      <c r="N79" s="133"/>
      <c r="O79" s="139"/>
      <c r="P79" s="140"/>
      <c r="Q79" s="136"/>
      <c r="R79" s="141"/>
    </row>
    <row r="80" spans="1:18">
      <c r="A80" s="505" t="s">
        <v>807</v>
      </c>
      <c r="B80" s="505" t="s">
        <v>140</v>
      </c>
      <c r="C80" s="505" t="s">
        <v>108</v>
      </c>
      <c r="D80" s="515">
        <v>36198</v>
      </c>
      <c r="E80" s="507">
        <f ca="1">DATEDIF(D80,TODAY(),"Y")</f>
        <v>23</v>
      </c>
      <c r="F80" s="506">
        <v>81400</v>
      </c>
      <c r="G80" s="505">
        <v>2</v>
      </c>
      <c r="H80" s="508">
        <f>$I$2*F80+F80</f>
        <v>81400</v>
      </c>
      <c r="K80" s="138"/>
      <c r="L80" s="138"/>
      <c r="M80" s="138"/>
      <c r="N80" s="133"/>
      <c r="O80" s="139"/>
      <c r="P80" s="140"/>
      <c r="Q80" s="136"/>
      <c r="R80" s="141"/>
    </row>
    <row r="81" spans="1:18">
      <c r="A81" s="505" t="s">
        <v>863</v>
      </c>
      <c r="B81" s="505" t="s">
        <v>147</v>
      </c>
      <c r="C81" s="505" t="s">
        <v>111</v>
      </c>
      <c r="D81" s="515">
        <v>36199</v>
      </c>
      <c r="E81" s="507">
        <f ca="1">DATEDIF(D81,TODAY(),"Y")</f>
        <v>23</v>
      </c>
      <c r="F81" s="506">
        <v>31270</v>
      </c>
      <c r="G81" s="505">
        <v>5</v>
      </c>
      <c r="H81" s="508">
        <f>$I$2*F81+F81</f>
        <v>31270</v>
      </c>
      <c r="K81" s="138"/>
      <c r="L81" s="138"/>
      <c r="M81" s="138"/>
      <c r="N81" s="133"/>
      <c r="O81" s="139"/>
      <c r="P81" s="140"/>
      <c r="Q81" s="136"/>
      <c r="R81" s="141"/>
    </row>
    <row r="82" spans="1:18">
      <c r="A82" s="505" t="s">
        <v>927</v>
      </c>
      <c r="B82" s="505" t="s">
        <v>119</v>
      </c>
      <c r="C82" s="505" t="s">
        <v>111</v>
      </c>
      <c r="D82" s="515">
        <v>36214</v>
      </c>
      <c r="E82" s="507">
        <f ca="1">DATEDIF(D82,TODAY(),"Y")</f>
        <v>23</v>
      </c>
      <c r="F82" s="506">
        <v>53310</v>
      </c>
      <c r="G82" s="505">
        <v>5</v>
      </c>
      <c r="H82" s="508">
        <f>$I$2*F82+F82</f>
        <v>53310</v>
      </c>
      <c r="K82" s="138"/>
      <c r="L82" s="138"/>
      <c r="M82" s="138"/>
      <c r="N82" s="133"/>
      <c r="O82" s="139"/>
      <c r="P82" s="140"/>
      <c r="Q82" s="136"/>
      <c r="R82" s="141"/>
    </row>
    <row r="83" spans="1:18">
      <c r="A83" s="505" t="s">
        <v>656</v>
      </c>
      <c r="B83" s="505" t="s">
        <v>154</v>
      </c>
      <c r="C83" s="505" t="s">
        <v>108</v>
      </c>
      <c r="D83" s="515">
        <v>36214</v>
      </c>
      <c r="E83" s="507">
        <f ca="1">DATEDIF(D83,TODAY(),"Y")</f>
        <v>23</v>
      </c>
      <c r="F83" s="506">
        <v>47850</v>
      </c>
      <c r="G83" s="505">
        <v>1</v>
      </c>
      <c r="H83" s="508">
        <f>$I$2*F83+F83</f>
        <v>47850</v>
      </c>
      <c r="K83" s="138"/>
      <c r="L83" s="138"/>
      <c r="M83" s="138"/>
      <c r="N83" s="133"/>
      <c r="O83" s="139"/>
      <c r="P83" s="140"/>
      <c r="Q83" s="136"/>
      <c r="R83" s="141"/>
    </row>
    <row r="84" spans="1:18">
      <c r="A84" s="505" t="s">
        <v>897</v>
      </c>
      <c r="B84" s="505" t="s">
        <v>110</v>
      </c>
      <c r="C84" s="505" t="s">
        <v>125</v>
      </c>
      <c r="D84" s="515">
        <v>36217</v>
      </c>
      <c r="E84" s="507">
        <f ca="1">DATEDIF(D84,TODAY(),"Y")</f>
        <v>23</v>
      </c>
      <c r="F84" s="506">
        <v>22475</v>
      </c>
      <c r="G84" s="505">
        <v>4</v>
      </c>
      <c r="H84" s="508">
        <f>$I$2*F84+F84</f>
        <v>22475</v>
      </c>
      <c r="K84" s="138"/>
      <c r="L84" s="138"/>
      <c r="M84" s="138"/>
      <c r="N84" s="133"/>
      <c r="O84" s="139"/>
      <c r="P84" s="140"/>
      <c r="Q84" s="136"/>
      <c r="R84" s="141"/>
    </row>
    <row r="85" spans="1:18">
      <c r="A85" s="505" t="s">
        <v>10</v>
      </c>
      <c r="B85" s="505" t="s">
        <v>135</v>
      </c>
      <c r="C85" s="505" t="s">
        <v>125</v>
      </c>
      <c r="D85" s="515">
        <v>36217</v>
      </c>
      <c r="E85" s="507">
        <f ca="1">DATEDIF(D85,TODAY(),"Y")</f>
        <v>23</v>
      </c>
      <c r="F85" s="506">
        <v>15240</v>
      </c>
      <c r="G85" s="505">
        <v>1</v>
      </c>
      <c r="H85" s="508">
        <f>$I$2*F85+F85</f>
        <v>15240</v>
      </c>
      <c r="K85" s="138"/>
      <c r="L85" s="138"/>
      <c r="M85" s="138"/>
      <c r="N85" s="133"/>
      <c r="O85" s="139"/>
      <c r="P85" s="140"/>
      <c r="Q85" s="136"/>
      <c r="R85" s="141"/>
    </row>
    <row r="86" spans="1:18">
      <c r="A86" s="505" t="s">
        <v>955</v>
      </c>
      <c r="B86" s="505" t="s">
        <v>107</v>
      </c>
      <c r="C86" s="505" t="s">
        <v>108</v>
      </c>
      <c r="D86" s="515">
        <v>36243</v>
      </c>
      <c r="E86" s="507">
        <f ca="1">DATEDIF(D86,TODAY(),"Y")</f>
        <v>23</v>
      </c>
      <c r="F86" s="506">
        <v>77680</v>
      </c>
      <c r="G86" s="505">
        <v>3</v>
      </c>
      <c r="H86" s="508">
        <f>$I$2*F86+F86</f>
        <v>77680</v>
      </c>
      <c r="K86" s="138"/>
      <c r="L86" s="138"/>
      <c r="M86" s="138"/>
      <c r="N86" s="133"/>
      <c r="O86" s="139"/>
      <c r="P86" s="140"/>
      <c r="Q86" s="136"/>
      <c r="R86" s="141"/>
    </row>
    <row r="87" spans="1:18">
      <c r="A87" s="505" t="s">
        <v>932</v>
      </c>
      <c r="B87" s="505" t="s">
        <v>119</v>
      </c>
      <c r="C87" s="505" t="s">
        <v>108</v>
      </c>
      <c r="D87" s="515">
        <v>36245</v>
      </c>
      <c r="E87" s="507">
        <f ca="1">DATEDIF(D87,TODAY(),"Y")</f>
        <v>23</v>
      </c>
      <c r="F87" s="506">
        <v>58410</v>
      </c>
      <c r="G87" s="505">
        <v>5</v>
      </c>
      <c r="H87" s="508">
        <f>$I$2*F87+F87</f>
        <v>58410</v>
      </c>
      <c r="K87" s="138"/>
      <c r="L87" s="138"/>
      <c r="M87" s="138"/>
      <c r="N87" s="133"/>
      <c r="O87" s="139"/>
      <c r="P87" s="140"/>
      <c r="Q87" s="136"/>
      <c r="R87" s="141"/>
    </row>
    <row r="88" spans="1:18">
      <c r="A88" s="505" t="s">
        <v>776</v>
      </c>
      <c r="B88" s="505" t="s">
        <v>242</v>
      </c>
      <c r="C88" s="505" t="s">
        <v>108</v>
      </c>
      <c r="D88" s="515">
        <v>36249</v>
      </c>
      <c r="E88" s="507">
        <f ca="1">DATEDIF(D88,TODAY(),"Y")</f>
        <v>23</v>
      </c>
      <c r="F88" s="506">
        <v>49860</v>
      </c>
      <c r="G88" s="505">
        <v>2</v>
      </c>
      <c r="H88" s="508">
        <f>$I$2*F88+F88</f>
        <v>49860</v>
      </c>
      <c r="K88" s="138"/>
      <c r="L88" s="138"/>
      <c r="M88" s="138"/>
      <c r="N88" s="133"/>
      <c r="O88" s="139"/>
      <c r="P88" s="140"/>
      <c r="Q88" s="136"/>
      <c r="R88" s="141"/>
    </row>
    <row r="89" spans="1:18">
      <c r="A89" s="505" t="s">
        <v>12</v>
      </c>
      <c r="B89" s="505" t="s">
        <v>135</v>
      </c>
      <c r="C89" s="505" t="s">
        <v>108</v>
      </c>
      <c r="D89" s="515">
        <v>36260</v>
      </c>
      <c r="E89" s="507">
        <f ca="1">DATEDIF(D89,TODAY(),"Y")</f>
        <v>23</v>
      </c>
      <c r="F89" s="506">
        <v>75150</v>
      </c>
      <c r="G89" s="505">
        <v>1</v>
      </c>
      <c r="H89" s="508">
        <f>$I$2*F89+F89</f>
        <v>75150</v>
      </c>
      <c r="K89" s="138"/>
      <c r="L89" s="138"/>
      <c r="M89" s="138"/>
      <c r="N89" s="133"/>
      <c r="O89" s="139"/>
      <c r="P89" s="140"/>
      <c r="Q89" s="136"/>
      <c r="R89" s="141"/>
    </row>
    <row r="90" spans="1:18">
      <c r="A90" s="505" t="s">
        <v>789</v>
      </c>
      <c r="B90" s="505" t="s">
        <v>113</v>
      </c>
      <c r="C90" s="505" t="s">
        <v>131</v>
      </c>
      <c r="D90" s="515">
        <v>36263</v>
      </c>
      <c r="E90" s="507">
        <f ca="1">DATEDIF(D90,TODAY(),"Y")</f>
        <v>23</v>
      </c>
      <c r="F90" s="506">
        <v>38768</v>
      </c>
      <c r="G90" s="505">
        <v>4</v>
      </c>
      <c r="H90" s="508">
        <f>$I$2*F90+F90</f>
        <v>38768</v>
      </c>
      <c r="K90" s="138"/>
      <c r="L90" s="138"/>
      <c r="M90" s="138"/>
      <c r="N90" s="133"/>
      <c r="O90" s="139"/>
      <c r="P90" s="140"/>
      <c r="Q90" s="136"/>
      <c r="R90" s="141"/>
    </row>
    <row r="91" spans="1:18">
      <c r="A91" s="505" t="s">
        <v>779</v>
      </c>
      <c r="B91" s="505" t="s">
        <v>137</v>
      </c>
      <c r="C91" s="505" t="s">
        <v>108</v>
      </c>
      <c r="D91" s="515">
        <v>36269</v>
      </c>
      <c r="E91" s="507">
        <f ca="1">DATEDIF(D91,TODAY(),"Y")</f>
        <v>23</v>
      </c>
      <c r="F91" s="506">
        <v>61330</v>
      </c>
      <c r="G91" s="505">
        <v>1</v>
      </c>
      <c r="H91" s="508">
        <f>$I$2*F91+F91</f>
        <v>61330</v>
      </c>
      <c r="K91" s="138"/>
      <c r="L91" s="138"/>
      <c r="M91" s="138"/>
      <c r="N91" s="133"/>
      <c r="O91" s="139"/>
      <c r="P91" s="140"/>
      <c r="Q91" s="136"/>
      <c r="R91" s="141"/>
    </row>
    <row r="92" spans="1:18">
      <c r="A92" s="505" t="s">
        <v>813</v>
      </c>
      <c r="B92" s="505" t="s">
        <v>140</v>
      </c>
      <c r="C92" s="505" t="s">
        <v>125</v>
      </c>
      <c r="D92" s="515">
        <v>36269</v>
      </c>
      <c r="E92" s="507">
        <f ca="1">DATEDIF(D92,TODAY(),"Y")</f>
        <v>23</v>
      </c>
      <c r="F92" s="506">
        <v>48190</v>
      </c>
      <c r="G92" s="505">
        <v>1</v>
      </c>
      <c r="H92" s="508">
        <f>$I$2*F92+F92</f>
        <v>48190</v>
      </c>
      <c r="K92" s="138"/>
      <c r="L92" s="138"/>
      <c r="M92" s="138"/>
      <c r="N92" s="133"/>
      <c r="O92" s="139"/>
      <c r="P92" s="140"/>
      <c r="Q92" s="136"/>
      <c r="R92" s="141"/>
    </row>
    <row r="93" spans="1:18">
      <c r="A93" s="505" t="s">
        <v>814</v>
      </c>
      <c r="B93" s="505" t="s">
        <v>140</v>
      </c>
      <c r="C93" s="505" t="s">
        <v>108</v>
      </c>
      <c r="D93" s="515">
        <v>36273</v>
      </c>
      <c r="E93" s="507">
        <f ca="1">DATEDIF(D93,TODAY(),"Y")</f>
        <v>23</v>
      </c>
      <c r="F93" s="506">
        <v>61330</v>
      </c>
      <c r="G93" s="505">
        <v>4</v>
      </c>
      <c r="H93" s="508">
        <f>$I$2*F93+F93</f>
        <v>61330</v>
      </c>
      <c r="K93" s="138"/>
      <c r="L93" s="138"/>
      <c r="M93" s="138"/>
      <c r="N93" s="133"/>
      <c r="O93" s="139"/>
      <c r="P93" s="140"/>
      <c r="Q93" s="136"/>
      <c r="R93" s="141"/>
    </row>
    <row r="94" spans="1:18">
      <c r="A94" s="505" t="s">
        <v>820</v>
      </c>
      <c r="B94" s="505" t="s">
        <v>140</v>
      </c>
      <c r="C94" s="505" t="s">
        <v>111</v>
      </c>
      <c r="D94" s="515">
        <v>36283</v>
      </c>
      <c r="E94" s="507">
        <f ca="1">DATEDIF(D94,TODAY(),"Y")</f>
        <v>23</v>
      </c>
      <c r="F94" s="506">
        <v>25130</v>
      </c>
      <c r="G94" s="505">
        <v>5</v>
      </c>
      <c r="H94" s="508">
        <f>$I$2*F94+F94</f>
        <v>25130</v>
      </c>
      <c r="K94" s="138"/>
      <c r="L94" s="138"/>
      <c r="M94" s="138"/>
      <c r="N94" s="133"/>
      <c r="O94" s="139"/>
      <c r="P94" s="140"/>
      <c r="Q94" s="136"/>
      <c r="R94" s="141"/>
    </row>
    <row r="95" spans="1:18">
      <c r="A95" s="505" t="s">
        <v>935</v>
      </c>
      <c r="B95" s="505" t="s">
        <v>119</v>
      </c>
      <c r="C95" s="505" t="s">
        <v>108</v>
      </c>
      <c r="D95" s="515">
        <v>36290</v>
      </c>
      <c r="E95" s="507">
        <f ca="1">DATEDIF(D95,TODAY(),"Y")</f>
        <v>23</v>
      </c>
      <c r="F95" s="506">
        <v>39000</v>
      </c>
      <c r="G95" s="505">
        <v>3</v>
      </c>
      <c r="H95" s="508">
        <f>$I$2*F95+F95</f>
        <v>39000</v>
      </c>
      <c r="K95" s="138"/>
      <c r="L95" s="138"/>
      <c r="M95" s="138"/>
      <c r="N95" s="133"/>
      <c r="O95" s="139"/>
      <c r="P95" s="140"/>
      <c r="Q95" s="136"/>
      <c r="R95" s="141"/>
    </row>
    <row r="96" spans="1:18">
      <c r="A96" s="505" t="s">
        <v>901</v>
      </c>
      <c r="B96" s="505" t="s">
        <v>110</v>
      </c>
      <c r="C96" s="505" t="s">
        <v>111</v>
      </c>
      <c r="D96" s="515">
        <v>36297</v>
      </c>
      <c r="E96" s="507">
        <f ca="1">DATEDIF(D96,TODAY(),"Y")</f>
        <v>23</v>
      </c>
      <c r="F96" s="506">
        <v>57990</v>
      </c>
      <c r="G96" s="505">
        <v>5</v>
      </c>
      <c r="H96" s="508">
        <f>$I$2*F96+F96</f>
        <v>57990</v>
      </c>
      <c r="K96" s="138"/>
      <c r="L96" s="138"/>
      <c r="M96" s="138"/>
      <c r="N96" s="133"/>
      <c r="O96" s="139"/>
      <c r="P96" s="140"/>
      <c r="Q96" s="136"/>
      <c r="R96" s="141"/>
    </row>
    <row r="97" spans="1:18">
      <c r="A97" s="505" t="s">
        <v>867</v>
      </c>
      <c r="B97" s="505" t="s">
        <v>147</v>
      </c>
      <c r="C97" s="505" t="s">
        <v>108</v>
      </c>
      <c r="D97" s="515">
        <v>36297</v>
      </c>
      <c r="E97" s="507">
        <f ca="1">DATEDIF(D97,TODAY(),"Y")</f>
        <v>23</v>
      </c>
      <c r="F97" s="506">
        <v>46030</v>
      </c>
      <c r="G97" s="505">
        <v>2</v>
      </c>
      <c r="H97" s="508">
        <f>$I$2*F97+F97</f>
        <v>46030</v>
      </c>
      <c r="K97" s="138"/>
      <c r="L97" s="138"/>
      <c r="M97" s="138"/>
      <c r="N97" s="133"/>
      <c r="O97" s="139"/>
      <c r="P97" s="140"/>
      <c r="Q97" s="136"/>
      <c r="R97" s="141"/>
    </row>
    <row r="98" spans="1:18">
      <c r="A98" s="505" t="s">
        <v>821</v>
      </c>
      <c r="B98" s="505" t="s">
        <v>140</v>
      </c>
      <c r="C98" s="505" t="s">
        <v>131</v>
      </c>
      <c r="D98" s="515">
        <v>36305</v>
      </c>
      <c r="E98" s="507">
        <f ca="1">DATEDIF(D98,TODAY(),"Y")</f>
        <v>23</v>
      </c>
      <c r="F98" s="506">
        <v>9424</v>
      </c>
      <c r="G98" s="505">
        <v>4</v>
      </c>
      <c r="H98" s="508">
        <f>$I$2*F98+F98</f>
        <v>9424</v>
      </c>
      <c r="K98" s="138"/>
      <c r="L98" s="138"/>
      <c r="M98" s="138"/>
      <c r="N98" s="133"/>
      <c r="O98" s="139"/>
      <c r="P98" s="140"/>
      <c r="Q98" s="136"/>
      <c r="R98" s="141"/>
    </row>
    <row r="99" spans="1:18">
      <c r="A99" s="505" t="s">
        <v>936</v>
      </c>
      <c r="B99" s="505" t="s">
        <v>119</v>
      </c>
      <c r="C99" s="505" t="s">
        <v>108</v>
      </c>
      <c r="D99" s="515">
        <v>36312</v>
      </c>
      <c r="E99" s="507">
        <f ca="1">DATEDIF(D99,TODAY(),"Y")</f>
        <v>23</v>
      </c>
      <c r="F99" s="506">
        <v>69200</v>
      </c>
      <c r="G99" s="505">
        <v>4</v>
      </c>
      <c r="H99" s="508">
        <f>$I$2*F99+F99</f>
        <v>69200</v>
      </c>
      <c r="K99" s="138"/>
      <c r="L99" s="138"/>
      <c r="M99" s="138"/>
      <c r="N99" s="133"/>
      <c r="O99" s="139"/>
      <c r="P99" s="140"/>
      <c r="Q99" s="136"/>
      <c r="R99" s="141"/>
    </row>
    <row r="100" spans="1:18">
      <c r="A100" s="505" t="s">
        <v>824</v>
      </c>
      <c r="B100" s="505" t="s">
        <v>140</v>
      </c>
      <c r="C100" s="505" t="s">
        <v>108</v>
      </c>
      <c r="D100" s="515">
        <v>36318</v>
      </c>
      <c r="E100" s="507">
        <f ca="1">DATEDIF(D100,TODAY(),"Y")</f>
        <v>23</v>
      </c>
      <c r="F100" s="506">
        <v>68750</v>
      </c>
      <c r="G100" s="505">
        <v>1</v>
      </c>
      <c r="H100" s="508">
        <f>$I$2*F100+F100</f>
        <v>68750</v>
      </c>
      <c r="K100" s="138"/>
      <c r="L100" s="138"/>
      <c r="M100" s="138"/>
      <c r="N100" s="133"/>
      <c r="O100" s="139"/>
      <c r="P100" s="140"/>
      <c r="Q100" s="136"/>
      <c r="R100" s="141"/>
    </row>
    <row r="101" spans="1:18">
      <c r="A101" s="505" t="s">
        <v>890</v>
      </c>
      <c r="B101" s="505" t="s">
        <v>115</v>
      </c>
      <c r="C101" s="505" t="s">
        <v>131</v>
      </c>
      <c r="D101" s="515">
        <v>36329</v>
      </c>
      <c r="E101" s="507">
        <f ca="1">DATEDIF(D101,TODAY(),"Y")</f>
        <v>23</v>
      </c>
      <c r="F101" s="506">
        <v>39764</v>
      </c>
      <c r="G101" s="505">
        <v>1</v>
      </c>
      <c r="H101" s="508">
        <f>$I$2*F101+F101</f>
        <v>39764</v>
      </c>
      <c r="K101" s="138"/>
      <c r="L101" s="138"/>
      <c r="M101" s="138"/>
      <c r="N101" s="133"/>
      <c r="O101" s="139"/>
      <c r="P101" s="140"/>
      <c r="Q101" s="136"/>
      <c r="R101" s="141"/>
    </row>
    <row r="102" spans="1:18">
      <c r="A102" s="505" t="s">
        <v>961</v>
      </c>
      <c r="B102" s="505" t="s">
        <v>107</v>
      </c>
      <c r="C102" s="505" t="s">
        <v>108</v>
      </c>
      <c r="D102" s="515">
        <v>36330</v>
      </c>
      <c r="E102" s="507">
        <f ca="1">DATEDIF(D102,TODAY(),"Y")</f>
        <v>23</v>
      </c>
      <c r="F102" s="506">
        <v>61850</v>
      </c>
      <c r="G102" s="505">
        <v>2</v>
      </c>
      <c r="H102" s="508">
        <f>$I$2*F102+F102</f>
        <v>61850</v>
      </c>
      <c r="K102" s="138"/>
      <c r="L102" s="138"/>
      <c r="M102" s="138"/>
      <c r="N102" s="133"/>
      <c r="O102" s="139"/>
      <c r="P102" s="140"/>
      <c r="Q102" s="136"/>
      <c r="R102" s="141"/>
    </row>
    <row r="103" spans="1:18">
      <c r="A103" s="505" t="s">
        <v>825</v>
      </c>
      <c r="B103" s="505" t="s">
        <v>140</v>
      </c>
      <c r="C103" s="505" t="s">
        <v>108</v>
      </c>
      <c r="D103" s="515">
        <v>36332</v>
      </c>
      <c r="E103" s="507">
        <f ca="1">DATEDIF(D103,TODAY(),"Y")</f>
        <v>23</v>
      </c>
      <c r="F103" s="506">
        <v>37760</v>
      </c>
      <c r="G103" s="505">
        <v>2</v>
      </c>
      <c r="H103" s="508">
        <f>$I$2*F103+F103</f>
        <v>37760</v>
      </c>
      <c r="K103" s="138"/>
      <c r="L103" s="138"/>
      <c r="M103" s="138"/>
      <c r="N103" s="133"/>
      <c r="O103" s="139"/>
      <c r="P103" s="140"/>
      <c r="Q103" s="136"/>
      <c r="R103" s="141"/>
    </row>
    <row r="104" spans="1:18">
      <c r="A104" s="505" t="s">
        <v>905</v>
      </c>
      <c r="B104" s="505" t="s">
        <v>110</v>
      </c>
      <c r="C104" s="505" t="s">
        <v>131</v>
      </c>
      <c r="D104" s="515">
        <v>36340</v>
      </c>
      <c r="E104" s="507">
        <f ca="1">DATEDIF(D104,TODAY(),"Y")</f>
        <v>23</v>
      </c>
      <c r="F104" s="506">
        <v>37016</v>
      </c>
      <c r="G104" s="505">
        <v>4</v>
      </c>
      <c r="H104" s="508">
        <f>$I$2*F104+F104</f>
        <v>37016</v>
      </c>
      <c r="K104" s="138"/>
      <c r="L104" s="138"/>
      <c r="M104" s="138"/>
      <c r="N104" s="133"/>
      <c r="O104" s="139"/>
      <c r="P104" s="140"/>
      <c r="Q104" s="136"/>
      <c r="R104" s="141"/>
    </row>
    <row r="105" spans="1:18">
      <c r="A105" s="505" t="s">
        <v>781</v>
      </c>
      <c r="B105" s="505" t="s">
        <v>137</v>
      </c>
      <c r="C105" s="505" t="s">
        <v>111</v>
      </c>
      <c r="D105" s="515">
        <v>36342</v>
      </c>
      <c r="E105" s="507">
        <f ca="1">DATEDIF(D105,TODAY(),"Y")</f>
        <v>23</v>
      </c>
      <c r="F105" s="506">
        <v>86970</v>
      </c>
      <c r="G105" s="505">
        <v>4</v>
      </c>
      <c r="H105" s="508">
        <f>$I$2*F105+F105</f>
        <v>86970</v>
      </c>
      <c r="K105" s="138"/>
      <c r="L105" s="138"/>
      <c r="M105" s="138"/>
      <c r="N105" s="142"/>
      <c r="O105" s="139"/>
      <c r="P105" s="140"/>
      <c r="Q105" s="136"/>
      <c r="R105" s="141"/>
    </row>
    <row r="106" spans="1:18">
      <c r="A106" s="505" t="s">
        <v>835</v>
      </c>
      <c r="B106" s="505" t="s">
        <v>140</v>
      </c>
      <c r="C106" s="505" t="s">
        <v>111</v>
      </c>
      <c r="D106" s="515">
        <v>36350</v>
      </c>
      <c r="E106" s="507">
        <f ca="1">DATEDIF(D106,TODAY(),"Y")</f>
        <v>23</v>
      </c>
      <c r="F106" s="506">
        <v>27380</v>
      </c>
      <c r="G106" s="505">
        <v>3</v>
      </c>
      <c r="H106" s="508">
        <f>$I$2*F106+F106</f>
        <v>27380</v>
      </c>
      <c r="K106" s="138"/>
      <c r="L106" s="138"/>
      <c r="M106" s="138"/>
      <c r="N106" s="133"/>
      <c r="O106" s="139"/>
      <c r="P106" s="140"/>
      <c r="Q106" s="136"/>
      <c r="R106" s="141"/>
    </row>
    <row r="107" spans="1:18">
      <c r="A107" s="505" t="s">
        <v>782</v>
      </c>
      <c r="B107" s="505" t="s">
        <v>137</v>
      </c>
      <c r="C107" s="505" t="s">
        <v>125</v>
      </c>
      <c r="D107" s="515">
        <v>36357</v>
      </c>
      <c r="E107" s="507">
        <f ca="1">DATEDIF(D107,TODAY(),"Y")</f>
        <v>23</v>
      </c>
      <c r="F107" s="506">
        <v>42905</v>
      </c>
      <c r="G107" s="505">
        <v>1</v>
      </c>
      <c r="H107" s="508">
        <f>$I$2*F107+F107</f>
        <v>42905</v>
      </c>
      <c r="K107" s="138"/>
      <c r="L107" s="138"/>
      <c r="M107" s="138"/>
      <c r="N107" s="133"/>
      <c r="O107" s="139"/>
      <c r="P107" s="140"/>
      <c r="Q107" s="136"/>
      <c r="R107" s="141"/>
    </row>
    <row r="108" spans="1:18">
      <c r="A108" s="505" t="s">
        <v>939</v>
      </c>
      <c r="B108" s="505" t="s">
        <v>119</v>
      </c>
      <c r="C108" s="505" t="s">
        <v>108</v>
      </c>
      <c r="D108" s="515">
        <v>36360</v>
      </c>
      <c r="E108" s="507">
        <f ca="1">DATEDIF(D108,TODAY(),"Y")</f>
        <v>23</v>
      </c>
      <c r="F108" s="506">
        <v>67020</v>
      </c>
      <c r="G108" s="505">
        <v>1</v>
      </c>
      <c r="H108" s="508">
        <f>$I$2*F108+F108</f>
        <v>67020</v>
      </c>
      <c r="K108" s="138"/>
      <c r="L108" s="138"/>
      <c r="M108" s="138"/>
      <c r="N108" s="133"/>
      <c r="O108" s="139"/>
      <c r="P108" s="140"/>
      <c r="Q108" s="136"/>
      <c r="R108" s="141"/>
    </row>
    <row r="109" spans="1:18">
      <c r="A109" s="505" t="s">
        <v>836</v>
      </c>
      <c r="B109" s="505" t="s">
        <v>140</v>
      </c>
      <c r="C109" s="505" t="s">
        <v>125</v>
      </c>
      <c r="D109" s="515">
        <v>36360</v>
      </c>
      <c r="E109" s="507">
        <f ca="1">DATEDIF(D109,TODAY(),"Y")</f>
        <v>23</v>
      </c>
      <c r="F109" s="506">
        <v>11065</v>
      </c>
      <c r="G109" s="505">
        <v>1</v>
      </c>
      <c r="H109" s="508">
        <f>$I$2*F109+F109</f>
        <v>11065</v>
      </c>
      <c r="K109" s="138"/>
      <c r="L109" s="138"/>
      <c r="M109" s="138"/>
      <c r="N109" s="133"/>
      <c r="O109" s="139"/>
      <c r="P109" s="140"/>
      <c r="Q109" s="136"/>
      <c r="R109" s="141"/>
    </row>
    <row r="110" spans="1:18">
      <c r="A110" s="505" t="s">
        <v>963</v>
      </c>
      <c r="B110" s="505" t="s">
        <v>107</v>
      </c>
      <c r="C110" s="505" t="s">
        <v>125</v>
      </c>
      <c r="D110" s="515">
        <v>36365</v>
      </c>
      <c r="E110" s="507">
        <f ca="1">DATEDIF(D110,TODAY(),"Y")</f>
        <v>23</v>
      </c>
      <c r="F110" s="506">
        <v>19825</v>
      </c>
      <c r="G110" s="505">
        <v>2</v>
      </c>
      <c r="H110" s="508">
        <f>$I$2*F110+F110</f>
        <v>19825</v>
      </c>
      <c r="K110" s="138"/>
      <c r="L110" s="138"/>
      <c r="M110" s="138"/>
      <c r="N110" s="133"/>
      <c r="O110" s="139"/>
      <c r="P110" s="140"/>
      <c r="Q110" s="136"/>
      <c r="R110" s="141"/>
    </row>
    <row r="111" spans="1:18">
      <c r="A111" s="505" t="s">
        <v>870</v>
      </c>
      <c r="B111" s="505" t="s">
        <v>147</v>
      </c>
      <c r="C111" s="505" t="s">
        <v>125</v>
      </c>
      <c r="D111" s="515">
        <v>36371</v>
      </c>
      <c r="E111" s="507">
        <f ca="1">DATEDIF(D111,TODAY(),"Y")</f>
        <v>23</v>
      </c>
      <c r="F111" s="506">
        <v>26790</v>
      </c>
      <c r="G111" s="505">
        <v>2</v>
      </c>
      <c r="H111" s="508">
        <f>$I$2*F111+F111</f>
        <v>26790</v>
      </c>
      <c r="K111" s="138"/>
      <c r="L111" s="138"/>
      <c r="M111" s="138"/>
      <c r="N111" s="133"/>
      <c r="O111" s="139"/>
      <c r="P111" s="140"/>
      <c r="Q111" s="136"/>
      <c r="R111" s="141"/>
    </row>
    <row r="112" spans="1:18">
      <c r="A112" s="505" t="s">
        <v>908</v>
      </c>
      <c r="B112" s="505" t="s">
        <v>110</v>
      </c>
      <c r="C112" s="505" t="s">
        <v>111</v>
      </c>
      <c r="D112" s="515">
        <v>36375</v>
      </c>
      <c r="E112" s="507">
        <f ca="1">DATEDIF(D112,TODAY(),"Y")</f>
        <v>23</v>
      </c>
      <c r="F112" s="506">
        <v>71300</v>
      </c>
      <c r="G112" s="505">
        <v>5</v>
      </c>
      <c r="H112" s="508">
        <f>$I$2*F112+F112</f>
        <v>71300</v>
      </c>
      <c r="K112" s="138"/>
      <c r="L112" s="138"/>
      <c r="M112" s="138"/>
      <c r="N112" s="133"/>
      <c r="O112" s="139"/>
      <c r="P112" s="140"/>
      <c r="Q112" s="136"/>
      <c r="R112" s="141"/>
    </row>
    <row r="113" spans="1:18">
      <c r="A113" s="505" t="s">
        <v>909</v>
      </c>
      <c r="B113" s="505" t="s">
        <v>110</v>
      </c>
      <c r="C113" s="505" t="s">
        <v>131</v>
      </c>
      <c r="D113" s="515">
        <v>36380</v>
      </c>
      <c r="E113" s="507">
        <f ca="1">DATEDIF(D113,TODAY(),"Y")</f>
        <v>23</v>
      </c>
      <c r="F113" s="506">
        <v>36052</v>
      </c>
      <c r="G113" s="505">
        <v>5</v>
      </c>
      <c r="H113" s="508">
        <f>$I$2*F113+F113</f>
        <v>36052</v>
      </c>
      <c r="K113" s="138"/>
      <c r="L113" s="138"/>
      <c r="M113" s="138"/>
      <c r="N113" s="142"/>
      <c r="O113" s="139"/>
      <c r="P113" s="140"/>
      <c r="Q113" s="136"/>
      <c r="R113" s="141"/>
    </row>
    <row r="114" spans="1:18">
      <c r="A114" s="505" t="s">
        <v>871</v>
      </c>
      <c r="B114" s="505" t="s">
        <v>147</v>
      </c>
      <c r="C114" s="505" t="s">
        <v>108</v>
      </c>
      <c r="D114" s="515">
        <v>36392</v>
      </c>
      <c r="E114" s="507">
        <f ca="1">DATEDIF(D114,TODAY(),"Y")</f>
        <v>23</v>
      </c>
      <c r="F114" s="506">
        <v>51410</v>
      </c>
      <c r="G114" s="505">
        <v>4</v>
      </c>
      <c r="H114" s="508">
        <f>$I$2*F114+F114</f>
        <v>51410</v>
      </c>
      <c r="K114" s="138"/>
      <c r="L114" s="138"/>
      <c r="M114" s="138"/>
      <c r="N114" s="133"/>
      <c r="O114" s="139"/>
      <c r="P114" s="140"/>
      <c r="Q114" s="136"/>
      <c r="R114" s="141"/>
    </row>
    <row r="115" spans="1:18">
      <c r="A115" s="505" t="s">
        <v>910</v>
      </c>
      <c r="B115" s="505" t="s">
        <v>110</v>
      </c>
      <c r="C115" s="505" t="s">
        <v>108</v>
      </c>
      <c r="D115" s="515">
        <v>36393</v>
      </c>
      <c r="E115" s="507">
        <f ca="1">DATEDIF(D115,TODAY(),"Y")</f>
        <v>23</v>
      </c>
      <c r="F115" s="506">
        <v>65910</v>
      </c>
      <c r="G115" s="505">
        <v>5</v>
      </c>
      <c r="H115" s="508">
        <f>$I$2*F115+F115</f>
        <v>65910</v>
      </c>
      <c r="K115" s="138"/>
      <c r="L115" s="138"/>
      <c r="M115" s="138"/>
      <c r="N115" s="133"/>
      <c r="O115" s="139"/>
      <c r="P115" s="140"/>
      <c r="Q115" s="136"/>
      <c r="R115" s="141"/>
    </row>
    <row r="116" spans="1:18">
      <c r="A116" s="505" t="s">
        <v>943</v>
      </c>
      <c r="B116" s="505" t="s">
        <v>119</v>
      </c>
      <c r="C116" s="505" t="s">
        <v>111</v>
      </c>
      <c r="D116" s="515">
        <v>36406</v>
      </c>
      <c r="E116" s="507">
        <f ca="1">DATEDIF(D116,TODAY(),"Y")</f>
        <v>23</v>
      </c>
      <c r="F116" s="506">
        <v>60800</v>
      </c>
      <c r="G116" s="505">
        <v>4</v>
      </c>
      <c r="H116" s="508">
        <f>$I$2*F116+F116</f>
        <v>60800</v>
      </c>
      <c r="K116" s="138"/>
      <c r="L116" s="138"/>
      <c r="M116" s="138"/>
      <c r="N116" s="133"/>
      <c r="O116" s="139"/>
      <c r="P116" s="140"/>
      <c r="Q116" s="136"/>
      <c r="R116" s="141"/>
    </row>
    <row r="117" spans="1:18">
      <c r="A117" s="505" t="s">
        <v>944</v>
      </c>
      <c r="B117" s="505" t="s">
        <v>119</v>
      </c>
      <c r="C117" s="505" t="s">
        <v>108</v>
      </c>
      <c r="D117" s="515">
        <v>36407</v>
      </c>
      <c r="E117" s="507">
        <f ca="1">DATEDIF(D117,TODAY(),"Y")</f>
        <v>23</v>
      </c>
      <c r="F117" s="506">
        <v>45880</v>
      </c>
      <c r="G117" s="505">
        <v>5</v>
      </c>
      <c r="H117" s="508">
        <f>$I$2*F117+F117</f>
        <v>45880</v>
      </c>
      <c r="K117" s="138"/>
      <c r="L117" s="138"/>
      <c r="M117" s="138"/>
      <c r="N117" s="133"/>
      <c r="O117" s="139"/>
      <c r="P117" s="140"/>
      <c r="Q117" s="136"/>
      <c r="R117" s="141"/>
    </row>
    <row r="118" spans="1:18">
      <c r="A118" s="505" t="s">
        <v>843</v>
      </c>
      <c r="B118" s="505" t="s">
        <v>140</v>
      </c>
      <c r="C118" s="505" t="s">
        <v>108</v>
      </c>
      <c r="D118" s="515">
        <v>36413</v>
      </c>
      <c r="E118" s="507">
        <f ca="1">DATEDIF(D118,TODAY(),"Y")</f>
        <v>23</v>
      </c>
      <c r="F118" s="506">
        <v>40060</v>
      </c>
      <c r="G118" s="505">
        <v>3</v>
      </c>
      <c r="H118" s="508">
        <f>$I$2*F118+F118</f>
        <v>40060</v>
      </c>
      <c r="K118" s="138"/>
      <c r="L118" s="138"/>
      <c r="M118" s="138"/>
      <c r="N118" s="133"/>
      <c r="O118" s="139"/>
      <c r="P118" s="140"/>
      <c r="Q118" s="136"/>
      <c r="R118" s="141"/>
    </row>
    <row r="119" spans="1:18">
      <c r="A119" s="505" t="s">
        <v>793</v>
      </c>
      <c r="B119" s="505" t="s">
        <v>113</v>
      </c>
      <c r="C119" s="505" t="s">
        <v>108</v>
      </c>
      <c r="D119" s="515">
        <v>36414</v>
      </c>
      <c r="E119" s="507">
        <f ca="1">DATEDIF(D119,TODAY(),"Y")</f>
        <v>23</v>
      </c>
      <c r="F119" s="506">
        <v>39680</v>
      </c>
      <c r="G119" s="505">
        <v>5</v>
      </c>
      <c r="H119" s="508">
        <f>$I$2*F119+F119</f>
        <v>39680</v>
      </c>
      <c r="K119" s="138"/>
      <c r="L119" s="138"/>
      <c r="M119" s="138"/>
      <c r="N119" s="133"/>
      <c r="O119" s="139"/>
      <c r="P119" s="140"/>
      <c r="Q119" s="136"/>
      <c r="R119" s="141"/>
    </row>
    <row r="120" spans="1:18">
      <c r="A120" s="505" t="s">
        <v>844</v>
      </c>
      <c r="B120" s="505" t="s">
        <v>140</v>
      </c>
      <c r="C120" s="505" t="s">
        <v>125</v>
      </c>
      <c r="D120" s="515">
        <v>36422</v>
      </c>
      <c r="E120" s="507">
        <f ca="1">DATEDIF(D120,TODAY(),"Y")</f>
        <v>23</v>
      </c>
      <c r="F120" s="506">
        <v>17270</v>
      </c>
      <c r="G120" s="505">
        <v>5</v>
      </c>
      <c r="H120" s="508">
        <f>$I$2*F120+F120</f>
        <v>17270</v>
      </c>
      <c r="K120" s="138"/>
      <c r="L120" s="138"/>
      <c r="M120" s="138"/>
      <c r="N120" s="133"/>
      <c r="O120" s="139"/>
      <c r="P120" s="140"/>
      <c r="Q120" s="136"/>
      <c r="R120" s="141"/>
    </row>
    <row r="121" spans="1:18">
      <c r="A121" s="505" t="s">
        <v>945</v>
      </c>
      <c r="B121" s="505" t="s">
        <v>119</v>
      </c>
      <c r="C121" s="505" t="s">
        <v>125</v>
      </c>
      <c r="D121" s="515">
        <v>36423</v>
      </c>
      <c r="E121" s="507">
        <f ca="1">DATEDIF(D121,TODAY(),"Y")</f>
        <v>23</v>
      </c>
      <c r="F121" s="506">
        <v>47350</v>
      </c>
      <c r="G121" s="505">
        <v>1</v>
      </c>
      <c r="H121" s="508">
        <f>$I$2*F121+F121</f>
        <v>47350</v>
      </c>
      <c r="K121" s="138"/>
      <c r="L121" s="138"/>
      <c r="M121" s="138"/>
      <c r="N121" s="133"/>
      <c r="O121" s="139"/>
      <c r="P121" s="140"/>
      <c r="Q121" s="136"/>
      <c r="R121" s="141"/>
    </row>
    <row r="122" spans="1:18">
      <c r="A122" s="505" t="s">
        <v>845</v>
      </c>
      <c r="B122" s="505" t="s">
        <v>140</v>
      </c>
      <c r="C122" s="505" t="s">
        <v>108</v>
      </c>
      <c r="D122" s="515">
        <v>36431</v>
      </c>
      <c r="E122" s="507">
        <f ca="1">DATEDIF(D122,TODAY(),"Y")</f>
        <v>23</v>
      </c>
      <c r="F122" s="506">
        <v>35820</v>
      </c>
      <c r="G122" s="505">
        <v>2</v>
      </c>
      <c r="H122" s="508">
        <f>$I$2*F122+F122</f>
        <v>35820</v>
      </c>
      <c r="K122" s="138"/>
      <c r="L122" s="138"/>
      <c r="M122" s="138"/>
      <c r="N122" s="133"/>
      <c r="O122" s="139"/>
      <c r="P122" s="140"/>
      <c r="Q122" s="136"/>
      <c r="R122" s="141"/>
    </row>
    <row r="123" spans="1:18">
      <c r="A123" s="505" t="s">
        <v>849</v>
      </c>
      <c r="B123" s="505" t="s">
        <v>140</v>
      </c>
      <c r="C123" s="505" t="s">
        <v>108</v>
      </c>
      <c r="D123" s="515">
        <v>36444</v>
      </c>
      <c r="E123" s="507">
        <f ca="1">DATEDIF(D123,TODAY(),"Y")</f>
        <v>23</v>
      </c>
      <c r="F123" s="506">
        <v>67280</v>
      </c>
      <c r="G123" s="505">
        <v>3</v>
      </c>
      <c r="H123" s="508">
        <f>$I$2*F123+F123</f>
        <v>67280</v>
      </c>
      <c r="K123" s="138"/>
      <c r="L123" s="138"/>
      <c r="M123" s="138"/>
      <c r="N123" s="133"/>
      <c r="O123" s="139"/>
      <c r="P123" s="140"/>
      <c r="Q123" s="136"/>
      <c r="R123" s="141"/>
    </row>
    <row r="124" spans="1:18">
      <c r="A124" s="505" t="s">
        <v>850</v>
      </c>
      <c r="B124" s="505" t="s">
        <v>140</v>
      </c>
      <c r="C124" s="505" t="s">
        <v>111</v>
      </c>
      <c r="D124" s="515">
        <v>36455</v>
      </c>
      <c r="E124" s="507">
        <f ca="1">DATEDIF(D124,TODAY(),"Y")</f>
        <v>23</v>
      </c>
      <c r="F124" s="506">
        <v>23810</v>
      </c>
      <c r="G124" s="505">
        <v>4</v>
      </c>
      <c r="H124" s="508">
        <f>$I$2*F124+F124</f>
        <v>23810</v>
      </c>
      <c r="K124" s="138"/>
      <c r="L124" s="138"/>
      <c r="M124" s="138"/>
      <c r="N124" s="133"/>
      <c r="O124" s="139"/>
      <c r="P124" s="140"/>
      <c r="Q124" s="136"/>
      <c r="R124" s="141"/>
    </row>
    <row r="125" spans="1:18">
      <c r="A125" s="505" t="s">
        <v>875</v>
      </c>
      <c r="B125" s="505" t="s">
        <v>147</v>
      </c>
      <c r="C125" s="505" t="s">
        <v>108</v>
      </c>
      <c r="D125" s="515">
        <v>36456</v>
      </c>
      <c r="E125" s="507">
        <f ca="1">DATEDIF(D125,TODAY(),"Y")</f>
        <v>23</v>
      </c>
      <c r="F125" s="506">
        <v>43460</v>
      </c>
      <c r="G125" s="505">
        <v>5</v>
      </c>
      <c r="H125" s="508">
        <f>$I$2*F125+F125</f>
        <v>43460</v>
      </c>
      <c r="K125" s="138"/>
      <c r="L125" s="138"/>
      <c r="M125" s="138"/>
      <c r="N125" s="133"/>
      <c r="O125" s="139"/>
      <c r="P125" s="140"/>
      <c r="Q125" s="136"/>
      <c r="R125" s="141"/>
    </row>
    <row r="126" spans="1:18">
      <c r="A126" s="505" t="s">
        <v>972</v>
      </c>
      <c r="B126" s="505" t="s">
        <v>107</v>
      </c>
      <c r="C126" s="505" t="s">
        <v>131</v>
      </c>
      <c r="D126" s="515">
        <v>36458</v>
      </c>
      <c r="E126" s="507">
        <f ca="1">DATEDIF(D126,TODAY(),"Y")</f>
        <v>23</v>
      </c>
      <c r="F126" s="506">
        <v>32536</v>
      </c>
      <c r="G126" s="505">
        <v>2</v>
      </c>
      <c r="H126" s="508">
        <f>$I$2*F126+F126</f>
        <v>32536</v>
      </c>
      <c r="K126" s="138"/>
      <c r="L126" s="138"/>
      <c r="M126" s="138"/>
      <c r="N126" s="133"/>
      <c r="O126" s="139"/>
      <c r="P126" s="140"/>
      <c r="Q126" s="136"/>
      <c r="R126" s="141"/>
    </row>
    <row r="127" spans="1:18">
      <c r="A127" s="505" t="s">
        <v>973</v>
      </c>
      <c r="B127" s="505" t="s">
        <v>107</v>
      </c>
      <c r="C127" s="505" t="s">
        <v>125</v>
      </c>
      <c r="D127" s="515">
        <v>36462</v>
      </c>
      <c r="E127" s="507">
        <f ca="1">DATEDIF(D127,TODAY(),"Y")</f>
        <v>23</v>
      </c>
      <c r="F127" s="506">
        <v>26185</v>
      </c>
      <c r="G127" s="505">
        <v>5</v>
      </c>
      <c r="H127" s="508">
        <f>$I$2*F127+F127</f>
        <v>26185</v>
      </c>
      <c r="K127" s="138"/>
      <c r="L127" s="138"/>
      <c r="M127" s="138"/>
      <c r="N127" s="133"/>
      <c r="O127" s="139"/>
      <c r="P127" s="140"/>
      <c r="Q127" s="136"/>
      <c r="R127" s="141"/>
    </row>
    <row r="128" spans="1:18">
      <c r="A128" s="505" t="s">
        <v>876</v>
      </c>
      <c r="B128" s="505" t="s">
        <v>147</v>
      </c>
      <c r="C128" s="505" t="s">
        <v>108</v>
      </c>
      <c r="D128" s="515">
        <v>36463</v>
      </c>
      <c r="E128" s="507">
        <f ca="1">DATEDIF(D128,TODAY(),"Y")</f>
        <v>23</v>
      </c>
      <c r="F128" s="506">
        <v>44220</v>
      </c>
      <c r="G128" s="505">
        <v>3</v>
      </c>
      <c r="H128" s="508">
        <f>$I$2*F128+F128</f>
        <v>44220</v>
      </c>
      <c r="K128" s="138"/>
      <c r="L128" s="138"/>
      <c r="M128" s="138"/>
      <c r="N128" s="133"/>
      <c r="O128" s="139"/>
      <c r="P128" s="140"/>
      <c r="Q128" s="136"/>
      <c r="R128" s="141"/>
    </row>
    <row r="129" spans="1:18">
      <c r="A129" s="505" t="s">
        <v>883</v>
      </c>
      <c r="B129" s="505" t="s">
        <v>121</v>
      </c>
      <c r="C129" s="505" t="s">
        <v>108</v>
      </c>
      <c r="D129" s="515">
        <v>36466</v>
      </c>
      <c r="E129" s="507">
        <f ca="1">DATEDIF(D129,TODAY(),"Y")</f>
        <v>23</v>
      </c>
      <c r="F129" s="506">
        <v>68410</v>
      </c>
      <c r="G129" s="505">
        <v>5</v>
      </c>
      <c r="H129" s="508">
        <f>$I$2*F129+F129</f>
        <v>68410</v>
      </c>
      <c r="K129" s="138"/>
      <c r="L129" s="138"/>
      <c r="M129" s="138"/>
      <c r="N129" s="133"/>
      <c r="O129" s="139"/>
      <c r="P129" s="140"/>
      <c r="Q129" s="136"/>
      <c r="R129" s="141"/>
    </row>
    <row r="130" spans="1:18">
      <c r="A130" s="505" t="s">
        <v>769</v>
      </c>
      <c r="B130" s="505" t="s">
        <v>123</v>
      </c>
      <c r="C130" s="505" t="s">
        <v>111</v>
      </c>
      <c r="D130" s="515">
        <v>36470</v>
      </c>
      <c r="E130" s="507">
        <f ca="1">DATEDIF(D130,TODAY(),"Y")</f>
        <v>23</v>
      </c>
      <c r="F130" s="506">
        <v>23560</v>
      </c>
      <c r="G130" s="505">
        <v>3</v>
      </c>
      <c r="H130" s="508">
        <f>$I$2*F130+F130</f>
        <v>23560</v>
      </c>
      <c r="K130" s="138"/>
      <c r="L130" s="138"/>
      <c r="M130" s="138"/>
      <c r="N130" s="133"/>
      <c r="O130" s="139"/>
      <c r="P130" s="140"/>
      <c r="Q130" s="136"/>
      <c r="R130" s="141"/>
    </row>
    <row r="131" spans="1:18">
      <c r="A131" s="505" t="s">
        <v>949</v>
      </c>
      <c r="B131" s="505" t="s">
        <v>119</v>
      </c>
      <c r="C131" s="505" t="s">
        <v>111</v>
      </c>
      <c r="D131" s="515">
        <v>36479</v>
      </c>
      <c r="E131" s="507">
        <f ca="1">DATEDIF(D131,TODAY(),"Y")</f>
        <v>23</v>
      </c>
      <c r="F131" s="506">
        <v>54840</v>
      </c>
      <c r="G131" s="505">
        <v>4</v>
      </c>
      <c r="H131" s="508">
        <f>$I$2*F131+F131</f>
        <v>54840</v>
      </c>
      <c r="K131" s="138"/>
      <c r="L131" s="138"/>
      <c r="M131" s="138"/>
      <c r="N131" s="133"/>
      <c r="O131" s="139"/>
      <c r="P131" s="140"/>
      <c r="Q131" s="136"/>
      <c r="R131" s="141"/>
    </row>
    <row r="132" spans="1:18">
      <c r="A132" s="505" t="s">
        <v>770</v>
      </c>
      <c r="B132" s="505" t="s">
        <v>123</v>
      </c>
      <c r="C132" s="505" t="s">
        <v>131</v>
      </c>
      <c r="D132" s="515">
        <v>36487</v>
      </c>
      <c r="E132" s="507">
        <f ca="1">DATEDIF(D132,TODAY(),"Y")</f>
        <v>23</v>
      </c>
      <c r="F132" s="506">
        <v>33056</v>
      </c>
      <c r="G132" s="505">
        <v>5</v>
      </c>
      <c r="H132" s="508">
        <f>$I$2*F132+F132</f>
        <v>33056</v>
      </c>
      <c r="K132" s="138"/>
      <c r="L132" s="138"/>
      <c r="M132" s="138"/>
      <c r="N132" s="133"/>
      <c r="O132" s="139"/>
      <c r="P132" s="140"/>
      <c r="Q132" s="136"/>
      <c r="R132" s="141"/>
    </row>
    <row r="133" spans="1:18">
      <c r="A133" s="505" t="s">
        <v>856</v>
      </c>
      <c r="B133" s="505" t="s">
        <v>140</v>
      </c>
      <c r="C133" s="505" t="s">
        <v>125</v>
      </c>
      <c r="D133" s="515">
        <v>36503</v>
      </c>
      <c r="E133" s="507">
        <f ca="1">DATEDIF(D133,TODAY(),"Y")</f>
        <v>23</v>
      </c>
      <c r="F133" s="506">
        <v>41615</v>
      </c>
      <c r="G133" s="505">
        <v>1</v>
      </c>
      <c r="H133" s="508">
        <f>$I$2*F133+F133</f>
        <v>41615</v>
      </c>
      <c r="K133" s="138"/>
      <c r="L133" s="138"/>
      <c r="M133" s="138"/>
      <c r="N133" s="142"/>
      <c r="O133" s="139"/>
      <c r="P133" s="140"/>
      <c r="Q133" s="136"/>
      <c r="R133" s="141"/>
    </row>
    <row r="134" spans="1:18">
      <c r="A134" s="505" t="s">
        <v>771</v>
      </c>
      <c r="B134" s="505" t="s">
        <v>123</v>
      </c>
      <c r="C134" s="505" t="s">
        <v>108</v>
      </c>
      <c r="D134" s="515">
        <v>36506</v>
      </c>
      <c r="E134" s="507">
        <f ca="1">DATEDIF(D134,TODAY(),"Y")</f>
        <v>23</v>
      </c>
      <c r="F134" s="506">
        <v>32100</v>
      </c>
      <c r="G134" s="505">
        <v>1</v>
      </c>
      <c r="H134" s="508">
        <f>$I$2*F134+F134</f>
        <v>32100</v>
      </c>
      <c r="K134" s="138"/>
      <c r="L134" s="138"/>
      <c r="M134" s="138"/>
      <c r="N134" s="133"/>
      <c r="O134" s="139"/>
      <c r="P134" s="140"/>
      <c r="Q134" s="136"/>
      <c r="R134" s="141"/>
    </row>
    <row r="135" spans="1:18">
      <c r="A135" s="505" t="s">
        <v>950</v>
      </c>
      <c r="B135" s="505" t="s">
        <v>119</v>
      </c>
      <c r="C135" s="505" t="s">
        <v>108</v>
      </c>
      <c r="D135" s="515">
        <v>36514</v>
      </c>
      <c r="E135" s="507">
        <f ca="1">DATEDIF(D135,TODAY(),"Y")</f>
        <v>23</v>
      </c>
      <c r="F135" s="506">
        <v>48250</v>
      </c>
      <c r="G135" s="505">
        <v>3</v>
      </c>
      <c r="H135" s="508">
        <f>$I$2*F135+F135</f>
        <v>48250</v>
      </c>
      <c r="K135" s="138"/>
      <c r="L135" s="138"/>
      <c r="M135" s="138"/>
      <c r="N135" s="133"/>
      <c r="O135" s="139"/>
      <c r="P135" s="140"/>
      <c r="Q135" s="136"/>
      <c r="R135" s="141"/>
    </row>
    <row r="136" spans="1:18">
      <c r="A136" s="505" t="s">
        <v>799</v>
      </c>
      <c r="B136" s="505" t="s">
        <v>215</v>
      </c>
      <c r="C136" s="505" t="s">
        <v>131</v>
      </c>
      <c r="D136" s="515">
        <v>36519</v>
      </c>
      <c r="E136" s="507">
        <f ca="1">DATEDIF(D136,TODAY(),"Y")</f>
        <v>23</v>
      </c>
      <c r="F136" s="506">
        <v>61860</v>
      </c>
      <c r="G136" s="505">
        <v>5</v>
      </c>
      <c r="H136" s="508">
        <f>$I$2*F136+F136</f>
        <v>61860</v>
      </c>
      <c r="K136" s="138"/>
      <c r="L136" s="138"/>
      <c r="M136" s="138"/>
      <c r="N136" s="133"/>
      <c r="O136" s="139"/>
      <c r="P136" s="140"/>
      <c r="Q136" s="136"/>
      <c r="R136" s="141"/>
    </row>
    <row r="137" spans="1:18">
      <c r="A137" s="505" t="s">
        <v>922</v>
      </c>
      <c r="B137" s="505" t="s">
        <v>119</v>
      </c>
      <c r="C137" s="505" t="s">
        <v>108</v>
      </c>
      <c r="D137" s="515">
        <v>36526</v>
      </c>
      <c r="E137" s="507">
        <f ca="1">DATEDIF(D137,TODAY(),"Y")</f>
        <v>23</v>
      </c>
      <c r="F137" s="506">
        <v>29260</v>
      </c>
      <c r="G137" s="505">
        <v>4</v>
      </c>
      <c r="H137" s="508">
        <f>$I$2*F137+F137</f>
        <v>29260</v>
      </c>
      <c r="K137" s="138"/>
      <c r="L137" s="138"/>
      <c r="M137" s="138"/>
      <c r="N137" s="133"/>
      <c r="O137" s="139"/>
      <c r="P137" s="140"/>
      <c r="Q137" s="136"/>
      <c r="R137" s="141"/>
    </row>
    <row r="138" spans="1:18">
      <c r="A138" s="505" t="s">
        <v>923</v>
      </c>
      <c r="B138" s="505" t="s">
        <v>119</v>
      </c>
      <c r="C138" s="505" t="s">
        <v>125</v>
      </c>
      <c r="D138" s="515">
        <v>36531</v>
      </c>
      <c r="E138" s="507">
        <f ca="1">DATEDIF(D138,TODAY(),"Y")</f>
        <v>23</v>
      </c>
      <c r="F138" s="506">
        <v>20990</v>
      </c>
      <c r="G138" s="505">
        <v>4</v>
      </c>
      <c r="H138" s="508">
        <f>$I$2*F138+F138</f>
        <v>20990</v>
      </c>
      <c r="K138" s="138"/>
      <c r="L138" s="138"/>
      <c r="M138" s="138"/>
      <c r="N138" s="133"/>
      <c r="O138" s="139"/>
      <c r="P138" s="140"/>
      <c r="Q138" s="136"/>
      <c r="R138" s="141"/>
    </row>
    <row r="139" spans="1:18">
      <c r="A139" s="505" t="s">
        <v>803</v>
      </c>
      <c r="B139" s="505" t="s">
        <v>140</v>
      </c>
      <c r="C139" s="505" t="s">
        <v>108</v>
      </c>
      <c r="D139" s="515">
        <v>36535</v>
      </c>
      <c r="E139" s="507">
        <f ca="1">DATEDIF(D139,TODAY(),"Y")</f>
        <v>23</v>
      </c>
      <c r="F139" s="506">
        <v>76192</v>
      </c>
      <c r="G139" s="505">
        <v>4</v>
      </c>
      <c r="H139" s="508">
        <f>$I$2*F139+F139</f>
        <v>76192</v>
      </c>
      <c r="K139" s="138"/>
      <c r="L139" s="138"/>
      <c r="M139" s="138"/>
      <c r="N139" s="133"/>
      <c r="O139" s="139"/>
      <c r="P139" s="140"/>
      <c r="Q139" s="136"/>
      <c r="R139" s="141"/>
    </row>
    <row r="140" spans="1:18">
      <c r="A140" s="505" t="s">
        <v>895</v>
      </c>
      <c r="B140" s="505" t="s">
        <v>110</v>
      </c>
      <c r="C140" s="505" t="s">
        <v>108</v>
      </c>
      <c r="D140" s="515">
        <v>36536</v>
      </c>
      <c r="E140" s="507">
        <f ca="1">DATEDIF(D140,TODAY(),"Y")</f>
        <v>23</v>
      </c>
      <c r="F140" s="506">
        <v>62400</v>
      </c>
      <c r="G140" s="505">
        <v>4</v>
      </c>
      <c r="H140" s="508">
        <f>$I$2*F140+F140</f>
        <v>62400</v>
      </c>
      <c r="K140" s="138"/>
      <c r="L140" s="138"/>
      <c r="M140" s="138"/>
      <c r="N140" s="133"/>
      <c r="O140" s="139"/>
      <c r="P140" s="140"/>
      <c r="Q140" s="136"/>
      <c r="R140" s="141"/>
    </row>
    <row r="141" spans="1:18">
      <c r="A141" s="505" t="s">
        <v>952</v>
      </c>
      <c r="B141" s="505" t="s">
        <v>107</v>
      </c>
      <c r="C141" s="505" t="s">
        <v>108</v>
      </c>
      <c r="D141" s="515">
        <v>36549</v>
      </c>
      <c r="E141" s="507">
        <f ca="1">DATEDIF(D141,TODAY(),"Y")</f>
        <v>22</v>
      </c>
      <c r="F141" s="506">
        <v>35460</v>
      </c>
      <c r="G141" s="505">
        <v>1</v>
      </c>
      <c r="H141" s="508">
        <f>$I$2*F141+F141</f>
        <v>35460</v>
      </c>
      <c r="K141" s="138"/>
      <c r="L141" s="138"/>
      <c r="M141" s="138"/>
      <c r="N141" s="133"/>
      <c r="O141" s="139"/>
      <c r="P141" s="140"/>
      <c r="Q141" s="136"/>
      <c r="R141" s="141"/>
    </row>
    <row r="142" spans="1:18">
      <c r="A142" s="505" t="s">
        <v>978</v>
      </c>
      <c r="B142" s="505" t="s">
        <v>250</v>
      </c>
      <c r="C142" s="505" t="s">
        <v>125</v>
      </c>
      <c r="D142" s="515">
        <v>36557</v>
      </c>
      <c r="E142" s="507">
        <f ca="1">DATEDIF(D142,TODAY(),"Y")</f>
        <v>22</v>
      </c>
      <c r="F142" s="506">
        <v>31250</v>
      </c>
      <c r="G142" s="505">
        <v>2</v>
      </c>
      <c r="H142" s="508">
        <f>$I$2*F142+F142</f>
        <v>31250</v>
      </c>
      <c r="K142" s="138"/>
      <c r="L142" s="138"/>
      <c r="M142" s="138"/>
      <c r="N142" s="133"/>
      <c r="O142" s="139"/>
      <c r="P142" s="140"/>
      <c r="Q142" s="136"/>
      <c r="R142" s="141"/>
    </row>
    <row r="143" spans="1:18">
      <c r="A143" s="505" t="s">
        <v>928</v>
      </c>
      <c r="B143" s="505" t="s">
        <v>119</v>
      </c>
      <c r="C143" s="505" t="s">
        <v>131</v>
      </c>
      <c r="D143" s="515">
        <v>36557</v>
      </c>
      <c r="E143" s="507">
        <f ca="1">DATEDIF(D143,TODAY(),"Y")</f>
        <v>22</v>
      </c>
      <c r="F143" s="506">
        <v>15552</v>
      </c>
      <c r="G143" s="505">
        <v>4</v>
      </c>
      <c r="H143" s="508">
        <f>$I$2*F143+F143</f>
        <v>15552</v>
      </c>
      <c r="K143" s="138"/>
      <c r="L143" s="138"/>
      <c r="M143" s="138"/>
      <c r="N143" s="133"/>
      <c r="O143" s="139"/>
      <c r="P143" s="140"/>
      <c r="Q143" s="136"/>
      <c r="R143" s="141"/>
    </row>
    <row r="144" spans="1:18">
      <c r="A144" s="505" t="s">
        <v>681</v>
      </c>
      <c r="B144" s="505" t="s">
        <v>121</v>
      </c>
      <c r="C144" s="505" t="s">
        <v>108</v>
      </c>
      <c r="D144" s="515">
        <v>36567</v>
      </c>
      <c r="E144" s="507">
        <f ca="1">DATEDIF(D144,TODAY(),"Y")</f>
        <v>22</v>
      </c>
      <c r="F144" s="506">
        <v>45450</v>
      </c>
      <c r="G144" s="505">
        <v>5</v>
      </c>
      <c r="H144" s="508">
        <f>$I$2*F144+F144</f>
        <v>45450</v>
      </c>
      <c r="K144" s="138"/>
      <c r="L144" s="138"/>
      <c r="M144" s="138"/>
      <c r="N144" s="143"/>
      <c r="O144" s="139"/>
      <c r="P144" s="140"/>
      <c r="Q144" s="136"/>
      <c r="R144" s="141"/>
    </row>
    <row r="145" spans="1:18">
      <c r="A145" s="505" t="s">
        <v>786</v>
      </c>
      <c r="B145" s="505" t="s">
        <v>283</v>
      </c>
      <c r="C145" s="505" t="s">
        <v>108</v>
      </c>
      <c r="D145" s="515">
        <v>36569</v>
      </c>
      <c r="E145" s="507">
        <f ca="1">DATEDIF(D145,TODAY(),"Y")</f>
        <v>22</v>
      </c>
      <c r="F145" s="506">
        <v>75060</v>
      </c>
      <c r="G145" s="505">
        <v>5</v>
      </c>
      <c r="H145" s="508">
        <f>$I$2*F145+F145</f>
        <v>75060</v>
      </c>
      <c r="K145" s="138"/>
      <c r="L145" s="138"/>
      <c r="M145" s="138"/>
      <c r="N145" s="133"/>
      <c r="O145" s="139"/>
      <c r="P145" s="140"/>
      <c r="Q145" s="136"/>
      <c r="R145" s="141"/>
    </row>
    <row r="146" spans="1:18">
      <c r="A146" s="505" t="s">
        <v>808</v>
      </c>
      <c r="B146" s="505" t="s">
        <v>140</v>
      </c>
      <c r="C146" s="505" t="s">
        <v>111</v>
      </c>
      <c r="D146" s="515">
        <v>36600</v>
      </c>
      <c r="E146" s="507">
        <f ca="1">DATEDIF(D146,TODAY(),"Y")</f>
        <v>22</v>
      </c>
      <c r="F146" s="506">
        <v>41840</v>
      </c>
      <c r="G146" s="505">
        <v>2</v>
      </c>
      <c r="H146" s="508">
        <f>$I$2*F146+F146</f>
        <v>41840</v>
      </c>
      <c r="K146" s="138"/>
      <c r="L146" s="138"/>
      <c r="M146" s="138"/>
      <c r="N146" s="133"/>
      <c r="O146" s="139"/>
      <c r="P146" s="140"/>
      <c r="Q146" s="136"/>
      <c r="R146" s="141"/>
    </row>
    <row r="147" spans="1:18">
      <c r="A147" s="505" t="s">
        <v>757</v>
      </c>
      <c r="B147" s="505" t="s">
        <v>123</v>
      </c>
      <c r="C147" s="505" t="s">
        <v>131</v>
      </c>
      <c r="D147" s="515">
        <v>36602</v>
      </c>
      <c r="E147" s="507">
        <f ca="1">DATEDIF(D147,TODAY(),"Y")</f>
        <v>22</v>
      </c>
      <c r="F147" s="506">
        <v>30080</v>
      </c>
      <c r="G147" s="505">
        <v>3</v>
      </c>
      <c r="H147" s="508">
        <f>$I$2*F147+F147</f>
        <v>30080</v>
      </c>
      <c r="K147" s="138"/>
      <c r="L147" s="138"/>
      <c r="M147" s="138"/>
      <c r="N147" s="133"/>
      <c r="O147" s="139"/>
      <c r="P147" s="140"/>
      <c r="Q147" s="136"/>
      <c r="R147" s="141"/>
    </row>
    <row r="148" spans="1:18">
      <c r="A148" s="505" t="s">
        <v>809</v>
      </c>
      <c r="B148" s="505" t="s">
        <v>140</v>
      </c>
      <c r="C148" s="505" t="s">
        <v>125</v>
      </c>
      <c r="D148" s="515">
        <v>36604</v>
      </c>
      <c r="E148" s="507">
        <f ca="1">DATEDIF(D148,TODAY(),"Y")</f>
        <v>22</v>
      </c>
      <c r="F148" s="506">
        <v>46710</v>
      </c>
      <c r="G148" s="505">
        <v>3</v>
      </c>
      <c r="H148" s="508">
        <f>$I$2*F148+F148</f>
        <v>46710</v>
      </c>
      <c r="K148" s="138"/>
      <c r="L148" s="138"/>
      <c r="M148" s="138"/>
      <c r="N148" s="133"/>
      <c r="O148" s="139"/>
      <c r="P148" s="140"/>
      <c r="Q148" s="136"/>
      <c r="R148" s="141"/>
    </row>
    <row r="149" spans="1:18">
      <c r="A149" s="505" t="s">
        <v>958</v>
      </c>
      <c r="B149" s="505" t="s">
        <v>107</v>
      </c>
      <c r="C149" s="505" t="s">
        <v>108</v>
      </c>
      <c r="D149" s="515">
        <v>36619</v>
      </c>
      <c r="E149" s="507">
        <f ca="1">DATEDIF(D149,TODAY(),"Y")</f>
        <v>22</v>
      </c>
      <c r="F149" s="506">
        <v>71970</v>
      </c>
      <c r="G149" s="505">
        <v>4</v>
      </c>
      <c r="H149" s="508">
        <f>$I$2*F149+F149</f>
        <v>71970</v>
      </c>
      <c r="K149" s="138"/>
      <c r="L149" s="138"/>
      <c r="M149" s="138"/>
      <c r="N149" s="133"/>
      <c r="O149" s="139"/>
      <c r="P149" s="140"/>
      <c r="Q149" s="136"/>
      <c r="R149" s="141"/>
    </row>
    <row r="150" spans="1:18">
      <c r="A150" s="505" t="s">
        <v>658</v>
      </c>
      <c r="B150" s="505" t="s">
        <v>154</v>
      </c>
      <c r="C150" s="505" t="s">
        <v>108</v>
      </c>
      <c r="D150" s="515">
        <v>36619</v>
      </c>
      <c r="E150" s="507">
        <f ca="1">DATEDIF(D150,TODAY(),"Y")</f>
        <v>22</v>
      </c>
      <c r="F150" s="506">
        <v>56440</v>
      </c>
      <c r="G150" s="505">
        <v>1</v>
      </c>
      <c r="H150" s="508">
        <f>$I$2*F150+F150</f>
        <v>56440</v>
      </c>
      <c r="K150" s="138"/>
      <c r="L150" s="138"/>
      <c r="M150" s="138"/>
      <c r="N150" s="133"/>
      <c r="O150" s="139"/>
      <c r="P150" s="140"/>
      <c r="Q150" s="136"/>
      <c r="R150" s="141"/>
    </row>
    <row r="151" spans="1:18">
      <c r="A151" s="505" t="s">
        <v>887</v>
      </c>
      <c r="B151" s="505" t="s">
        <v>115</v>
      </c>
      <c r="C151" s="505" t="s">
        <v>111</v>
      </c>
      <c r="D151" s="515">
        <v>36623</v>
      </c>
      <c r="E151" s="507">
        <f ca="1">DATEDIF(D151,TODAY(),"Y")</f>
        <v>22</v>
      </c>
      <c r="F151" s="506">
        <v>30300</v>
      </c>
      <c r="G151" s="505">
        <v>1</v>
      </c>
      <c r="H151" s="508">
        <f>$I$2*F151+F151</f>
        <v>30300</v>
      </c>
      <c r="K151" s="138"/>
      <c r="L151" s="138"/>
      <c r="M151" s="138"/>
      <c r="N151" s="133"/>
      <c r="O151" s="139"/>
      <c r="P151" s="140"/>
      <c r="Q151" s="136"/>
      <c r="R151" s="141"/>
    </row>
    <row r="152" spans="1:18">
      <c r="A152" s="505" t="s">
        <v>815</v>
      </c>
      <c r="B152" s="505" t="s">
        <v>140</v>
      </c>
      <c r="C152" s="505" t="s">
        <v>111</v>
      </c>
      <c r="D152" s="515">
        <v>36637</v>
      </c>
      <c r="E152" s="507">
        <f ca="1">DATEDIF(D152,TODAY(),"Y")</f>
        <v>22</v>
      </c>
      <c r="F152" s="506">
        <v>57600</v>
      </c>
      <c r="G152" s="505">
        <v>3</v>
      </c>
      <c r="H152" s="508">
        <f>$I$2*F152+F152</f>
        <v>57600</v>
      </c>
      <c r="K152" s="138"/>
      <c r="L152" s="138"/>
      <c r="M152" s="138"/>
      <c r="N152" s="133"/>
      <c r="O152" s="139"/>
      <c r="P152" s="140"/>
      <c r="Q152" s="136"/>
      <c r="R152" s="141"/>
    </row>
    <row r="153" spans="1:18">
      <c r="A153" s="505" t="s">
        <v>934</v>
      </c>
      <c r="B153" s="505" t="s">
        <v>119</v>
      </c>
      <c r="C153" s="505" t="s">
        <v>111</v>
      </c>
      <c r="D153" s="515">
        <v>36642</v>
      </c>
      <c r="E153" s="507">
        <f ca="1">DATEDIF(D153,TODAY(),"Y")</f>
        <v>22</v>
      </c>
      <c r="F153" s="506">
        <v>77760</v>
      </c>
      <c r="G153" s="505">
        <v>3</v>
      </c>
      <c r="H153" s="508">
        <f>$I$2*F153+F153</f>
        <v>77760</v>
      </c>
      <c r="K153" s="138"/>
      <c r="L153" s="138"/>
      <c r="M153" s="138"/>
      <c r="N153" s="133"/>
      <c r="O153" s="139"/>
      <c r="P153" s="140"/>
      <c r="Q153" s="136"/>
      <c r="R153" s="141"/>
    </row>
    <row r="154" spans="1:18">
      <c r="A154" s="505" t="s">
        <v>790</v>
      </c>
      <c r="B154" s="505" t="s">
        <v>113</v>
      </c>
      <c r="C154" s="505" t="s">
        <v>108</v>
      </c>
      <c r="D154" s="515">
        <v>36643</v>
      </c>
      <c r="E154" s="507">
        <f ca="1">DATEDIF(D154,TODAY(),"Y")</f>
        <v>22</v>
      </c>
      <c r="F154" s="506">
        <v>71380</v>
      </c>
      <c r="G154" s="505">
        <v>2</v>
      </c>
      <c r="H154" s="508">
        <f>$I$2*F154+F154</f>
        <v>71380</v>
      </c>
      <c r="K154" s="138"/>
      <c r="L154" s="138"/>
      <c r="M154" s="138"/>
      <c r="N154" s="133"/>
      <c r="O154" s="139"/>
      <c r="P154" s="140"/>
      <c r="Q154" s="136"/>
      <c r="R154" s="141"/>
    </row>
    <row r="155" spans="1:18">
      <c r="A155" s="505" t="s">
        <v>868</v>
      </c>
      <c r="B155" s="505" t="s">
        <v>147</v>
      </c>
      <c r="C155" s="505" t="s">
        <v>108</v>
      </c>
      <c r="D155" s="515">
        <v>36662</v>
      </c>
      <c r="E155" s="507">
        <f ca="1">DATEDIF(D155,TODAY(),"Y")</f>
        <v>22</v>
      </c>
      <c r="F155" s="506">
        <v>52490</v>
      </c>
      <c r="G155" s="505">
        <v>4</v>
      </c>
      <c r="H155" s="508">
        <f>$I$2*F155+F155</f>
        <v>52490</v>
      </c>
      <c r="K155" s="138"/>
      <c r="L155" s="138"/>
      <c r="M155" s="138"/>
      <c r="N155" s="133"/>
      <c r="O155" s="139"/>
      <c r="P155" s="140"/>
      <c r="Q155" s="136"/>
      <c r="R155" s="141"/>
    </row>
    <row r="156" spans="1:18">
      <c r="A156" s="505" t="s">
        <v>960</v>
      </c>
      <c r="B156" s="505" t="s">
        <v>107</v>
      </c>
      <c r="C156" s="505" t="s">
        <v>108</v>
      </c>
      <c r="D156" s="515">
        <v>36672</v>
      </c>
      <c r="E156" s="507">
        <f ca="1">DATEDIF(D156,TODAY(),"Y")</f>
        <v>22</v>
      </c>
      <c r="F156" s="506">
        <v>65320</v>
      </c>
      <c r="G156" s="505">
        <v>5</v>
      </c>
      <c r="H156" s="508">
        <f>$I$2*F156+F156</f>
        <v>65320</v>
      </c>
      <c r="K156" s="138"/>
      <c r="L156" s="138"/>
      <c r="M156" s="138"/>
      <c r="N156" s="133"/>
      <c r="O156" s="139"/>
      <c r="P156" s="140"/>
      <c r="Q156" s="136"/>
      <c r="R156" s="141"/>
    </row>
    <row r="157" spans="1:18">
      <c r="A157" s="505" t="s">
        <v>795</v>
      </c>
      <c r="B157" s="505" t="s">
        <v>215</v>
      </c>
      <c r="C157" s="505" t="s">
        <v>111</v>
      </c>
      <c r="D157" s="515">
        <v>36673</v>
      </c>
      <c r="E157" s="507">
        <f ca="1">DATEDIF(D157,TODAY(),"Y")</f>
        <v>22</v>
      </c>
      <c r="F157" s="506">
        <v>69410</v>
      </c>
      <c r="G157" s="505">
        <v>4</v>
      </c>
      <c r="H157" s="508">
        <f>$I$2*F157+F157</f>
        <v>69410</v>
      </c>
      <c r="K157" s="138"/>
      <c r="L157" s="138"/>
      <c r="M157" s="138"/>
      <c r="N157" s="133"/>
      <c r="O157" s="139"/>
      <c r="P157" s="140"/>
      <c r="Q157" s="136"/>
      <c r="R157" s="141"/>
    </row>
    <row r="158" spans="1:18">
      <c r="A158" s="505" t="s">
        <v>902</v>
      </c>
      <c r="B158" s="505" t="s">
        <v>110</v>
      </c>
      <c r="C158" s="505" t="s">
        <v>108</v>
      </c>
      <c r="D158" s="515">
        <v>36673</v>
      </c>
      <c r="E158" s="507">
        <f ca="1">DATEDIF(D158,TODAY(),"Y")</f>
        <v>22</v>
      </c>
      <c r="F158" s="506">
        <v>48330</v>
      </c>
      <c r="G158" s="505">
        <v>1</v>
      </c>
      <c r="H158" s="508">
        <f>$I$2*F158+F158</f>
        <v>48330</v>
      </c>
      <c r="K158" s="138"/>
      <c r="L158" s="138"/>
      <c r="M158" s="138"/>
      <c r="N158" s="133"/>
      <c r="O158" s="139"/>
      <c r="P158" s="140"/>
      <c r="Q158" s="136"/>
      <c r="R158" s="141"/>
    </row>
    <row r="159" spans="1:18">
      <c r="A159" s="505" t="s">
        <v>891</v>
      </c>
      <c r="B159" s="505" t="s">
        <v>115</v>
      </c>
      <c r="C159" s="505" t="s">
        <v>125</v>
      </c>
      <c r="D159" s="515">
        <v>36695</v>
      </c>
      <c r="E159" s="507">
        <f ca="1">DATEDIF(D159,TODAY(),"Y")</f>
        <v>22</v>
      </c>
      <c r="F159" s="506">
        <v>29005</v>
      </c>
      <c r="G159" s="505">
        <v>1</v>
      </c>
      <c r="H159" s="508">
        <f>$I$2*F159+F159</f>
        <v>29005</v>
      </c>
      <c r="K159" s="138"/>
      <c r="L159" s="138"/>
      <c r="M159" s="138"/>
      <c r="N159" s="133"/>
      <c r="O159" s="139"/>
      <c r="P159" s="140"/>
      <c r="Q159" s="136"/>
      <c r="R159" s="141"/>
    </row>
    <row r="160" spans="1:18">
      <c r="A160" s="505" t="s">
        <v>826</v>
      </c>
      <c r="B160" s="505" t="s">
        <v>140</v>
      </c>
      <c r="C160" s="505" t="s">
        <v>108</v>
      </c>
      <c r="D160" s="515">
        <v>36698</v>
      </c>
      <c r="E160" s="507">
        <f ca="1">DATEDIF(D160,TODAY(),"Y")</f>
        <v>22</v>
      </c>
      <c r="F160" s="506">
        <v>23650</v>
      </c>
      <c r="G160" s="505">
        <v>1</v>
      </c>
      <c r="H160" s="508">
        <f>$I$2*F160+F160</f>
        <v>23650</v>
      </c>
      <c r="K160" s="138"/>
      <c r="L160" s="138"/>
      <c r="M160" s="138"/>
      <c r="N160" s="133"/>
      <c r="O160" s="139"/>
      <c r="P160" s="140"/>
      <c r="Q160" s="136"/>
      <c r="R160" s="141"/>
    </row>
    <row r="161" spans="1:18">
      <c r="A161" s="505" t="s">
        <v>869</v>
      </c>
      <c r="B161" s="505" t="s">
        <v>147</v>
      </c>
      <c r="C161" s="505" t="s">
        <v>111</v>
      </c>
      <c r="D161" s="515">
        <v>36703</v>
      </c>
      <c r="E161" s="507">
        <f ca="1">DATEDIF(D161,TODAY(),"Y")</f>
        <v>22</v>
      </c>
      <c r="F161" s="506">
        <v>50200</v>
      </c>
      <c r="G161" s="505">
        <v>4</v>
      </c>
      <c r="H161" s="508">
        <f>$I$2*F161+F161</f>
        <v>50200</v>
      </c>
      <c r="K161" s="138"/>
      <c r="L161" s="138"/>
      <c r="M161" s="138"/>
      <c r="N161" s="133"/>
      <c r="O161" s="139"/>
      <c r="P161" s="140"/>
      <c r="Q161" s="136"/>
      <c r="R161" s="141"/>
    </row>
    <row r="162" spans="1:18">
      <c r="A162" s="505" t="s">
        <v>827</v>
      </c>
      <c r="B162" s="505" t="s">
        <v>140</v>
      </c>
      <c r="C162" s="505" t="s">
        <v>111</v>
      </c>
      <c r="D162" s="515">
        <v>36704</v>
      </c>
      <c r="E162" s="507">
        <f ca="1">DATEDIF(D162,TODAY(),"Y")</f>
        <v>22</v>
      </c>
      <c r="F162" s="506">
        <v>57760</v>
      </c>
      <c r="G162" s="505">
        <v>3</v>
      </c>
      <c r="H162" s="508">
        <f>$I$2*F162+F162</f>
        <v>57760</v>
      </c>
      <c r="K162" s="138"/>
      <c r="L162" s="138"/>
      <c r="M162" s="138"/>
      <c r="N162" s="133"/>
      <c r="O162" s="139"/>
      <c r="P162" s="140"/>
      <c r="Q162" s="136"/>
      <c r="R162" s="141"/>
    </row>
    <row r="163" spans="1:18">
      <c r="A163" s="505" t="s">
        <v>828</v>
      </c>
      <c r="B163" s="505" t="s">
        <v>140</v>
      </c>
      <c r="C163" s="505" t="s">
        <v>108</v>
      </c>
      <c r="D163" s="515">
        <v>36707</v>
      </c>
      <c r="E163" s="507">
        <f ca="1">DATEDIF(D163,TODAY(),"Y")</f>
        <v>22</v>
      </c>
      <c r="F163" s="506">
        <v>38870</v>
      </c>
      <c r="G163" s="505">
        <v>2</v>
      </c>
      <c r="H163" s="508">
        <f>$I$2*F163+F163</f>
        <v>38870</v>
      </c>
      <c r="K163" s="138"/>
      <c r="L163" s="138"/>
      <c r="M163" s="138"/>
      <c r="N163" s="133"/>
      <c r="O163" s="139"/>
      <c r="P163" s="140"/>
      <c r="Q163" s="136"/>
      <c r="R163" s="141"/>
    </row>
    <row r="164" spans="1:18">
      <c r="A164" s="505" t="s">
        <v>837</v>
      </c>
      <c r="B164" s="505" t="s">
        <v>140</v>
      </c>
      <c r="C164" s="505" t="s">
        <v>111</v>
      </c>
      <c r="D164" s="515">
        <v>36718</v>
      </c>
      <c r="E164" s="507">
        <f ca="1">DATEDIF(D164,TODAY(),"Y")</f>
        <v>22</v>
      </c>
      <c r="F164" s="506">
        <v>89520</v>
      </c>
      <c r="G164" s="505">
        <v>5</v>
      </c>
      <c r="H164" s="508">
        <f>$I$2*F164+F164</f>
        <v>89520</v>
      </c>
      <c r="K164" s="138"/>
      <c r="L164" s="138"/>
      <c r="M164" s="138"/>
      <c r="N164" s="133"/>
      <c r="O164" s="139"/>
      <c r="P164" s="140"/>
      <c r="Q164" s="136"/>
      <c r="R164" s="141"/>
    </row>
    <row r="165" spans="1:18">
      <c r="A165" s="505" t="s">
        <v>838</v>
      </c>
      <c r="B165" s="505" t="s">
        <v>140</v>
      </c>
      <c r="C165" s="505" t="s">
        <v>111</v>
      </c>
      <c r="D165" s="515">
        <v>36729</v>
      </c>
      <c r="E165" s="507">
        <f ca="1">DATEDIF(D165,TODAY(),"Y")</f>
        <v>22</v>
      </c>
      <c r="F165" s="506">
        <v>45420</v>
      </c>
      <c r="G165" s="505">
        <v>1</v>
      </c>
      <c r="H165" s="508">
        <f>$I$2*F165+F165</f>
        <v>45420</v>
      </c>
      <c r="K165" s="138"/>
      <c r="L165" s="138"/>
      <c r="M165" s="138"/>
      <c r="N165" s="133"/>
      <c r="O165" s="139"/>
      <c r="P165" s="140"/>
      <c r="Q165" s="136"/>
      <c r="R165" s="141"/>
    </row>
    <row r="166" spans="1:18">
      <c r="A166" s="505" t="s">
        <v>641</v>
      </c>
      <c r="B166" s="505" t="s">
        <v>135</v>
      </c>
      <c r="C166" s="505" t="s">
        <v>108</v>
      </c>
      <c r="D166" s="515">
        <v>36764</v>
      </c>
      <c r="E166" s="507">
        <f ca="1">DATEDIF(D166,TODAY(),"Y")</f>
        <v>22</v>
      </c>
      <c r="F166" s="506">
        <v>74840</v>
      </c>
      <c r="G166" s="505">
        <v>4</v>
      </c>
      <c r="H166" s="508">
        <f>$I$2*F166+F166</f>
        <v>74840</v>
      </c>
      <c r="K166" s="138"/>
      <c r="L166" s="138"/>
      <c r="M166" s="138"/>
      <c r="N166" s="133"/>
      <c r="O166" s="139"/>
      <c r="P166" s="140"/>
      <c r="Q166" s="136"/>
      <c r="R166" s="141"/>
    </row>
    <row r="167" spans="1:18">
      <c r="A167" s="505" t="s">
        <v>860</v>
      </c>
      <c r="B167" s="505" t="s">
        <v>709</v>
      </c>
      <c r="C167" s="505" t="s">
        <v>111</v>
      </c>
      <c r="D167" s="515">
        <v>36765</v>
      </c>
      <c r="E167" s="507">
        <f ca="1">DATEDIF(D167,TODAY(),"Y")</f>
        <v>22</v>
      </c>
      <c r="F167" s="506">
        <v>74500</v>
      </c>
      <c r="G167" s="505">
        <v>4</v>
      </c>
      <c r="H167" s="508">
        <f>$I$2*F167+F167</f>
        <v>74500</v>
      </c>
      <c r="K167" s="138"/>
      <c r="L167" s="138"/>
      <c r="M167" s="138"/>
      <c r="N167" s="133"/>
      <c r="O167" s="139"/>
      <c r="P167" s="140"/>
      <c r="Q167" s="136"/>
      <c r="R167" s="141"/>
    </row>
    <row r="168" spans="1:18">
      <c r="A168" s="505" t="s">
        <v>646</v>
      </c>
      <c r="B168" s="505" t="s">
        <v>135</v>
      </c>
      <c r="C168" s="505" t="s">
        <v>111</v>
      </c>
      <c r="D168" s="515">
        <v>36777</v>
      </c>
      <c r="E168" s="507">
        <f ca="1">DATEDIF(D168,TODAY(),"Y")</f>
        <v>22</v>
      </c>
      <c r="F168" s="506">
        <v>76690</v>
      </c>
      <c r="G168" s="505">
        <v>3</v>
      </c>
      <c r="H168" s="508">
        <f>$I$2*F168+F168</f>
        <v>76690</v>
      </c>
      <c r="K168" s="138"/>
      <c r="L168" s="138"/>
      <c r="M168" s="138"/>
      <c r="N168" s="133"/>
      <c r="O168" s="139"/>
      <c r="P168" s="140"/>
      <c r="Q168" s="136"/>
      <c r="R168" s="141"/>
    </row>
    <row r="169" spans="1:18">
      <c r="A169" s="505" t="s">
        <v>912</v>
      </c>
      <c r="B169" s="505" t="s">
        <v>110</v>
      </c>
      <c r="C169" s="505" t="s">
        <v>111</v>
      </c>
      <c r="D169" s="515">
        <v>36787</v>
      </c>
      <c r="E169" s="507">
        <f ca="1">DATEDIF(D169,TODAY(),"Y")</f>
        <v>22</v>
      </c>
      <c r="F169" s="506">
        <v>89640</v>
      </c>
      <c r="G169" s="505">
        <v>4</v>
      </c>
      <c r="H169" s="508">
        <f>$I$2*F169+F169</f>
        <v>89640</v>
      </c>
      <c r="K169" s="138"/>
      <c r="L169" s="138"/>
      <c r="M169" s="138"/>
      <c r="N169" s="133"/>
      <c r="O169" s="139"/>
      <c r="P169" s="140"/>
      <c r="Q169" s="136"/>
      <c r="R169" s="141"/>
    </row>
    <row r="170" spans="1:18">
      <c r="A170" s="505" t="s">
        <v>974</v>
      </c>
      <c r="B170" s="505" t="s">
        <v>107</v>
      </c>
      <c r="C170" s="505" t="s">
        <v>108</v>
      </c>
      <c r="D170" s="515">
        <v>36843</v>
      </c>
      <c r="E170" s="507">
        <f ca="1">DATEDIF(D170,TODAY(),"Y")</f>
        <v>22</v>
      </c>
      <c r="F170" s="506">
        <v>47630</v>
      </c>
      <c r="G170" s="505">
        <v>3</v>
      </c>
      <c r="H170" s="508">
        <f>$I$2*F170+F170</f>
        <v>47630</v>
      </c>
      <c r="K170" s="138"/>
      <c r="L170" s="138"/>
      <c r="M170" s="138"/>
      <c r="N170" s="133"/>
      <c r="O170" s="139"/>
      <c r="P170" s="140"/>
      <c r="Q170" s="136"/>
      <c r="R170" s="141"/>
    </row>
    <row r="171" spans="1:18">
      <c r="A171" s="505" t="s">
        <v>655</v>
      </c>
      <c r="B171" s="505" t="s">
        <v>154</v>
      </c>
      <c r="C171" s="505" t="s">
        <v>108</v>
      </c>
      <c r="D171" s="515">
        <v>36893</v>
      </c>
      <c r="E171" s="507">
        <f ca="1">DATEDIF(D171,TODAY(),"Y")</f>
        <v>22</v>
      </c>
      <c r="F171" s="506">
        <v>33640</v>
      </c>
      <c r="G171" s="505">
        <v>3</v>
      </c>
      <c r="H171" s="508">
        <f>$I$2*F171+F171</f>
        <v>33640</v>
      </c>
      <c r="K171" s="138"/>
      <c r="L171" s="138"/>
      <c r="M171" s="138"/>
      <c r="N171" s="133"/>
      <c r="O171" s="139"/>
      <c r="P171" s="140"/>
      <c r="Q171" s="136"/>
      <c r="R171" s="141"/>
    </row>
    <row r="172" spans="1:18">
      <c r="A172" s="505" t="s">
        <v>662</v>
      </c>
      <c r="B172" s="505" t="s">
        <v>123</v>
      </c>
      <c r="C172" s="505" t="s">
        <v>125</v>
      </c>
      <c r="D172" s="515">
        <v>36896</v>
      </c>
      <c r="E172" s="507">
        <f ca="1">DATEDIF(D172,TODAY(),"Y")</f>
        <v>22</v>
      </c>
      <c r="F172" s="506">
        <v>35280</v>
      </c>
      <c r="G172" s="505">
        <v>3</v>
      </c>
      <c r="H172" s="508">
        <f>$I$2*F172+F172</f>
        <v>35280</v>
      </c>
      <c r="K172" s="138"/>
      <c r="L172" s="138"/>
      <c r="M172" s="138"/>
      <c r="N172" s="133"/>
      <c r="O172" s="139"/>
      <c r="P172" s="140"/>
      <c r="Q172" s="136"/>
      <c r="R172" s="141"/>
    </row>
    <row r="173" spans="1:18">
      <c r="A173" s="505" t="s">
        <v>673</v>
      </c>
      <c r="B173" s="505" t="s">
        <v>121</v>
      </c>
      <c r="C173" s="505" t="s">
        <v>108</v>
      </c>
      <c r="D173" s="515">
        <v>36898</v>
      </c>
      <c r="E173" s="507">
        <f ca="1">DATEDIF(D173,TODAY(),"Y")</f>
        <v>22</v>
      </c>
      <c r="F173" s="506">
        <v>71820</v>
      </c>
      <c r="G173" s="505">
        <v>2</v>
      </c>
      <c r="H173" s="508">
        <f>$I$2*F173+F173</f>
        <v>71820</v>
      </c>
      <c r="K173" s="138"/>
      <c r="L173" s="138"/>
      <c r="M173" s="138"/>
      <c r="N173" s="133"/>
      <c r="O173" s="139"/>
      <c r="P173" s="140"/>
      <c r="Q173" s="136"/>
      <c r="R173" s="141"/>
    </row>
    <row r="174" spans="1:18">
      <c r="A174" s="505" t="s">
        <v>953</v>
      </c>
      <c r="B174" s="505" t="s">
        <v>107</v>
      </c>
      <c r="C174" s="505" t="s">
        <v>125</v>
      </c>
      <c r="D174" s="515">
        <v>36918</v>
      </c>
      <c r="E174" s="507">
        <f ca="1">DATEDIF(D174,TODAY(),"Y")</f>
        <v>21</v>
      </c>
      <c r="F174" s="506">
        <v>17205</v>
      </c>
      <c r="G174" s="505">
        <v>5</v>
      </c>
      <c r="H174" s="508">
        <f>$I$2*F174+F174</f>
        <v>17205</v>
      </c>
      <c r="K174" s="138"/>
      <c r="L174" s="138"/>
      <c r="M174" s="138"/>
      <c r="N174" s="133"/>
      <c r="O174" s="139"/>
      <c r="P174" s="140"/>
      <c r="Q174" s="136"/>
      <c r="R174" s="141"/>
    </row>
    <row r="175" spans="1:18">
      <c r="A175" s="505" t="s">
        <v>864</v>
      </c>
      <c r="B175" s="505" t="s">
        <v>147</v>
      </c>
      <c r="C175" s="505" t="s">
        <v>108</v>
      </c>
      <c r="D175" s="515">
        <v>36940</v>
      </c>
      <c r="E175" s="507">
        <f ca="1">DATEDIF(D175,TODAY(),"Y")</f>
        <v>21</v>
      </c>
      <c r="F175" s="506">
        <v>48990</v>
      </c>
      <c r="G175" s="505">
        <v>5</v>
      </c>
      <c r="H175" s="508">
        <f>$I$2*F175+F175</f>
        <v>48990</v>
      </c>
      <c r="K175" s="138"/>
      <c r="L175" s="138"/>
      <c r="M175" s="138"/>
      <c r="N175" s="133"/>
      <c r="O175" s="139"/>
      <c r="P175" s="140"/>
      <c r="Q175" s="136"/>
      <c r="R175" s="141"/>
    </row>
    <row r="176" spans="1:18">
      <c r="A176" s="505" t="s">
        <v>956</v>
      </c>
      <c r="B176" s="505" t="s">
        <v>107</v>
      </c>
      <c r="C176" s="505" t="s">
        <v>108</v>
      </c>
      <c r="D176" s="515">
        <v>36956</v>
      </c>
      <c r="E176" s="507">
        <f ca="1">DATEDIF(D176,TODAY(),"Y")</f>
        <v>21</v>
      </c>
      <c r="F176" s="506">
        <v>49930</v>
      </c>
      <c r="G176" s="505">
        <v>1</v>
      </c>
      <c r="H176" s="508">
        <f>$I$2*F176+F176</f>
        <v>49930</v>
      </c>
      <c r="K176" s="138"/>
      <c r="L176" s="138"/>
      <c r="M176" s="138"/>
      <c r="N176" s="133"/>
      <c r="O176" s="139"/>
      <c r="P176" s="140"/>
      <c r="Q176" s="136"/>
      <c r="R176" s="141"/>
    </row>
    <row r="177" spans="1:18">
      <c r="A177" s="505" t="s">
        <v>957</v>
      </c>
      <c r="B177" s="505" t="s">
        <v>107</v>
      </c>
      <c r="C177" s="505" t="s">
        <v>108</v>
      </c>
      <c r="D177" s="515">
        <v>36967</v>
      </c>
      <c r="E177" s="507">
        <f ca="1">DATEDIF(D177,TODAY(),"Y")</f>
        <v>21</v>
      </c>
      <c r="F177" s="506">
        <v>63060</v>
      </c>
      <c r="G177" s="505">
        <v>4</v>
      </c>
      <c r="H177" s="508">
        <f>$I$2*F177+F177</f>
        <v>63060</v>
      </c>
      <c r="K177" s="138"/>
      <c r="L177" s="138"/>
      <c r="M177" s="138"/>
      <c r="N177" s="133"/>
      <c r="O177" s="139"/>
      <c r="P177" s="140"/>
      <c r="Q177" s="136"/>
      <c r="R177" s="141"/>
    </row>
    <row r="178" spans="1:18">
      <c r="A178" s="505" t="s">
        <v>810</v>
      </c>
      <c r="B178" s="505" t="s">
        <v>140</v>
      </c>
      <c r="C178" s="505" t="s">
        <v>111</v>
      </c>
      <c r="D178" s="515">
        <v>36977</v>
      </c>
      <c r="E178" s="507">
        <f ca="1">DATEDIF(D178,TODAY(),"Y")</f>
        <v>21</v>
      </c>
      <c r="F178" s="506">
        <v>68510</v>
      </c>
      <c r="G178" s="505">
        <v>5</v>
      </c>
      <c r="H178" s="508">
        <f>$I$2*F178+F178</f>
        <v>68510</v>
      </c>
      <c r="K178" s="138"/>
      <c r="L178" s="138"/>
      <c r="M178" s="138"/>
      <c r="N178" s="133"/>
      <c r="O178" s="139"/>
      <c r="P178" s="140"/>
      <c r="Q178" s="136"/>
      <c r="R178" s="141"/>
    </row>
    <row r="179" spans="1:18">
      <c r="A179" s="505" t="s">
        <v>976</v>
      </c>
      <c r="B179" s="505" t="s">
        <v>206</v>
      </c>
      <c r="C179" s="505" t="s">
        <v>108</v>
      </c>
      <c r="D179" s="515">
        <v>36991</v>
      </c>
      <c r="E179" s="507">
        <f ca="1">DATEDIF(D179,TODAY(),"Y")</f>
        <v>21</v>
      </c>
      <c r="F179" s="506">
        <v>63670</v>
      </c>
      <c r="G179" s="505">
        <v>5</v>
      </c>
      <c r="H179" s="508">
        <f>$I$2*F179+F179</f>
        <v>63670</v>
      </c>
      <c r="K179" s="138"/>
      <c r="L179" s="138"/>
      <c r="M179" s="138"/>
      <c r="N179" s="133"/>
      <c r="O179" s="139"/>
      <c r="P179" s="140"/>
      <c r="Q179" s="136"/>
      <c r="R179" s="141"/>
    </row>
    <row r="180" spans="1:18">
      <c r="A180" s="505" t="s">
        <v>759</v>
      </c>
      <c r="B180" s="505" t="s">
        <v>123</v>
      </c>
      <c r="C180" s="505" t="s">
        <v>108</v>
      </c>
      <c r="D180" s="515">
        <v>37008</v>
      </c>
      <c r="E180" s="507">
        <f ca="1">DATEDIF(D180,TODAY(),"Y")</f>
        <v>21</v>
      </c>
      <c r="F180" s="506">
        <v>27180</v>
      </c>
      <c r="G180" s="505">
        <v>4</v>
      </c>
      <c r="H180" s="508">
        <f>$I$2*F180+F180</f>
        <v>27180</v>
      </c>
      <c r="K180" s="138"/>
      <c r="L180" s="138"/>
      <c r="M180" s="138"/>
      <c r="N180" s="133"/>
      <c r="O180" s="139"/>
      <c r="P180" s="140"/>
      <c r="Q180" s="136"/>
      <c r="R180" s="141"/>
    </row>
    <row r="181" spans="1:18">
      <c r="A181" s="505" t="s">
        <v>959</v>
      </c>
      <c r="B181" s="505" t="s">
        <v>107</v>
      </c>
      <c r="C181" s="505" t="s">
        <v>108</v>
      </c>
      <c r="D181" s="515">
        <v>37009</v>
      </c>
      <c r="E181" s="507">
        <f ca="1">DATEDIF(D181,TODAY(),"Y")</f>
        <v>21</v>
      </c>
      <c r="F181" s="506">
        <v>78710</v>
      </c>
      <c r="G181" s="505">
        <v>2</v>
      </c>
      <c r="H181" s="508">
        <f>$I$2*F181+F181</f>
        <v>78710</v>
      </c>
      <c r="K181" s="138"/>
      <c r="L181" s="138"/>
      <c r="M181" s="138"/>
      <c r="N181" s="133"/>
      <c r="O181" s="139"/>
      <c r="P181" s="140"/>
      <c r="Q181" s="136"/>
      <c r="R181" s="141"/>
    </row>
    <row r="182" spans="1:18">
      <c r="A182" s="505" t="s">
        <v>762</v>
      </c>
      <c r="B182" s="505" t="s">
        <v>123</v>
      </c>
      <c r="C182" s="505" t="s">
        <v>108</v>
      </c>
      <c r="D182" s="515">
        <v>37018</v>
      </c>
      <c r="E182" s="507">
        <f ca="1">DATEDIF(D182,TODAY(),"Y")</f>
        <v>21</v>
      </c>
      <c r="F182" s="506">
        <v>28650</v>
      </c>
      <c r="G182" s="505">
        <v>4</v>
      </c>
      <c r="H182" s="508">
        <f>$I$2*F182+F182</f>
        <v>28650</v>
      </c>
      <c r="K182" s="138"/>
      <c r="L182" s="138"/>
      <c r="M182" s="138"/>
      <c r="N182" s="133"/>
      <c r="O182" s="139"/>
      <c r="P182" s="140"/>
      <c r="Q182" s="136"/>
      <c r="R182" s="141"/>
    </row>
    <row r="183" spans="1:18">
      <c r="A183" s="505" t="s">
        <v>796</v>
      </c>
      <c r="B183" s="505" t="s">
        <v>215</v>
      </c>
      <c r="C183" s="505" t="s">
        <v>108</v>
      </c>
      <c r="D183" s="515">
        <v>37043</v>
      </c>
      <c r="E183" s="507">
        <f ca="1">DATEDIF(D183,TODAY(),"Y")</f>
        <v>21</v>
      </c>
      <c r="F183" s="506">
        <v>45150</v>
      </c>
      <c r="G183" s="505">
        <v>1</v>
      </c>
      <c r="H183" s="508">
        <f>$I$2*F183+F183</f>
        <v>45150</v>
      </c>
      <c r="K183" s="138"/>
      <c r="L183" s="138"/>
      <c r="M183" s="138"/>
      <c r="N183" s="133"/>
      <c r="O183" s="139"/>
      <c r="P183" s="140"/>
      <c r="Q183" s="136"/>
      <c r="R183" s="141"/>
    </row>
    <row r="184" spans="1:18">
      <c r="A184" s="505" t="s">
        <v>962</v>
      </c>
      <c r="B184" s="505" t="s">
        <v>107</v>
      </c>
      <c r="C184" s="505" t="s">
        <v>111</v>
      </c>
      <c r="D184" s="515">
        <v>37065</v>
      </c>
      <c r="E184" s="507">
        <f ca="1">DATEDIF(D184,TODAY(),"Y")</f>
        <v>21</v>
      </c>
      <c r="F184" s="506">
        <v>77136</v>
      </c>
      <c r="G184" s="505">
        <v>5</v>
      </c>
      <c r="H184" s="508">
        <f>$I$2*F184+F184</f>
        <v>77136</v>
      </c>
      <c r="K184" s="138"/>
      <c r="L184" s="138"/>
      <c r="M184" s="138"/>
      <c r="N184" s="133"/>
      <c r="O184" s="139"/>
      <c r="P184" s="140"/>
      <c r="Q184" s="136"/>
      <c r="R184" s="141"/>
    </row>
    <row r="185" spans="1:18">
      <c r="A185" s="505" t="s">
        <v>829</v>
      </c>
      <c r="B185" s="505" t="s">
        <v>140</v>
      </c>
      <c r="C185" s="505" t="s">
        <v>108</v>
      </c>
      <c r="D185" s="515">
        <v>37068</v>
      </c>
      <c r="E185" s="507">
        <f ca="1">DATEDIF(D185,TODAY(),"Y")</f>
        <v>21</v>
      </c>
      <c r="F185" s="506">
        <v>66010</v>
      </c>
      <c r="G185" s="505">
        <v>5</v>
      </c>
      <c r="H185" s="508">
        <f>$I$2*F185+F185</f>
        <v>66010</v>
      </c>
      <c r="K185" s="138"/>
      <c r="L185" s="138"/>
      <c r="M185" s="138"/>
      <c r="N185" s="133"/>
      <c r="O185" s="139"/>
      <c r="P185" s="140"/>
      <c r="Q185" s="136"/>
      <c r="R185" s="141"/>
    </row>
    <row r="186" spans="1:18">
      <c r="A186" s="505" t="s">
        <v>977</v>
      </c>
      <c r="B186" s="505" t="s">
        <v>206</v>
      </c>
      <c r="C186" s="505" t="s">
        <v>108</v>
      </c>
      <c r="D186" s="515">
        <v>37073</v>
      </c>
      <c r="E186" s="507">
        <f ca="1">DATEDIF(D186,TODAY(),"Y")</f>
        <v>21</v>
      </c>
      <c r="F186" s="506">
        <v>40680</v>
      </c>
      <c r="G186" s="505">
        <v>5</v>
      </c>
      <c r="H186" s="508">
        <f>$I$2*F186+F186</f>
        <v>40680</v>
      </c>
      <c r="K186" s="138"/>
      <c r="L186" s="138"/>
      <c r="M186" s="138"/>
      <c r="N186" s="133"/>
      <c r="O186" s="139"/>
      <c r="P186" s="140"/>
      <c r="Q186" s="136"/>
      <c r="R186" s="141"/>
    </row>
    <row r="187" spans="1:18">
      <c r="A187" s="505" t="s">
        <v>940</v>
      </c>
      <c r="B187" s="505" t="s">
        <v>119</v>
      </c>
      <c r="C187" s="505" t="s">
        <v>111</v>
      </c>
      <c r="D187" s="515">
        <v>37082</v>
      </c>
      <c r="E187" s="507">
        <f ca="1">DATEDIF(D187,TODAY(),"Y")</f>
        <v>21</v>
      </c>
      <c r="F187" s="506">
        <v>46780</v>
      </c>
      <c r="G187" s="505">
        <v>2</v>
      </c>
      <c r="H187" s="508">
        <f>$I$2*F187+F187</f>
        <v>46780</v>
      </c>
      <c r="K187" s="138"/>
      <c r="L187" s="138"/>
      <c r="M187" s="138"/>
      <c r="N187" s="133"/>
      <c r="O187" s="139"/>
      <c r="P187" s="140"/>
      <c r="Q187" s="136"/>
      <c r="R187" s="141"/>
    </row>
    <row r="188" spans="1:18">
      <c r="A188" s="505" t="s">
        <v>964</v>
      </c>
      <c r="B188" s="505" t="s">
        <v>107</v>
      </c>
      <c r="C188" s="505" t="s">
        <v>111</v>
      </c>
      <c r="D188" s="515">
        <v>37099</v>
      </c>
      <c r="E188" s="507">
        <f ca="1">DATEDIF(D188,TODAY(),"Y")</f>
        <v>21</v>
      </c>
      <c r="F188" s="506">
        <v>28270</v>
      </c>
      <c r="G188" s="505">
        <v>5</v>
      </c>
      <c r="H188" s="508">
        <f>$I$2*F188+F188</f>
        <v>28270</v>
      </c>
      <c r="K188" s="138"/>
      <c r="L188" s="138"/>
      <c r="M188" s="138"/>
      <c r="N188" s="133"/>
      <c r="O188" s="139"/>
      <c r="P188" s="140"/>
      <c r="Q188" s="136"/>
      <c r="R188" s="141"/>
    </row>
    <row r="189" spans="1:18">
      <c r="A189" s="505" t="s">
        <v>783</v>
      </c>
      <c r="B189" s="505" t="s">
        <v>137</v>
      </c>
      <c r="C189" s="505" t="s">
        <v>108</v>
      </c>
      <c r="D189" s="515">
        <v>37113</v>
      </c>
      <c r="E189" s="507">
        <f ca="1">DATEDIF(D189,TODAY(),"Y")</f>
        <v>21</v>
      </c>
      <c r="F189" s="506">
        <v>61150</v>
      </c>
      <c r="G189" s="505">
        <v>4</v>
      </c>
      <c r="H189" s="508">
        <f>$I$2*F189+F189</f>
        <v>61150</v>
      </c>
      <c r="K189" s="138"/>
      <c r="L189" s="138"/>
      <c r="M189" s="138"/>
      <c r="N189" s="133"/>
      <c r="O189" s="139"/>
      <c r="P189" s="140"/>
      <c r="Q189" s="136"/>
      <c r="R189" s="141"/>
    </row>
    <row r="190" spans="1:18">
      <c r="A190" s="505" t="s">
        <v>872</v>
      </c>
      <c r="B190" s="505" t="s">
        <v>147</v>
      </c>
      <c r="C190" s="505" t="s">
        <v>125</v>
      </c>
      <c r="D190" s="515">
        <v>37138</v>
      </c>
      <c r="E190" s="507">
        <f ca="1">DATEDIF(D190,TODAY(),"Y")</f>
        <v>21</v>
      </c>
      <c r="F190" s="506">
        <v>31110</v>
      </c>
      <c r="G190" s="505">
        <v>1</v>
      </c>
      <c r="H190" s="508">
        <f>$I$2*F190+F190</f>
        <v>31110</v>
      </c>
      <c r="K190" s="138"/>
      <c r="L190" s="138"/>
      <c r="M190" s="138"/>
      <c r="N190" s="133"/>
      <c r="O190" s="139"/>
      <c r="P190" s="140"/>
      <c r="Q190" s="136"/>
      <c r="R190" s="141"/>
    </row>
    <row r="191" spans="1:18">
      <c r="A191" s="505" t="s">
        <v>913</v>
      </c>
      <c r="B191" s="505" t="s">
        <v>110</v>
      </c>
      <c r="C191" s="505" t="s">
        <v>108</v>
      </c>
      <c r="D191" s="515">
        <v>37138</v>
      </c>
      <c r="E191" s="507">
        <f ca="1">DATEDIF(D191,TODAY(),"Y")</f>
        <v>21</v>
      </c>
      <c r="F191" s="506">
        <v>29130</v>
      </c>
      <c r="G191" s="505">
        <v>1</v>
      </c>
      <c r="H191" s="508">
        <f>$I$2*F191+F191</f>
        <v>29130</v>
      </c>
      <c r="K191" s="138"/>
      <c r="L191" s="138"/>
      <c r="M191" s="138"/>
      <c r="N191" s="133"/>
      <c r="O191" s="139"/>
      <c r="P191" s="140"/>
      <c r="Q191" s="136"/>
      <c r="R191" s="141"/>
    </row>
    <row r="192" spans="1:18">
      <c r="A192" s="505" t="s">
        <v>970</v>
      </c>
      <c r="B192" s="505" t="s">
        <v>107</v>
      </c>
      <c r="C192" s="505" t="s">
        <v>111</v>
      </c>
      <c r="D192" s="515">
        <v>37141</v>
      </c>
      <c r="E192" s="507">
        <f ca="1">DATEDIF(D192,TODAY(),"Y")</f>
        <v>21</v>
      </c>
      <c r="F192" s="506">
        <v>25530</v>
      </c>
      <c r="G192" s="505">
        <v>3</v>
      </c>
      <c r="H192" s="508">
        <f>$I$2*F192+F192</f>
        <v>25530</v>
      </c>
      <c r="K192" s="138"/>
      <c r="L192" s="138"/>
      <c r="M192" s="138"/>
      <c r="N192" s="133"/>
      <c r="O192" s="139"/>
      <c r="P192" s="140"/>
      <c r="Q192" s="136"/>
      <c r="R192" s="141"/>
    </row>
    <row r="193" spans="1:18">
      <c r="A193" s="505" t="s">
        <v>873</v>
      </c>
      <c r="B193" s="505" t="s">
        <v>147</v>
      </c>
      <c r="C193" s="505" t="s">
        <v>125</v>
      </c>
      <c r="D193" s="515">
        <v>37141</v>
      </c>
      <c r="E193" s="507">
        <f ca="1">DATEDIF(D193,TODAY(),"Y")</f>
        <v>21</v>
      </c>
      <c r="F193" s="506">
        <v>15910</v>
      </c>
      <c r="G193" s="505">
        <v>3</v>
      </c>
      <c r="H193" s="508">
        <f>$I$2*F193+F193</f>
        <v>15910</v>
      </c>
      <c r="K193" s="138"/>
      <c r="L193" s="138"/>
      <c r="M193" s="138"/>
      <c r="N193" s="133"/>
      <c r="O193" s="139"/>
      <c r="P193" s="140"/>
      <c r="Q193" s="136"/>
      <c r="R193" s="141"/>
    </row>
    <row r="194" spans="1:18">
      <c r="A194" s="505" t="s">
        <v>877</v>
      </c>
      <c r="B194" s="505" t="s">
        <v>147</v>
      </c>
      <c r="C194" s="505" t="s">
        <v>125</v>
      </c>
      <c r="D194" s="515">
        <v>37166</v>
      </c>
      <c r="E194" s="507">
        <f ca="1">DATEDIF(D194,TODAY(),"Y")</f>
        <v>21</v>
      </c>
      <c r="F194" s="506">
        <v>47295</v>
      </c>
      <c r="G194" s="505">
        <v>4</v>
      </c>
      <c r="H194" s="508">
        <f>$I$2*F194+F194</f>
        <v>47295</v>
      </c>
      <c r="K194" s="138"/>
      <c r="L194" s="138"/>
      <c r="M194" s="138"/>
      <c r="N194" s="133"/>
      <c r="O194" s="139"/>
      <c r="P194" s="140"/>
      <c r="Q194" s="136"/>
      <c r="R194" s="141"/>
    </row>
    <row r="195" spans="1:18">
      <c r="A195" s="505" t="s">
        <v>768</v>
      </c>
      <c r="B195" s="505" t="s">
        <v>123</v>
      </c>
      <c r="C195" s="505" t="s">
        <v>108</v>
      </c>
      <c r="D195" s="515">
        <v>37176</v>
      </c>
      <c r="E195" s="507">
        <f ca="1">DATEDIF(D195,TODAY(),"Y")</f>
        <v>21</v>
      </c>
      <c r="F195" s="506">
        <v>62790</v>
      </c>
      <c r="G195" s="505">
        <v>2</v>
      </c>
      <c r="H195" s="508">
        <f>$I$2*F195+F195</f>
        <v>62790</v>
      </c>
      <c r="K195" s="138"/>
      <c r="L195" s="138"/>
      <c r="M195" s="138"/>
      <c r="N195" s="133"/>
      <c r="O195" s="139"/>
      <c r="P195" s="140"/>
      <c r="Q195" s="136"/>
      <c r="R195" s="141"/>
    </row>
    <row r="196" spans="1:18">
      <c r="A196" s="505" t="s">
        <v>857</v>
      </c>
      <c r="B196" s="505" t="s">
        <v>140</v>
      </c>
      <c r="C196" s="505" t="s">
        <v>108</v>
      </c>
      <c r="D196" s="515">
        <v>37229</v>
      </c>
      <c r="E196" s="507">
        <f ca="1">DATEDIF(D196,TODAY(),"Y")</f>
        <v>21</v>
      </c>
      <c r="F196" s="506">
        <v>25310</v>
      </c>
      <c r="G196" s="505">
        <v>4</v>
      </c>
      <c r="H196" s="508">
        <f>$I$2*F196+F196</f>
        <v>25310</v>
      </c>
      <c r="K196" s="138"/>
      <c r="L196" s="138"/>
      <c r="M196" s="138"/>
      <c r="N196" s="133"/>
      <c r="O196" s="139"/>
      <c r="P196" s="140"/>
      <c r="Q196" s="136"/>
      <c r="R196" s="141"/>
    </row>
    <row r="197" spans="1:18">
      <c r="A197" s="505" t="s">
        <v>884</v>
      </c>
      <c r="B197" s="505" t="s">
        <v>121</v>
      </c>
      <c r="C197" s="505" t="s">
        <v>111</v>
      </c>
      <c r="D197" s="515">
        <v>37236</v>
      </c>
      <c r="E197" s="507">
        <f ca="1">DATEDIF(D197,TODAY(),"Y")</f>
        <v>21</v>
      </c>
      <c r="F197" s="506">
        <v>29540</v>
      </c>
      <c r="G197" s="505">
        <v>3</v>
      </c>
      <c r="H197" s="508">
        <f>$I$2*F197+F197</f>
        <v>29540</v>
      </c>
      <c r="K197" s="138"/>
      <c r="L197" s="138"/>
      <c r="M197" s="138"/>
      <c r="N197" s="133"/>
      <c r="O197" s="139"/>
      <c r="P197" s="140"/>
      <c r="Q197" s="136"/>
      <c r="R197" s="141"/>
    </row>
    <row r="198" spans="1:18">
      <c r="A198" s="505" t="s">
        <v>772</v>
      </c>
      <c r="B198" s="505" t="s">
        <v>123</v>
      </c>
      <c r="C198" s="505" t="s">
        <v>108</v>
      </c>
      <c r="D198" s="515">
        <v>37241</v>
      </c>
      <c r="E198" s="507">
        <f ca="1">DATEDIF(D198,TODAY(),"Y")</f>
        <v>21</v>
      </c>
      <c r="F198" s="506">
        <v>71950</v>
      </c>
      <c r="G198" s="505">
        <v>5</v>
      </c>
      <c r="H198" s="508">
        <f>$I$2*F198+F198</f>
        <v>71950</v>
      </c>
      <c r="K198" s="138"/>
      <c r="L198" s="138"/>
      <c r="M198" s="138"/>
      <c r="N198" s="133"/>
      <c r="O198" s="139"/>
      <c r="P198" s="140"/>
      <c r="Q198" s="136"/>
      <c r="R198" s="141"/>
    </row>
    <row r="199" spans="1:18">
      <c r="A199" s="505" t="s">
        <v>920</v>
      </c>
      <c r="B199" s="505" t="s">
        <v>110</v>
      </c>
      <c r="C199" s="505" t="s">
        <v>125</v>
      </c>
      <c r="D199" s="515">
        <v>37249</v>
      </c>
      <c r="E199" s="507">
        <f ca="1">DATEDIF(D199,TODAY(),"Y")</f>
        <v>21</v>
      </c>
      <c r="F199" s="506">
        <v>12545</v>
      </c>
      <c r="G199" s="505">
        <v>4</v>
      </c>
      <c r="H199" s="508">
        <f>$I$2*F199+F199</f>
        <v>12545</v>
      </c>
      <c r="K199" s="138"/>
      <c r="L199" s="138"/>
      <c r="M199" s="138"/>
      <c r="N199" s="133"/>
      <c r="O199" s="139"/>
      <c r="P199" s="140"/>
      <c r="Q199" s="136"/>
      <c r="R199" s="141"/>
    </row>
    <row r="200" spans="1:18">
      <c r="A200" s="505" t="s">
        <v>788</v>
      </c>
      <c r="B200" s="505" t="s">
        <v>113</v>
      </c>
      <c r="C200" s="505" t="s">
        <v>108</v>
      </c>
      <c r="D200" s="515">
        <v>37288</v>
      </c>
      <c r="E200" s="507">
        <f ca="1">DATEDIF(D200,TODAY(),"Y")</f>
        <v>20</v>
      </c>
      <c r="F200" s="506">
        <v>42480</v>
      </c>
      <c r="G200" s="505">
        <v>3</v>
      </c>
      <c r="H200" s="508">
        <f>$I$2*F200+F200</f>
        <v>42480</v>
      </c>
      <c r="K200" s="138"/>
      <c r="L200" s="138"/>
      <c r="M200" s="138"/>
      <c r="N200" s="133"/>
      <c r="O200" s="139"/>
      <c r="P200" s="140"/>
      <c r="Q200" s="136"/>
      <c r="R200" s="141"/>
    </row>
    <row r="201" spans="1:18">
      <c r="A201" s="505" t="s">
        <v>811</v>
      </c>
      <c r="B201" s="505" t="s">
        <v>140</v>
      </c>
      <c r="C201" s="505" t="s">
        <v>111</v>
      </c>
      <c r="D201" s="515">
        <v>37326</v>
      </c>
      <c r="E201" s="507">
        <f ca="1">DATEDIF(D201,TODAY(),"Y")</f>
        <v>20</v>
      </c>
      <c r="F201" s="506">
        <v>52770</v>
      </c>
      <c r="G201" s="505">
        <v>2</v>
      </c>
      <c r="H201" s="508">
        <f>$I$2*F201+F201</f>
        <v>52770</v>
      </c>
      <c r="K201" s="138"/>
      <c r="L201" s="138"/>
      <c r="M201" s="138"/>
      <c r="N201" s="133"/>
      <c r="O201" s="139"/>
      <c r="P201" s="140"/>
      <c r="Q201" s="136"/>
      <c r="R201" s="141"/>
    </row>
    <row r="202" spans="1:18">
      <c r="A202" s="505" t="s">
        <v>812</v>
      </c>
      <c r="B202" s="505" t="s">
        <v>140</v>
      </c>
      <c r="C202" s="505" t="s">
        <v>108</v>
      </c>
      <c r="D202" s="515">
        <v>37331</v>
      </c>
      <c r="E202" s="507">
        <f ca="1">DATEDIF(D202,TODAY(),"Y")</f>
        <v>20</v>
      </c>
      <c r="F202" s="506">
        <v>62750</v>
      </c>
      <c r="G202" s="505">
        <v>3</v>
      </c>
      <c r="H202" s="508">
        <f>$I$2*F202+F202</f>
        <v>62750</v>
      </c>
      <c r="K202" s="138"/>
      <c r="L202" s="138"/>
      <c r="M202" s="138"/>
      <c r="N202" s="133"/>
      <c r="O202" s="139"/>
      <c r="P202" s="140"/>
      <c r="Q202" s="136"/>
      <c r="R202" s="141"/>
    </row>
    <row r="203" spans="1:18">
      <c r="A203" s="505" t="s">
        <v>760</v>
      </c>
      <c r="B203" s="505" t="s">
        <v>123</v>
      </c>
      <c r="C203" s="505" t="s">
        <v>108</v>
      </c>
      <c r="D203" s="515">
        <v>37348</v>
      </c>
      <c r="E203" s="507">
        <f ca="1">DATEDIF(D203,TODAY(),"Y")</f>
        <v>20</v>
      </c>
      <c r="F203" s="506">
        <v>85880</v>
      </c>
      <c r="G203" s="505">
        <v>3</v>
      </c>
      <c r="H203" s="508">
        <f>$I$2*F203+F203</f>
        <v>85880</v>
      </c>
      <c r="K203" s="138"/>
      <c r="L203" s="138"/>
      <c r="M203" s="138"/>
      <c r="N203" s="133"/>
      <c r="O203" s="139"/>
      <c r="P203" s="140"/>
      <c r="Q203" s="136"/>
      <c r="R203" s="141"/>
    </row>
    <row r="204" spans="1:18">
      <c r="A204" s="505" t="s">
        <v>822</v>
      </c>
      <c r="B204" s="505" t="s">
        <v>140</v>
      </c>
      <c r="C204" s="505" t="s">
        <v>108</v>
      </c>
      <c r="D204" s="515">
        <v>37394</v>
      </c>
      <c r="E204" s="507">
        <f ca="1">DATEDIF(D204,TODAY(),"Y")</f>
        <v>20</v>
      </c>
      <c r="F204" s="506">
        <v>28970</v>
      </c>
      <c r="G204" s="505">
        <v>3</v>
      </c>
      <c r="H204" s="508">
        <f>$I$2*F204+F204</f>
        <v>28970</v>
      </c>
      <c r="K204" s="138"/>
      <c r="L204" s="138"/>
      <c r="M204" s="138"/>
      <c r="N204" s="133"/>
      <c r="O204" s="139"/>
      <c r="P204" s="140"/>
      <c r="Q204" s="136"/>
      <c r="R204" s="141"/>
    </row>
    <row r="205" spans="1:18">
      <c r="A205" s="505" t="s">
        <v>903</v>
      </c>
      <c r="B205" s="505" t="s">
        <v>110</v>
      </c>
      <c r="C205" s="505" t="s">
        <v>111</v>
      </c>
      <c r="D205" s="515">
        <v>37404</v>
      </c>
      <c r="E205" s="507">
        <f ca="1">DATEDIF(D205,TODAY(),"Y")</f>
        <v>20</v>
      </c>
      <c r="F205" s="506">
        <v>60070</v>
      </c>
      <c r="G205" s="505">
        <v>3</v>
      </c>
      <c r="H205" s="508">
        <f>$I$2*F205+F205</f>
        <v>60070</v>
      </c>
      <c r="K205" s="138"/>
      <c r="L205" s="138"/>
      <c r="M205" s="138"/>
      <c r="N205" s="133"/>
      <c r="O205" s="139"/>
      <c r="P205" s="140"/>
      <c r="Q205" s="136"/>
      <c r="R205" s="141"/>
    </row>
    <row r="206" spans="1:18">
      <c r="A206" s="505" t="s">
        <v>13</v>
      </c>
      <c r="B206" s="505" t="s">
        <v>135</v>
      </c>
      <c r="C206" s="505" t="s">
        <v>108</v>
      </c>
      <c r="D206" s="515">
        <v>37404</v>
      </c>
      <c r="E206" s="507">
        <f ca="1">DATEDIF(D206,TODAY(),"Y")</f>
        <v>20</v>
      </c>
      <c r="F206" s="506">
        <v>30780</v>
      </c>
      <c r="G206" s="505">
        <v>4</v>
      </c>
      <c r="H206" s="508">
        <f>$I$2*F206+F206</f>
        <v>30780</v>
      </c>
      <c r="K206" s="138"/>
      <c r="L206" s="138"/>
      <c r="M206" s="138"/>
      <c r="N206" s="133"/>
      <c r="O206" s="139"/>
      <c r="P206" s="140"/>
      <c r="Q206" s="136"/>
      <c r="R206" s="141"/>
    </row>
    <row r="207" spans="1:18">
      <c r="A207" s="505" t="s">
        <v>859</v>
      </c>
      <c r="B207" s="505" t="s">
        <v>709</v>
      </c>
      <c r="C207" s="505" t="s">
        <v>108</v>
      </c>
      <c r="D207" s="515">
        <v>37407</v>
      </c>
      <c r="E207" s="507">
        <f ca="1">DATEDIF(D207,TODAY(),"Y")</f>
        <v>20</v>
      </c>
      <c r="F207" s="506">
        <v>59140</v>
      </c>
      <c r="G207" s="505">
        <v>5</v>
      </c>
      <c r="H207" s="508">
        <f>$I$2*F207+F207</f>
        <v>59140</v>
      </c>
      <c r="K207" s="138"/>
      <c r="L207" s="138"/>
      <c r="M207" s="138"/>
      <c r="N207" s="133"/>
      <c r="O207" s="139"/>
      <c r="P207" s="140"/>
      <c r="Q207" s="136"/>
      <c r="R207" s="141"/>
    </row>
    <row r="208" spans="1:18">
      <c r="A208" s="505" t="s">
        <v>830</v>
      </c>
      <c r="B208" s="505" t="s">
        <v>140</v>
      </c>
      <c r="C208" s="505" t="s">
        <v>108</v>
      </c>
      <c r="D208" s="515">
        <v>37436</v>
      </c>
      <c r="E208" s="507">
        <f ca="1">DATEDIF(D208,TODAY(),"Y")</f>
        <v>20</v>
      </c>
      <c r="F208" s="506">
        <v>64130</v>
      </c>
      <c r="G208" s="505">
        <v>1</v>
      </c>
      <c r="H208" s="508">
        <f>$I$2*F208+F208</f>
        <v>64130</v>
      </c>
      <c r="K208" s="138"/>
      <c r="L208" s="138"/>
      <c r="M208" s="138"/>
      <c r="N208" s="133"/>
      <c r="O208" s="139"/>
      <c r="P208" s="140"/>
      <c r="Q208" s="136"/>
      <c r="R208" s="141"/>
    </row>
    <row r="209" spans="1:18">
      <c r="A209" s="505" t="s">
        <v>965</v>
      </c>
      <c r="B209" s="505" t="s">
        <v>107</v>
      </c>
      <c r="C209" s="505" t="s">
        <v>111</v>
      </c>
      <c r="D209" s="515">
        <v>37453</v>
      </c>
      <c r="E209" s="507">
        <f ca="1">DATEDIF(D209,TODAY(),"Y")</f>
        <v>20</v>
      </c>
      <c r="F209" s="506">
        <v>49090</v>
      </c>
      <c r="G209" s="505">
        <v>4</v>
      </c>
      <c r="H209" s="508">
        <f>$I$2*F209+F209</f>
        <v>49090</v>
      </c>
      <c r="K209" s="138"/>
      <c r="L209" s="138"/>
      <c r="M209" s="138"/>
      <c r="N209" s="133"/>
      <c r="O209" s="139"/>
      <c r="P209" s="140"/>
      <c r="Q209" s="136"/>
      <c r="R209" s="141"/>
    </row>
    <row r="210" spans="1:18">
      <c r="A210" s="505" t="s">
        <v>892</v>
      </c>
      <c r="B210" s="505" t="s">
        <v>115</v>
      </c>
      <c r="C210" s="505" t="s">
        <v>125</v>
      </c>
      <c r="D210" s="515">
        <v>37470</v>
      </c>
      <c r="E210" s="507">
        <f ca="1">DATEDIF(D210,TODAY(),"Y")</f>
        <v>20</v>
      </c>
      <c r="F210" s="506">
        <v>33810</v>
      </c>
      <c r="G210" s="505">
        <v>5</v>
      </c>
      <c r="H210" s="508">
        <f>$I$2*F210+F210</f>
        <v>33810</v>
      </c>
      <c r="K210" s="138"/>
      <c r="L210" s="138"/>
      <c r="M210" s="138"/>
      <c r="N210" s="133"/>
      <c r="O210" s="139"/>
      <c r="P210" s="140"/>
      <c r="Q210" s="136"/>
      <c r="R210" s="141"/>
    </row>
    <row r="211" spans="1:18">
      <c r="A211" s="505" t="s">
        <v>968</v>
      </c>
      <c r="B211" s="505" t="s">
        <v>107</v>
      </c>
      <c r="C211" s="505" t="s">
        <v>108</v>
      </c>
      <c r="D211" s="515">
        <v>37495</v>
      </c>
      <c r="E211" s="507">
        <f ca="1">DATEDIF(D211,TODAY(),"Y")</f>
        <v>20</v>
      </c>
      <c r="F211" s="506">
        <v>60300</v>
      </c>
      <c r="G211" s="505">
        <v>2</v>
      </c>
      <c r="H211" s="508">
        <f>$I$2*F211+F211</f>
        <v>60300</v>
      </c>
      <c r="K211" s="138"/>
      <c r="L211" s="138"/>
      <c r="M211" s="138"/>
      <c r="N211" s="133"/>
      <c r="O211" s="139"/>
      <c r="P211" s="140"/>
      <c r="Q211" s="136"/>
      <c r="R211" s="141"/>
    </row>
    <row r="212" spans="1:18">
      <c r="A212" s="505" t="s">
        <v>797</v>
      </c>
      <c r="B212" s="505" t="s">
        <v>215</v>
      </c>
      <c r="C212" s="505" t="s">
        <v>125</v>
      </c>
      <c r="D212" s="515">
        <v>37505</v>
      </c>
      <c r="E212" s="507">
        <f ca="1">DATEDIF(D212,TODAY(),"Y")</f>
        <v>20</v>
      </c>
      <c r="F212" s="506">
        <v>51800</v>
      </c>
      <c r="G212" s="505">
        <v>1</v>
      </c>
      <c r="H212" s="508">
        <f>$I$2*F212+F212</f>
        <v>51800</v>
      </c>
      <c r="K212" s="138"/>
      <c r="L212" s="138"/>
      <c r="M212" s="138"/>
      <c r="N212" s="133"/>
      <c r="O212" s="139"/>
      <c r="P212" s="140"/>
      <c r="Q212" s="136"/>
      <c r="R212" s="141"/>
    </row>
    <row r="213" spans="1:18">
      <c r="A213" s="505" t="s">
        <v>846</v>
      </c>
      <c r="B213" s="505" t="s">
        <v>140</v>
      </c>
      <c r="C213" s="505" t="s">
        <v>108</v>
      </c>
      <c r="D213" s="515">
        <v>37509</v>
      </c>
      <c r="E213" s="507">
        <f ca="1">DATEDIF(D213,TODAY(),"Y")</f>
        <v>20</v>
      </c>
      <c r="F213" s="506">
        <v>69080</v>
      </c>
      <c r="G213" s="505">
        <v>3</v>
      </c>
      <c r="H213" s="508">
        <f>$I$2*F213+F213</f>
        <v>69080</v>
      </c>
      <c r="K213" s="138"/>
      <c r="L213" s="138"/>
      <c r="M213" s="138"/>
      <c r="N213" s="133"/>
      <c r="O213" s="139"/>
      <c r="P213" s="140"/>
      <c r="Q213" s="136"/>
      <c r="R213" s="141"/>
    </row>
    <row r="214" spans="1:18">
      <c r="A214" s="505" t="s">
        <v>914</v>
      </c>
      <c r="B214" s="505" t="s">
        <v>110</v>
      </c>
      <c r="C214" s="505" t="s">
        <v>111</v>
      </c>
      <c r="D214" s="515">
        <v>37526</v>
      </c>
      <c r="E214" s="507">
        <f ca="1">DATEDIF(D214,TODAY(),"Y")</f>
        <v>20</v>
      </c>
      <c r="F214" s="506">
        <v>61580</v>
      </c>
      <c r="G214" s="505">
        <v>3</v>
      </c>
      <c r="H214" s="508">
        <f>$I$2*F214+F214</f>
        <v>61580</v>
      </c>
      <c r="K214" s="138"/>
      <c r="L214" s="138"/>
      <c r="M214" s="138"/>
      <c r="N214" s="133"/>
      <c r="O214" s="139"/>
      <c r="P214" s="140"/>
      <c r="Q214" s="136"/>
      <c r="R214" s="141"/>
    </row>
    <row r="215" spans="1:18">
      <c r="A215" s="505" t="s">
        <v>918</v>
      </c>
      <c r="B215" s="505" t="s">
        <v>110</v>
      </c>
      <c r="C215" s="505" t="s">
        <v>108</v>
      </c>
      <c r="D215" s="515">
        <v>37568</v>
      </c>
      <c r="E215" s="507">
        <f ca="1">DATEDIF(D215,TODAY(),"Y")</f>
        <v>20</v>
      </c>
      <c r="F215" s="506">
        <v>45100</v>
      </c>
      <c r="G215" s="505">
        <v>2</v>
      </c>
      <c r="H215" s="508">
        <f>$I$2*F215+F215</f>
        <v>45100</v>
      </c>
      <c r="K215" s="138"/>
      <c r="L215" s="138"/>
      <c r="M215" s="138"/>
      <c r="N215" s="133"/>
      <c r="O215" s="139"/>
      <c r="P215" s="140"/>
      <c r="Q215" s="136"/>
      <c r="R215" s="141"/>
    </row>
    <row r="216" spans="1:18">
      <c r="A216" s="505" t="s">
        <v>785</v>
      </c>
      <c r="B216" s="505" t="s">
        <v>137</v>
      </c>
      <c r="C216" s="505" t="s">
        <v>108</v>
      </c>
      <c r="D216" s="515">
        <v>37612</v>
      </c>
      <c r="E216" s="507">
        <f ca="1">DATEDIF(D216,TODAY(),"Y")</f>
        <v>20</v>
      </c>
      <c r="F216" s="506">
        <v>39740</v>
      </c>
      <c r="G216" s="505">
        <v>1</v>
      </c>
      <c r="H216" s="508">
        <f>$I$2*F216+F216</f>
        <v>39740</v>
      </c>
      <c r="K216" s="138"/>
      <c r="L216" s="138"/>
      <c r="M216" s="138"/>
      <c r="N216" s="133"/>
      <c r="O216" s="139"/>
      <c r="P216" s="140"/>
      <c r="Q216" s="136"/>
      <c r="R216" s="141"/>
    </row>
    <row r="217" spans="1:18">
      <c r="A217" s="505" t="s">
        <v>858</v>
      </c>
      <c r="B217" s="505" t="s">
        <v>140</v>
      </c>
      <c r="C217" s="505" t="s">
        <v>125</v>
      </c>
      <c r="D217" s="515">
        <v>37620</v>
      </c>
      <c r="E217" s="507">
        <f ca="1">DATEDIF(D217,TODAY(),"Y")</f>
        <v>20</v>
      </c>
      <c r="F217" s="506">
        <v>24460</v>
      </c>
      <c r="G217" s="505">
        <v>1</v>
      </c>
      <c r="H217" s="508">
        <f>$I$2*F217+F217</f>
        <v>24460</v>
      </c>
      <c r="K217" s="138"/>
      <c r="L217" s="138"/>
      <c r="M217" s="138"/>
      <c r="N217" s="133"/>
      <c r="O217" s="139"/>
      <c r="P217" s="140"/>
      <c r="Q217" s="136"/>
      <c r="R217" s="141"/>
    </row>
    <row r="218" spans="1:18">
      <c r="A218" s="505" t="s">
        <v>924</v>
      </c>
      <c r="B218" s="505" t="s">
        <v>119</v>
      </c>
      <c r="C218" s="505" t="s">
        <v>108</v>
      </c>
      <c r="D218" s="515">
        <v>37625</v>
      </c>
      <c r="E218" s="507">
        <f ca="1">DATEDIF(D218,TODAY(),"Y")</f>
        <v>20</v>
      </c>
      <c r="F218" s="506">
        <v>82490</v>
      </c>
      <c r="G218" s="505">
        <v>5</v>
      </c>
      <c r="H218" s="508">
        <f>$I$2*F218+F218</f>
        <v>82490</v>
      </c>
      <c r="K218" s="138"/>
      <c r="L218" s="138"/>
      <c r="M218" s="138"/>
      <c r="N218" s="133"/>
      <c r="O218" s="139"/>
      <c r="P218" s="140"/>
      <c r="Q218" s="136"/>
      <c r="R218" s="141"/>
    </row>
    <row r="219" spans="1:18">
      <c r="A219" s="505" t="s">
        <v>804</v>
      </c>
      <c r="B219" s="505" t="s">
        <v>140</v>
      </c>
      <c r="C219" s="505" t="s">
        <v>111</v>
      </c>
      <c r="D219" s="515">
        <v>37634</v>
      </c>
      <c r="E219" s="507">
        <f ca="1">DATEDIF(D219,TODAY(),"Y")</f>
        <v>20</v>
      </c>
      <c r="F219" s="506">
        <v>61370</v>
      </c>
      <c r="G219" s="505">
        <v>3</v>
      </c>
      <c r="H219" s="508">
        <f>$I$2*F219+F219</f>
        <v>61370</v>
      </c>
      <c r="K219" s="138"/>
      <c r="L219" s="138"/>
      <c r="M219" s="138"/>
      <c r="N219" s="133"/>
      <c r="O219" s="139"/>
      <c r="P219" s="140"/>
      <c r="Q219" s="136"/>
      <c r="R219" s="141"/>
    </row>
    <row r="220" spans="1:18">
      <c r="A220" s="505" t="s">
        <v>787</v>
      </c>
      <c r="B220" s="505" t="s">
        <v>113</v>
      </c>
      <c r="C220" s="505" t="s">
        <v>111</v>
      </c>
      <c r="D220" s="515">
        <v>37641</v>
      </c>
      <c r="E220" s="507">
        <f ca="1">DATEDIF(D220,TODAY(),"Y")</f>
        <v>20</v>
      </c>
      <c r="F220" s="506">
        <v>31970</v>
      </c>
      <c r="G220" s="505">
        <v>5</v>
      </c>
      <c r="H220" s="508">
        <f>$I$2*F220+F220</f>
        <v>31970</v>
      </c>
      <c r="K220" s="138"/>
      <c r="L220" s="138"/>
      <c r="M220" s="138"/>
      <c r="N220" s="133"/>
      <c r="O220" s="139"/>
      <c r="P220" s="140"/>
      <c r="Q220" s="136"/>
      <c r="R220" s="141"/>
    </row>
    <row r="221" spans="1:18">
      <c r="A221" s="505" t="s">
        <v>778</v>
      </c>
      <c r="B221" s="505" t="s">
        <v>137</v>
      </c>
      <c r="C221" s="505" t="s">
        <v>111</v>
      </c>
      <c r="D221" s="515">
        <v>37667</v>
      </c>
      <c r="E221" s="507">
        <f ca="1">DATEDIF(D221,TODAY(),"Y")</f>
        <v>19</v>
      </c>
      <c r="F221" s="506">
        <v>73390</v>
      </c>
      <c r="G221" s="505">
        <v>2</v>
      </c>
      <c r="H221" s="508">
        <f>$I$2*F221+F221</f>
        <v>73390</v>
      </c>
      <c r="K221" s="138"/>
      <c r="L221" s="138"/>
      <c r="M221" s="138"/>
      <c r="N221" s="133"/>
      <c r="O221" s="139"/>
      <c r="P221" s="140"/>
      <c r="Q221" s="136"/>
      <c r="R221" s="141"/>
    </row>
    <row r="222" spans="1:18">
      <c r="A222" s="505" t="s">
        <v>975</v>
      </c>
      <c r="B222" s="505" t="s">
        <v>206</v>
      </c>
      <c r="C222" s="505" t="s">
        <v>108</v>
      </c>
      <c r="D222" s="515">
        <v>37684</v>
      </c>
      <c r="E222" s="507">
        <f ca="1">DATEDIF(D222,TODAY(),"Y")</f>
        <v>19</v>
      </c>
      <c r="F222" s="506">
        <v>42800</v>
      </c>
      <c r="G222" s="505">
        <v>5</v>
      </c>
      <c r="H222" s="508">
        <f>$I$2*F222+F222</f>
        <v>42800</v>
      </c>
      <c r="K222" s="138"/>
      <c r="L222" s="138"/>
      <c r="M222" s="138"/>
      <c r="N222" s="133"/>
      <c r="O222" s="139"/>
      <c r="P222" s="140"/>
      <c r="Q222" s="136"/>
      <c r="R222" s="141"/>
    </row>
    <row r="223" spans="1:18">
      <c r="A223" s="505" t="s">
        <v>898</v>
      </c>
      <c r="B223" s="505" t="s">
        <v>110</v>
      </c>
      <c r="C223" s="505" t="s">
        <v>108</v>
      </c>
      <c r="D223" s="515">
        <v>37701</v>
      </c>
      <c r="E223" s="507">
        <f ca="1">DATEDIF(D223,TODAY(),"Y")</f>
        <v>19</v>
      </c>
      <c r="F223" s="506">
        <v>23560</v>
      </c>
      <c r="G223" s="505">
        <v>3</v>
      </c>
      <c r="H223" s="508">
        <f>$I$2*F223+F223</f>
        <v>23560</v>
      </c>
      <c r="K223" s="138"/>
      <c r="L223" s="138"/>
      <c r="M223" s="138"/>
      <c r="N223" s="133"/>
      <c r="O223" s="139"/>
      <c r="P223" s="140"/>
      <c r="Q223" s="136"/>
      <c r="R223" s="141"/>
    </row>
    <row r="224" spans="1:18">
      <c r="A224" s="505" t="s">
        <v>885</v>
      </c>
      <c r="B224" s="505" t="s">
        <v>115</v>
      </c>
      <c r="C224" s="505" t="s">
        <v>131</v>
      </c>
      <c r="D224" s="515">
        <v>37711</v>
      </c>
      <c r="E224" s="507">
        <f ca="1">DATEDIF(D224,TODAY(),"Y")</f>
        <v>19</v>
      </c>
      <c r="F224" s="506">
        <v>21648</v>
      </c>
      <c r="G224" s="505">
        <v>2</v>
      </c>
      <c r="H224" s="508">
        <f>$I$2*F224+F224</f>
        <v>21648</v>
      </c>
      <c r="K224" s="138"/>
      <c r="L224" s="138"/>
      <c r="M224" s="138"/>
      <c r="N224" s="133"/>
      <c r="O224" s="139"/>
      <c r="P224" s="140"/>
      <c r="Q224" s="136"/>
      <c r="R224" s="141"/>
    </row>
    <row r="225" spans="1:18">
      <c r="A225" s="505" t="s">
        <v>816</v>
      </c>
      <c r="B225" s="505" t="s">
        <v>140</v>
      </c>
      <c r="C225" s="505" t="s">
        <v>131</v>
      </c>
      <c r="D225" s="515">
        <v>37730</v>
      </c>
      <c r="E225" s="507">
        <f ca="1">DATEDIF(D225,TODAY(),"Y")</f>
        <v>19</v>
      </c>
      <c r="F225" s="506">
        <v>8892</v>
      </c>
      <c r="G225" s="505">
        <v>1</v>
      </c>
      <c r="H225" s="508">
        <f>$I$2*F225+F225</f>
        <v>8892</v>
      </c>
      <c r="I225">
        <v>0.05</v>
      </c>
      <c r="K225" s="138"/>
      <c r="L225" s="138"/>
      <c r="M225" s="138"/>
      <c r="N225" s="133"/>
      <c r="O225" s="139"/>
      <c r="P225" s="140"/>
      <c r="Q225" s="136"/>
      <c r="R225" s="141"/>
    </row>
    <row r="226" spans="1:18">
      <c r="A226" s="505" t="s">
        <v>937</v>
      </c>
      <c r="B226" s="505" t="s">
        <v>119</v>
      </c>
      <c r="C226" s="505" t="s">
        <v>125</v>
      </c>
      <c r="D226" s="515">
        <v>37775</v>
      </c>
      <c r="E226" s="507">
        <f ca="1">DATEDIF(D226,TODAY(),"Y")</f>
        <v>19</v>
      </c>
      <c r="F226" s="506">
        <v>28525</v>
      </c>
      <c r="G226" s="505">
        <v>4</v>
      </c>
      <c r="H226" s="508">
        <f>$I$2*F226+F226</f>
        <v>28525</v>
      </c>
      <c r="K226" s="138"/>
      <c r="L226" s="138"/>
      <c r="M226" s="138"/>
      <c r="N226" s="133"/>
      <c r="O226" s="139"/>
      <c r="P226" s="140"/>
      <c r="Q226" s="136"/>
      <c r="R226" s="141"/>
    </row>
    <row r="227" spans="1:18">
      <c r="A227" s="505" t="s">
        <v>639</v>
      </c>
      <c r="B227" s="505" t="s">
        <v>135</v>
      </c>
      <c r="C227" s="505" t="s">
        <v>125</v>
      </c>
      <c r="D227" s="515">
        <v>37782</v>
      </c>
      <c r="E227" s="507">
        <f ca="1">DATEDIF(D227,TODAY(),"Y")</f>
        <v>19</v>
      </c>
      <c r="F227" s="506">
        <v>17735</v>
      </c>
      <c r="G227" s="505">
        <v>3</v>
      </c>
      <c r="H227" s="508">
        <f>$I$2*F227+F227</f>
        <v>17735</v>
      </c>
      <c r="K227" s="138"/>
      <c r="L227" s="138"/>
      <c r="M227" s="138"/>
      <c r="N227" s="133"/>
      <c r="O227" s="139"/>
      <c r="P227" s="140"/>
      <c r="Q227" s="136"/>
      <c r="R227" s="141"/>
    </row>
    <row r="228" spans="1:18">
      <c r="A228" s="505" t="s">
        <v>764</v>
      </c>
      <c r="B228" s="505" t="s">
        <v>123</v>
      </c>
      <c r="C228" s="505" t="s">
        <v>108</v>
      </c>
      <c r="D228" s="515">
        <v>37785</v>
      </c>
      <c r="E228" s="507">
        <f ca="1">DATEDIF(D228,TODAY(),"Y")</f>
        <v>19</v>
      </c>
      <c r="F228" s="506">
        <v>87280</v>
      </c>
      <c r="G228" s="505">
        <v>4</v>
      </c>
      <c r="H228" s="508">
        <f>$I$2*F228+F228</f>
        <v>87280</v>
      </c>
      <c r="K228" s="138"/>
      <c r="L228" s="138"/>
      <c r="M228" s="138"/>
      <c r="N228" s="133"/>
      <c r="O228" s="139"/>
      <c r="P228" s="140"/>
      <c r="Q228" s="136"/>
      <c r="R228" s="141"/>
    </row>
    <row r="229" spans="1:18">
      <c r="A229" s="505" t="s">
        <v>938</v>
      </c>
      <c r="B229" s="505" t="s">
        <v>119</v>
      </c>
      <c r="C229" s="505" t="s">
        <v>108</v>
      </c>
      <c r="D229" s="515">
        <v>37793</v>
      </c>
      <c r="E229" s="507">
        <f ca="1">DATEDIF(D229,TODAY(),"Y")</f>
        <v>19</v>
      </c>
      <c r="F229" s="506">
        <v>29210</v>
      </c>
      <c r="G229" s="505">
        <v>5</v>
      </c>
      <c r="H229" s="508">
        <f>$I$2*F229+F229</f>
        <v>29210</v>
      </c>
      <c r="K229" s="138"/>
      <c r="L229" s="138"/>
      <c r="M229" s="138"/>
      <c r="N229" s="133"/>
      <c r="O229" s="139"/>
      <c r="P229" s="140"/>
      <c r="Q229" s="136"/>
      <c r="R229" s="141"/>
    </row>
    <row r="230" spans="1:18">
      <c r="A230" s="505" t="s">
        <v>680</v>
      </c>
      <c r="B230" s="505" t="s">
        <v>121</v>
      </c>
      <c r="C230" s="505" t="s">
        <v>111</v>
      </c>
      <c r="D230" s="515">
        <v>37803</v>
      </c>
      <c r="E230" s="507">
        <f ca="1">DATEDIF(D230,TODAY(),"Y")</f>
        <v>19</v>
      </c>
      <c r="F230" s="506">
        <v>78100</v>
      </c>
      <c r="G230" s="505">
        <v>3</v>
      </c>
      <c r="H230" s="508">
        <f>$I$2*F230+F230</f>
        <v>78100</v>
      </c>
      <c r="K230" s="138"/>
      <c r="L230" s="138"/>
      <c r="M230" s="138"/>
      <c r="N230" s="133"/>
      <c r="O230" s="139"/>
      <c r="P230" s="140"/>
      <c r="Q230" s="136"/>
      <c r="R230" s="141"/>
    </row>
    <row r="231" spans="1:18">
      <c r="A231" s="505" t="s">
        <v>966</v>
      </c>
      <c r="B231" s="505" t="s">
        <v>107</v>
      </c>
      <c r="C231" s="505" t="s">
        <v>108</v>
      </c>
      <c r="D231" s="515">
        <v>37810</v>
      </c>
      <c r="E231" s="507">
        <f ca="1">DATEDIF(D231,TODAY(),"Y")</f>
        <v>19</v>
      </c>
      <c r="F231" s="506">
        <v>48010</v>
      </c>
      <c r="G231" s="505">
        <v>3</v>
      </c>
      <c r="H231" s="508">
        <f>$I$2*F231+F231</f>
        <v>48010</v>
      </c>
      <c r="K231" s="138"/>
      <c r="L231" s="138"/>
      <c r="M231" s="138"/>
      <c r="N231" s="133"/>
      <c r="O231" s="139"/>
      <c r="P231" s="140"/>
      <c r="Q231" s="136"/>
      <c r="R231" s="141"/>
    </row>
    <row r="232" spans="1:18">
      <c r="A232" s="505" t="s">
        <v>941</v>
      </c>
      <c r="B232" s="505" t="s">
        <v>119</v>
      </c>
      <c r="C232" s="505" t="s">
        <v>125</v>
      </c>
      <c r="D232" s="515">
        <v>37815</v>
      </c>
      <c r="E232" s="507">
        <f ca="1">DATEDIF(D232,TODAY(),"Y")</f>
        <v>19</v>
      </c>
      <c r="F232" s="506">
        <v>48740</v>
      </c>
      <c r="G232" s="505">
        <v>1</v>
      </c>
      <c r="H232" s="508">
        <f>$I$2*F232+F232</f>
        <v>48740</v>
      </c>
      <c r="K232" s="138"/>
      <c r="L232" s="138"/>
      <c r="M232" s="138"/>
      <c r="N232" s="133"/>
      <c r="O232" s="139"/>
      <c r="P232" s="140"/>
      <c r="Q232" s="136"/>
      <c r="R232" s="141"/>
    </row>
    <row r="233" spans="1:18">
      <c r="A233" s="505" t="s">
        <v>839</v>
      </c>
      <c r="B233" s="505" t="s">
        <v>140</v>
      </c>
      <c r="C233" s="505" t="s">
        <v>111</v>
      </c>
      <c r="D233" s="515">
        <v>37820</v>
      </c>
      <c r="E233" s="507">
        <f ca="1">DATEDIF(D233,TODAY(),"Y")</f>
        <v>19</v>
      </c>
      <c r="F233" s="506">
        <v>75420</v>
      </c>
      <c r="G233" s="505">
        <v>1</v>
      </c>
      <c r="H233" s="508">
        <f>$I$2*F233+F233</f>
        <v>75420</v>
      </c>
      <c r="K233" s="138"/>
      <c r="L233" s="138"/>
      <c r="M233" s="138"/>
      <c r="N233" s="133"/>
      <c r="O233" s="139"/>
      <c r="P233" s="140"/>
      <c r="Q233" s="136"/>
      <c r="R233" s="141"/>
    </row>
    <row r="234" spans="1:18">
      <c r="A234" s="505" t="s">
        <v>677</v>
      </c>
      <c r="B234" s="505" t="s">
        <v>121</v>
      </c>
      <c r="C234" s="505" t="s">
        <v>131</v>
      </c>
      <c r="D234" s="515">
        <v>37827</v>
      </c>
      <c r="E234" s="507">
        <f ca="1">DATEDIF(D234,TODAY(),"Y")</f>
        <v>19</v>
      </c>
      <c r="F234" s="506">
        <v>11044</v>
      </c>
      <c r="G234" s="505">
        <v>2</v>
      </c>
      <c r="H234" s="508">
        <f>$I$2*F234+F234</f>
        <v>11044</v>
      </c>
      <c r="K234" s="138"/>
      <c r="L234" s="138"/>
      <c r="M234" s="138"/>
      <c r="N234" s="133"/>
      <c r="O234" s="139"/>
      <c r="P234" s="140"/>
      <c r="Q234" s="136"/>
      <c r="R234" s="141"/>
    </row>
    <row r="235" spans="1:18">
      <c r="A235" s="505" t="s">
        <v>911</v>
      </c>
      <c r="B235" s="505" t="s">
        <v>110</v>
      </c>
      <c r="C235" s="505" t="s">
        <v>108</v>
      </c>
      <c r="D235" s="515">
        <v>37848</v>
      </c>
      <c r="E235" s="507">
        <f ca="1">DATEDIF(D235,TODAY(),"Y")</f>
        <v>19</v>
      </c>
      <c r="F235" s="506">
        <v>76910</v>
      </c>
      <c r="G235" s="505">
        <v>2</v>
      </c>
      <c r="H235" s="508">
        <f>$I$2*F235+F235</f>
        <v>76910</v>
      </c>
      <c r="K235" s="138"/>
      <c r="L235" s="138"/>
      <c r="M235" s="138"/>
      <c r="N235" s="133"/>
      <c r="O235" s="139"/>
      <c r="P235" s="140"/>
      <c r="Q235" s="136"/>
      <c r="R235" s="141"/>
    </row>
    <row r="236" spans="1:18">
      <c r="A236" s="505" t="s">
        <v>847</v>
      </c>
      <c r="B236" s="505" t="s">
        <v>140</v>
      </c>
      <c r="C236" s="505" t="s">
        <v>108</v>
      </c>
      <c r="D236" s="515">
        <v>37866</v>
      </c>
      <c r="E236" s="507">
        <f ca="1">DATEDIF(D236,TODAY(),"Y")</f>
        <v>19</v>
      </c>
      <c r="F236" s="506">
        <v>54230</v>
      </c>
      <c r="G236" s="505">
        <v>5</v>
      </c>
      <c r="H236" s="508">
        <f>$I$2*F236+F236</f>
        <v>54230</v>
      </c>
      <c r="K236" s="138"/>
      <c r="L236" s="138"/>
      <c r="M236" s="138"/>
      <c r="N236" s="133"/>
      <c r="O236" s="139"/>
      <c r="P236" s="140"/>
      <c r="Q236" s="136"/>
      <c r="R236" s="141"/>
    </row>
    <row r="237" spans="1:18">
      <c r="A237" s="505" t="s">
        <v>774</v>
      </c>
      <c r="B237" s="505" t="s">
        <v>260</v>
      </c>
      <c r="C237" s="505" t="s">
        <v>108</v>
      </c>
      <c r="D237" s="515">
        <v>37883</v>
      </c>
      <c r="E237" s="507">
        <f ca="1">DATEDIF(D237,TODAY(),"Y")</f>
        <v>19</v>
      </c>
      <c r="F237" s="506">
        <v>86530</v>
      </c>
      <c r="G237" s="505">
        <v>1</v>
      </c>
      <c r="H237" s="508">
        <f>$I$2*F237+F237</f>
        <v>86530</v>
      </c>
      <c r="K237" s="138"/>
      <c r="L237" s="138"/>
      <c r="M237" s="138"/>
      <c r="N237" s="133"/>
      <c r="O237" s="139"/>
      <c r="P237" s="140"/>
      <c r="Q237" s="136"/>
      <c r="R237" s="141"/>
    </row>
    <row r="238" spans="1:18">
      <c r="A238" s="505" t="s">
        <v>851</v>
      </c>
      <c r="B238" s="505" t="s">
        <v>140</v>
      </c>
      <c r="C238" s="505" t="s">
        <v>111</v>
      </c>
      <c r="D238" s="515">
        <v>37899</v>
      </c>
      <c r="E238" s="507">
        <f ca="1">DATEDIF(D238,TODAY(),"Y")</f>
        <v>19</v>
      </c>
      <c r="F238" s="506">
        <v>64220</v>
      </c>
      <c r="G238" s="505">
        <v>5</v>
      </c>
      <c r="H238" s="508">
        <f>$I$2*F238+F238</f>
        <v>64220</v>
      </c>
      <c r="K238" s="138"/>
      <c r="L238" s="138"/>
      <c r="M238" s="138"/>
      <c r="N238" s="142"/>
      <c r="O238" s="139"/>
      <c r="P238" s="140"/>
      <c r="Q238" s="136"/>
      <c r="R238" s="141"/>
    </row>
    <row r="239" spans="1:18">
      <c r="A239" s="505" t="s">
        <v>861</v>
      </c>
      <c r="B239" s="505" t="s">
        <v>709</v>
      </c>
      <c r="C239" s="505" t="s">
        <v>108</v>
      </c>
      <c r="D239" s="515">
        <v>37936</v>
      </c>
      <c r="E239" s="507">
        <f ca="1">DATEDIF(D239,TODAY(),"Y")</f>
        <v>19</v>
      </c>
      <c r="F239" s="506">
        <v>53870</v>
      </c>
      <c r="G239" s="505">
        <v>2</v>
      </c>
      <c r="H239" s="508">
        <f>$I$2*F239+F239</f>
        <v>53870</v>
      </c>
      <c r="K239" s="138"/>
      <c r="L239" s="138"/>
      <c r="M239" s="138"/>
      <c r="N239" s="133"/>
      <c r="O239" s="139"/>
      <c r="P239" s="140"/>
      <c r="Q239" s="136"/>
      <c r="R239" s="141"/>
    </row>
    <row r="240" spans="1:18">
      <c r="A240" s="505" t="s">
        <v>854</v>
      </c>
      <c r="B240" s="505" t="s">
        <v>140</v>
      </c>
      <c r="C240" s="505" t="s">
        <v>108</v>
      </c>
      <c r="D240" s="515">
        <v>37936</v>
      </c>
      <c r="E240" s="507">
        <f ca="1">DATEDIF(D240,TODAY(),"Y")</f>
        <v>19</v>
      </c>
      <c r="F240" s="506">
        <v>30920</v>
      </c>
      <c r="G240" s="505">
        <v>5</v>
      </c>
      <c r="H240" s="508">
        <f>$I$2*F240+F240</f>
        <v>30920</v>
      </c>
      <c r="K240" s="138"/>
      <c r="L240" s="138"/>
      <c r="M240" s="138"/>
      <c r="N240" s="133"/>
      <c r="O240" s="139"/>
      <c r="P240" s="140"/>
      <c r="Q240" s="136"/>
      <c r="R240" s="141"/>
    </row>
    <row r="241" spans="1:18">
      <c r="A241" s="505" t="s">
        <v>855</v>
      </c>
      <c r="B241" s="505" t="s">
        <v>140</v>
      </c>
      <c r="C241" s="505" t="s">
        <v>108</v>
      </c>
      <c r="D241" s="515">
        <v>37943</v>
      </c>
      <c r="E241" s="507">
        <f ca="1">DATEDIF(D241,TODAY(),"Y")</f>
        <v>19</v>
      </c>
      <c r="F241" s="506">
        <v>75176</v>
      </c>
      <c r="G241" s="505">
        <v>3</v>
      </c>
      <c r="H241" s="508">
        <f>$I$2*F241+F241</f>
        <v>75176</v>
      </c>
      <c r="K241" s="138"/>
      <c r="L241" s="138"/>
      <c r="M241" s="138"/>
      <c r="N241" s="133"/>
      <c r="O241" s="139"/>
      <c r="P241" s="140"/>
      <c r="Q241" s="136"/>
      <c r="R241" s="141"/>
    </row>
    <row r="242" spans="1:18">
      <c r="A242" s="505" t="s">
        <v>798</v>
      </c>
      <c r="B242" s="505" t="s">
        <v>215</v>
      </c>
      <c r="C242" s="505" t="s">
        <v>131</v>
      </c>
      <c r="D242" s="515">
        <v>37946</v>
      </c>
      <c r="E242" s="507">
        <f ca="1">DATEDIF(D242,TODAY(),"Y")</f>
        <v>19</v>
      </c>
      <c r="F242" s="506">
        <v>85130</v>
      </c>
      <c r="G242" s="505">
        <v>5</v>
      </c>
      <c r="H242" s="508">
        <f>$I$2*F242+F242</f>
        <v>85130</v>
      </c>
      <c r="K242" s="138"/>
      <c r="L242" s="138"/>
      <c r="M242" s="138"/>
      <c r="N242" s="133"/>
      <c r="O242" s="139"/>
      <c r="P242" s="140"/>
      <c r="Q242" s="136"/>
      <c r="R242" s="141"/>
    </row>
    <row r="243" spans="1:18">
      <c r="A243" s="505" t="s">
        <v>773</v>
      </c>
      <c r="B243" s="505" t="s">
        <v>123</v>
      </c>
      <c r="C243" s="505" t="s">
        <v>108</v>
      </c>
      <c r="D243" s="515">
        <v>37960</v>
      </c>
      <c r="E243" s="507">
        <f ca="1">DATEDIF(D243,TODAY(),"Y")</f>
        <v>19</v>
      </c>
      <c r="F243" s="506">
        <v>66890</v>
      </c>
      <c r="G243" s="505">
        <v>5</v>
      </c>
      <c r="H243" s="508">
        <f>$I$2*F243+F243</f>
        <v>66890</v>
      </c>
      <c r="K243" s="138"/>
      <c r="L243" s="138"/>
      <c r="M243" s="138"/>
      <c r="N243" s="133"/>
      <c r="O243" s="139"/>
      <c r="P243" s="140"/>
      <c r="Q243" s="136"/>
      <c r="R243" s="141"/>
    </row>
    <row r="244" spans="1:18">
      <c r="A244" s="505" t="s">
        <v>929</v>
      </c>
      <c r="B244" s="505" t="s">
        <v>119</v>
      </c>
      <c r="C244" s="505" t="s">
        <v>111</v>
      </c>
      <c r="D244" s="515">
        <v>38027</v>
      </c>
      <c r="E244" s="507">
        <f ca="1">DATEDIF(D244,TODAY(),"Y")</f>
        <v>18</v>
      </c>
      <c r="F244" s="506">
        <v>64590</v>
      </c>
      <c r="G244" s="505">
        <v>1</v>
      </c>
      <c r="H244" s="508">
        <f>$I$2*F244+F244</f>
        <v>64590</v>
      </c>
      <c r="K244" s="138"/>
      <c r="L244" s="138"/>
      <c r="M244" s="138"/>
      <c r="N244" s="133"/>
      <c r="O244" s="139"/>
      <c r="P244" s="140"/>
      <c r="Q244" s="136"/>
      <c r="R244" s="141"/>
    </row>
    <row r="245" spans="1:18">
      <c r="A245" s="505" t="s">
        <v>622</v>
      </c>
      <c r="B245" s="505" t="s">
        <v>140</v>
      </c>
      <c r="C245" s="505" t="s">
        <v>111</v>
      </c>
      <c r="D245" s="515">
        <v>38044</v>
      </c>
      <c r="E245" s="507">
        <f ca="1">DATEDIF(D245,TODAY(),"Y")</f>
        <v>18</v>
      </c>
      <c r="F245" s="506">
        <v>57410</v>
      </c>
      <c r="G245" s="505">
        <v>2</v>
      </c>
      <c r="H245" s="508">
        <f>$I$2*F245+F245</f>
        <v>57410</v>
      </c>
      <c r="K245" s="138"/>
      <c r="L245" s="138"/>
      <c r="M245" s="138"/>
      <c r="N245" s="133"/>
      <c r="O245" s="139"/>
      <c r="P245" s="140"/>
      <c r="Q245" s="136"/>
      <c r="R245" s="141"/>
    </row>
    <row r="246" spans="1:18">
      <c r="A246" s="505" t="s">
        <v>621</v>
      </c>
      <c r="B246" s="505" t="s">
        <v>154</v>
      </c>
      <c r="C246" s="505" t="s">
        <v>108</v>
      </c>
      <c r="D246" s="515">
        <v>38051</v>
      </c>
      <c r="E246" s="507">
        <f ca="1">DATEDIF(D246,TODAY(),"Y")</f>
        <v>18</v>
      </c>
      <c r="F246" s="506">
        <v>30350</v>
      </c>
      <c r="G246" s="505">
        <v>1</v>
      </c>
      <c r="H246" s="508">
        <f>$I$2*F246+F246</f>
        <v>30350</v>
      </c>
      <c r="K246" s="138"/>
      <c r="L246" s="138"/>
      <c r="M246" s="138"/>
      <c r="N246" s="133"/>
      <c r="O246" s="139"/>
      <c r="P246" s="140"/>
      <c r="Q246" s="136"/>
      <c r="R246" s="141"/>
    </row>
    <row r="247" spans="1:18">
      <c r="A247" s="505" t="s">
        <v>620</v>
      </c>
      <c r="B247" s="505" t="s">
        <v>140</v>
      </c>
      <c r="C247" s="505" t="s">
        <v>111</v>
      </c>
      <c r="D247" s="515">
        <v>38073</v>
      </c>
      <c r="E247" s="507">
        <f ca="1">DATEDIF(D247,TODAY(),"Y")</f>
        <v>18</v>
      </c>
      <c r="F247" s="506">
        <v>39300</v>
      </c>
      <c r="G247" s="505">
        <v>2</v>
      </c>
      <c r="H247" s="508">
        <f>$I$2*F247+F247</f>
        <v>39300</v>
      </c>
      <c r="K247" s="138"/>
      <c r="L247" s="138"/>
      <c r="M247" s="138"/>
      <c r="N247" s="133"/>
      <c r="O247" s="139"/>
      <c r="P247" s="140"/>
      <c r="Q247" s="136"/>
      <c r="R247" s="141"/>
    </row>
    <row r="248" spans="1:18">
      <c r="A248" s="505" t="s">
        <v>619</v>
      </c>
      <c r="B248" s="505" t="s">
        <v>113</v>
      </c>
      <c r="C248" s="505" t="s">
        <v>108</v>
      </c>
      <c r="D248" s="515">
        <v>38135</v>
      </c>
      <c r="E248" s="507">
        <f ca="1">DATEDIF(D248,TODAY(),"Y")</f>
        <v>18</v>
      </c>
      <c r="F248" s="506">
        <v>65560</v>
      </c>
      <c r="G248" s="505">
        <v>1</v>
      </c>
      <c r="H248" s="508">
        <f>$I$2*F248+F248</f>
        <v>65560</v>
      </c>
      <c r="K248" s="138"/>
      <c r="L248" s="138"/>
      <c r="M248" s="138"/>
      <c r="N248" s="133"/>
      <c r="O248" s="139"/>
      <c r="P248" s="140"/>
      <c r="Q248" s="136"/>
      <c r="R248" s="141"/>
    </row>
    <row r="249" spans="1:18">
      <c r="A249" s="505" t="s">
        <v>618</v>
      </c>
      <c r="B249" s="505" t="s">
        <v>135</v>
      </c>
      <c r="C249" s="505" t="s">
        <v>108</v>
      </c>
      <c r="D249" s="515">
        <v>38142</v>
      </c>
      <c r="E249" s="507">
        <f ca="1">DATEDIF(D249,TODAY(),"Y")</f>
        <v>18</v>
      </c>
      <c r="F249" s="506">
        <v>49350</v>
      </c>
      <c r="G249" s="505">
        <v>4</v>
      </c>
      <c r="H249" s="508">
        <f>$I$2*F249+F249</f>
        <v>49350</v>
      </c>
      <c r="K249" s="138"/>
      <c r="L249" s="138"/>
      <c r="M249" s="138"/>
      <c r="N249" s="133"/>
      <c r="O249" s="139"/>
      <c r="P249" s="140"/>
      <c r="Q249" s="136"/>
      <c r="R249" s="141"/>
    </row>
    <row r="250" spans="1:18">
      <c r="A250" s="505" t="s">
        <v>617</v>
      </c>
      <c r="B250" s="505" t="s">
        <v>115</v>
      </c>
      <c r="C250" s="505" t="s">
        <v>131</v>
      </c>
      <c r="D250" s="515">
        <v>38144</v>
      </c>
      <c r="E250" s="507">
        <f ca="1">DATEDIF(D250,TODAY(),"Y")</f>
        <v>18</v>
      </c>
      <c r="F250" s="506">
        <v>33512</v>
      </c>
      <c r="G250" s="505">
        <v>4</v>
      </c>
      <c r="H250" s="508">
        <f>$I$2*F250+F250</f>
        <v>33512</v>
      </c>
      <c r="K250" s="138"/>
      <c r="L250" s="138"/>
      <c r="M250" s="138"/>
      <c r="N250" s="133"/>
      <c r="O250" s="139"/>
      <c r="P250" s="140"/>
      <c r="Q250" s="136"/>
      <c r="R250" s="141"/>
    </row>
    <row r="251" spans="1:18">
      <c r="A251" s="505" t="s">
        <v>616</v>
      </c>
      <c r="B251" s="505" t="s">
        <v>140</v>
      </c>
      <c r="C251" s="505" t="s">
        <v>108</v>
      </c>
      <c r="D251" s="515">
        <v>38146</v>
      </c>
      <c r="E251" s="507">
        <f ca="1">DATEDIF(D251,TODAY(),"Y")</f>
        <v>18</v>
      </c>
      <c r="F251" s="506">
        <v>47340</v>
      </c>
      <c r="G251" s="505">
        <v>2</v>
      </c>
      <c r="H251" s="508">
        <f>$I$2*F251+F251</f>
        <v>47340</v>
      </c>
      <c r="K251" s="138"/>
      <c r="L251" s="138"/>
      <c r="M251" s="138"/>
      <c r="N251" s="133"/>
      <c r="O251" s="139"/>
      <c r="P251" s="140"/>
      <c r="Q251" s="136"/>
      <c r="R251" s="141"/>
    </row>
    <row r="252" spans="1:18">
      <c r="A252" s="505" t="s">
        <v>615</v>
      </c>
      <c r="B252" s="505" t="s">
        <v>110</v>
      </c>
      <c r="C252" s="505" t="s">
        <v>125</v>
      </c>
      <c r="D252" s="515">
        <v>38173</v>
      </c>
      <c r="E252" s="507">
        <f ca="1">DATEDIF(D252,TODAY(),"Y")</f>
        <v>18</v>
      </c>
      <c r="F252" s="506">
        <v>32900</v>
      </c>
      <c r="G252" s="505">
        <v>2</v>
      </c>
      <c r="H252" s="508">
        <f>$I$2*F252+F252</f>
        <v>32900</v>
      </c>
      <c r="K252" s="138"/>
      <c r="L252" s="138"/>
      <c r="M252" s="138"/>
      <c r="N252" s="133"/>
      <c r="O252" s="139"/>
      <c r="P252" s="140"/>
      <c r="Q252" s="136"/>
      <c r="R252" s="141"/>
    </row>
    <row r="253" spans="1:18">
      <c r="A253" s="505" t="s">
        <v>614</v>
      </c>
      <c r="B253" s="505" t="s">
        <v>115</v>
      </c>
      <c r="C253" s="505" t="s">
        <v>108</v>
      </c>
      <c r="D253" s="515">
        <v>38227</v>
      </c>
      <c r="E253" s="507">
        <f ca="1">DATEDIF(D253,TODAY(),"Y")</f>
        <v>18</v>
      </c>
      <c r="F253" s="506">
        <v>86200</v>
      </c>
      <c r="G253" s="505">
        <v>3</v>
      </c>
      <c r="H253" s="508">
        <f>$I$2*F253+F253</f>
        <v>86200</v>
      </c>
      <c r="K253" s="138"/>
      <c r="L253" s="138"/>
      <c r="M253" s="138"/>
      <c r="N253" s="133"/>
      <c r="O253" s="139"/>
      <c r="P253" s="140"/>
      <c r="Q253" s="136"/>
      <c r="R253" s="141"/>
    </row>
    <row r="254" spans="1:18">
      <c r="A254" s="505" t="s">
        <v>613</v>
      </c>
      <c r="B254" s="505" t="s">
        <v>119</v>
      </c>
      <c r="C254" s="505" t="s">
        <v>108</v>
      </c>
      <c r="D254" s="515">
        <v>38237</v>
      </c>
      <c r="E254" s="507">
        <f ca="1">DATEDIF(D254,TODAY(),"Y")</f>
        <v>18</v>
      </c>
      <c r="F254" s="506">
        <v>31910</v>
      </c>
      <c r="G254" s="505">
        <v>5</v>
      </c>
      <c r="H254" s="508">
        <f>$I$2*F254+F254</f>
        <v>31910</v>
      </c>
      <c r="K254" s="138"/>
      <c r="L254" s="138"/>
      <c r="M254" s="138"/>
      <c r="N254" s="133"/>
      <c r="O254" s="139"/>
      <c r="P254" s="140"/>
      <c r="Q254" s="136"/>
      <c r="R254" s="141"/>
    </row>
    <row r="255" spans="1:18">
      <c r="A255" s="505" t="s">
        <v>612</v>
      </c>
      <c r="B255" s="505" t="s">
        <v>140</v>
      </c>
      <c r="C255" s="505" t="s">
        <v>111</v>
      </c>
      <c r="D255" s="515">
        <v>38289</v>
      </c>
      <c r="E255" s="507">
        <f ca="1">DATEDIF(D255,TODAY(),"Y")</f>
        <v>18</v>
      </c>
      <c r="F255" s="506">
        <v>71830</v>
      </c>
      <c r="G255" s="505">
        <v>3</v>
      </c>
      <c r="H255" s="508">
        <f>$I$2*F255+F255</f>
        <v>71830</v>
      </c>
      <c r="K255" s="138"/>
      <c r="L255" s="138"/>
      <c r="M255" s="138"/>
      <c r="N255" s="133"/>
      <c r="O255" s="139"/>
      <c r="P255" s="140"/>
      <c r="Q255" s="136"/>
      <c r="R255" s="141"/>
    </row>
    <row r="256" spans="1:18">
      <c r="A256" s="505" t="s">
        <v>611</v>
      </c>
      <c r="B256" s="505" t="s">
        <v>140</v>
      </c>
      <c r="C256" s="505" t="s">
        <v>108</v>
      </c>
      <c r="D256" s="515">
        <v>38321</v>
      </c>
      <c r="E256" s="507">
        <f ca="1">DATEDIF(D256,TODAY(),"Y")</f>
        <v>18</v>
      </c>
      <c r="F256" s="506">
        <v>70760</v>
      </c>
      <c r="G256" s="505">
        <v>1</v>
      </c>
      <c r="H256" s="508">
        <f>$I$2*F256+F256</f>
        <v>70760</v>
      </c>
      <c r="K256" s="138"/>
      <c r="L256" s="138"/>
      <c r="M256" s="138"/>
      <c r="N256" s="133"/>
      <c r="O256" s="139"/>
      <c r="P256" s="140"/>
      <c r="Q256" s="136"/>
      <c r="R256" s="141"/>
    </row>
    <row r="257" spans="1:18">
      <c r="A257" s="505" t="s">
        <v>610</v>
      </c>
      <c r="B257" s="505" t="s">
        <v>140</v>
      </c>
      <c r="C257" s="505" t="s">
        <v>111</v>
      </c>
      <c r="D257" s="515">
        <v>38321</v>
      </c>
      <c r="E257" s="507">
        <f ca="1">DATEDIF(D257,TODAY(),"Y")</f>
        <v>18</v>
      </c>
      <c r="F257" s="506">
        <v>37980</v>
      </c>
      <c r="G257" s="505">
        <v>4</v>
      </c>
      <c r="H257" s="508">
        <f>$I$2*F257+F257</f>
        <v>37980</v>
      </c>
      <c r="K257" s="138"/>
      <c r="L257" s="138"/>
      <c r="M257" s="138"/>
      <c r="N257" s="133"/>
      <c r="O257" s="139"/>
      <c r="P257" s="140"/>
      <c r="Q257" s="136"/>
      <c r="R257" s="141"/>
    </row>
    <row r="258" spans="1:18">
      <c r="A258" s="505" t="s">
        <v>609</v>
      </c>
      <c r="B258" s="505" t="s">
        <v>107</v>
      </c>
      <c r="C258" s="505" t="s">
        <v>108</v>
      </c>
      <c r="D258" s="515">
        <v>38328</v>
      </c>
      <c r="E258" s="507">
        <f ca="1">DATEDIF(D258,TODAY(),"Y")</f>
        <v>18</v>
      </c>
      <c r="F258" s="506">
        <v>48280</v>
      </c>
      <c r="G258" s="505">
        <v>4</v>
      </c>
      <c r="H258" s="508">
        <f>$I$2*F258+F258</f>
        <v>48280</v>
      </c>
      <c r="K258" s="138"/>
      <c r="L258" s="138"/>
      <c r="M258" s="138"/>
      <c r="N258" s="133"/>
      <c r="O258" s="139"/>
      <c r="P258" s="140"/>
      <c r="Q258" s="136"/>
      <c r="R258" s="141"/>
    </row>
    <row r="259" spans="1:18">
      <c r="A259" s="505" t="s">
        <v>608</v>
      </c>
      <c r="B259" s="505" t="s">
        <v>107</v>
      </c>
      <c r="C259" s="505" t="s">
        <v>108</v>
      </c>
      <c r="D259" s="515">
        <v>38347</v>
      </c>
      <c r="E259" s="507">
        <f ca="1">DATEDIF(D259,TODAY(),"Y")</f>
        <v>18</v>
      </c>
      <c r="F259" s="506">
        <v>81340</v>
      </c>
      <c r="G259" s="505">
        <v>2</v>
      </c>
      <c r="H259" s="508">
        <f>$I$2*F259+F259</f>
        <v>81340</v>
      </c>
      <c r="K259" s="138"/>
      <c r="L259" s="138"/>
      <c r="M259" s="138"/>
      <c r="N259" s="133"/>
      <c r="O259" s="139"/>
      <c r="P259" s="140"/>
      <c r="Q259" s="136"/>
      <c r="R259" s="141"/>
    </row>
    <row r="260" spans="1:18">
      <c r="A260" s="505" t="s">
        <v>607</v>
      </c>
      <c r="B260" s="505" t="s">
        <v>110</v>
      </c>
      <c r="C260" s="505" t="s">
        <v>125</v>
      </c>
      <c r="D260" s="515">
        <v>38723</v>
      </c>
      <c r="E260" s="507">
        <f ca="1">DATEDIF(D260,TODAY(),"Y")</f>
        <v>17</v>
      </c>
      <c r="F260" s="506">
        <v>10630</v>
      </c>
      <c r="G260" s="505">
        <v>3</v>
      </c>
      <c r="H260" s="508">
        <f>$I$2*F260+F260</f>
        <v>10630</v>
      </c>
      <c r="K260" s="138"/>
      <c r="L260" s="138"/>
      <c r="M260" s="138"/>
      <c r="N260" s="143"/>
      <c r="O260" s="139"/>
      <c r="P260" s="140"/>
      <c r="Q260" s="136"/>
      <c r="R260" s="141"/>
    </row>
    <row r="261" spans="1:18">
      <c r="A261" s="505" t="s">
        <v>606</v>
      </c>
      <c r="B261" s="505" t="s">
        <v>140</v>
      </c>
      <c r="C261" s="505" t="s">
        <v>108</v>
      </c>
      <c r="D261" s="515">
        <v>38733</v>
      </c>
      <c r="E261" s="507">
        <f ca="1">DATEDIF(D261,TODAY(),"Y")</f>
        <v>17</v>
      </c>
      <c r="F261" s="506">
        <v>68710</v>
      </c>
      <c r="G261" s="505">
        <v>4</v>
      </c>
      <c r="H261" s="508">
        <f>$I$2*F261+F261</f>
        <v>68710</v>
      </c>
      <c r="K261" s="138"/>
      <c r="L261" s="138"/>
      <c r="M261" s="138"/>
      <c r="N261" s="142"/>
      <c r="O261" s="139"/>
      <c r="P261" s="140"/>
      <c r="Q261" s="136"/>
      <c r="R261" s="141"/>
    </row>
    <row r="262" spans="1:18">
      <c r="A262" s="505" t="s">
        <v>605</v>
      </c>
      <c r="B262" s="505" t="s">
        <v>121</v>
      </c>
      <c r="C262" s="505" t="s">
        <v>111</v>
      </c>
      <c r="D262" s="515">
        <v>38734</v>
      </c>
      <c r="E262" s="507">
        <f ca="1">DATEDIF(D262,TODAY(),"Y")</f>
        <v>17</v>
      </c>
      <c r="F262" s="506">
        <v>54190</v>
      </c>
      <c r="G262" s="505">
        <v>4</v>
      </c>
      <c r="H262" s="508">
        <f>$I$2*F262+F262</f>
        <v>54190</v>
      </c>
      <c r="K262" s="138"/>
      <c r="L262" s="138"/>
      <c r="M262" s="138"/>
      <c r="N262" s="133"/>
      <c r="O262" s="139"/>
      <c r="P262" s="140"/>
      <c r="Q262" s="136"/>
      <c r="R262" s="141"/>
    </row>
    <row r="263" spans="1:18">
      <c r="A263" s="505" t="s">
        <v>604</v>
      </c>
      <c r="B263" s="505" t="s">
        <v>242</v>
      </c>
      <c r="C263" s="505" t="s">
        <v>108</v>
      </c>
      <c r="D263" s="515">
        <v>38736</v>
      </c>
      <c r="E263" s="507">
        <f ca="1">DATEDIF(D263,TODAY(),"Y")</f>
        <v>17</v>
      </c>
      <c r="F263" s="506">
        <v>22920</v>
      </c>
      <c r="G263" s="505">
        <v>3</v>
      </c>
      <c r="H263" s="508">
        <f>$I$2*F263+F263</f>
        <v>22920</v>
      </c>
      <c r="K263" s="138"/>
      <c r="L263" s="138"/>
      <c r="M263" s="138"/>
      <c r="N263" s="133"/>
      <c r="O263" s="139"/>
      <c r="P263" s="140"/>
      <c r="Q263" s="136"/>
      <c r="R263" s="141"/>
    </row>
    <row r="264" spans="1:18">
      <c r="A264" s="505" t="s">
        <v>603</v>
      </c>
      <c r="B264" s="505" t="s">
        <v>119</v>
      </c>
      <c r="C264" s="505" t="s">
        <v>108</v>
      </c>
      <c r="D264" s="515">
        <v>38738</v>
      </c>
      <c r="E264" s="507">
        <f ca="1">DATEDIF(D264,TODAY(),"Y")</f>
        <v>17</v>
      </c>
      <c r="F264" s="506">
        <v>62965</v>
      </c>
      <c r="G264" s="505">
        <v>1</v>
      </c>
      <c r="H264" s="508">
        <f>$I$2*F264+F264</f>
        <v>62965</v>
      </c>
      <c r="K264" s="138"/>
      <c r="L264" s="138"/>
      <c r="M264" s="138"/>
      <c r="N264" s="133"/>
      <c r="O264" s="139"/>
      <c r="P264" s="140"/>
      <c r="Q264" s="136"/>
      <c r="R264" s="141"/>
    </row>
    <row r="265" spans="1:18">
      <c r="A265" s="505" t="s">
        <v>602</v>
      </c>
      <c r="B265" s="505" t="s">
        <v>140</v>
      </c>
      <c r="C265" s="505" t="s">
        <v>111</v>
      </c>
      <c r="D265" s="515">
        <v>38738</v>
      </c>
      <c r="E265" s="507">
        <f ca="1">DATEDIF(D265,TODAY(),"Y")</f>
        <v>17</v>
      </c>
      <c r="F265" s="506">
        <v>42150</v>
      </c>
      <c r="G265" s="505">
        <v>5</v>
      </c>
      <c r="H265" s="508">
        <f>$I$2*F265+F265</f>
        <v>42150</v>
      </c>
      <c r="K265" s="138"/>
      <c r="L265" s="138"/>
      <c r="M265" s="138"/>
      <c r="N265" s="133"/>
      <c r="O265" s="139"/>
      <c r="P265" s="140"/>
      <c r="Q265" s="136"/>
      <c r="R265" s="141"/>
    </row>
    <row r="266" spans="1:18">
      <c r="A266" s="505" t="s">
        <v>601</v>
      </c>
      <c r="B266" s="505" t="s">
        <v>283</v>
      </c>
      <c r="C266" s="505" t="s">
        <v>111</v>
      </c>
      <c r="D266" s="515">
        <v>38738</v>
      </c>
      <c r="E266" s="507">
        <f ca="1">DATEDIF(D266,TODAY(),"Y")</f>
        <v>17</v>
      </c>
      <c r="F266" s="506">
        <v>25120</v>
      </c>
      <c r="G266" s="505">
        <v>2</v>
      </c>
      <c r="H266" s="508">
        <f>$I$2*F266+F266</f>
        <v>25120</v>
      </c>
      <c r="K266" s="138"/>
      <c r="L266" s="138"/>
      <c r="M266" s="138"/>
      <c r="N266" s="133"/>
      <c r="O266" s="139"/>
      <c r="P266" s="140"/>
      <c r="Q266" s="136"/>
      <c r="R266" s="141"/>
    </row>
    <row r="267" spans="1:18">
      <c r="A267" s="505" t="s">
        <v>600</v>
      </c>
      <c r="B267" s="505" t="s">
        <v>154</v>
      </c>
      <c r="C267" s="505" t="s">
        <v>108</v>
      </c>
      <c r="D267" s="515">
        <v>38746</v>
      </c>
      <c r="E267" s="507">
        <f ca="1">DATEDIF(D267,TODAY(),"Y")</f>
        <v>16</v>
      </c>
      <c r="F267" s="506">
        <v>49360</v>
      </c>
      <c r="G267" s="505">
        <v>2</v>
      </c>
      <c r="H267" s="508">
        <f>$I$2*F267+F267</f>
        <v>49360</v>
      </c>
      <c r="K267" s="138"/>
      <c r="L267" s="138"/>
      <c r="M267" s="138"/>
      <c r="N267" s="133"/>
      <c r="O267" s="139"/>
      <c r="P267" s="140"/>
      <c r="Q267" s="136"/>
      <c r="R267" s="141"/>
    </row>
    <row r="268" spans="1:18">
      <c r="A268" s="505" t="s">
        <v>9</v>
      </c>
      <c r="B268" s="505" t="s">
        <v>135</v>
      </c>
      <c r="C268" s="505" t="s">
        <v>108</v>
      </c>
      <c r="D268" s="515">
        <v>38751</v>
      </c>
      <c r="E268" s="507">
        <f ca="1">DATEDIF(D268,TODAY(),"Y")</f>
        <v>16</v>
      </c>
      <c r="F268" s="506">
        <v>60830</v>
      </c>
      <c r="G268" s="505">
        <v>2</v>
      </c>
      <c r="H268" s="508">
        <f>$I$2*F268+F268</f>
        <v>60830</v>
      </c>
      <c r="K268" s="138"/>
      <c r="L268" s="138"/>
      <c r="M268" s="138"/>
      <c r="N268" s="133"/>
      <c r="O268" s="139"/>
      <c r="P268" s="140"/>
      <c r="Q268" s="136"/>
      <c r="R268" s="141"/>
    </row>
    <row r="269" spans="1:18">
      <c r="A269" s="505" t="s">
        <v>599</v>
      </c>
      <c r="B269" s="505" t="s">
        <v>107</v>
      </c>
      <c r="C269" s="505" t="s">
        <v>125</v>
      </c>
      <c r="D269" s="515">
        <v>38753</v>
      </c>
      <c r="E269" s="507">
        <f ca="1">DATEDIF(D269,TODAY(),"Y")</f>
        <v>16</v>
      </c>
      <c r="F269" s="506">
        <v>37660</v>
      </c>
      <c r="G269" s="505">
        <v>4</v>
      </c>
      <c r="H269" s="508">
        <f>$I$2*F269+F269</f>
        <v>37660</v>
      </c>
      <c r="K269" s="138"/>
      <c r="L269" s="138"/>
      <c r="M269" s="138"/>
      <c r="N269" s="133"/>
      <c r="O269" s="139"/>
      <c r="P269" s="140"/>
      <c r="Q269" s="136"/>
      <c r="R269" s="141"/>
    </row>
    <row r="270" spans="1:18">
      <c r="A270" s="505" t="s">
        <v>598</v>
      </c>
      <c r="B270" s="505" t="s">
        <v>113</v>
      </c>
      <c r="C270" s="505" t="s">
        <v>108</v>
      </c>
      <c r="D270" s="515">
        <v>38753</v>
      </c>
      <c r="E270" s="507">
        <f ca="1">DATEDIF(D270,TODAY(),"Y")</f>
        <v>16</v>
      </c>
      <c r="F270" s="506">
        <v>22410</v>
      </c>
      <c r="G270" s="505">
        <v>4</v>
      </c>
      <c r="H270" s="508">
        <f>$I$2*F270+F270</f>
        <v>22410</v>
      </c>
      <c r="K270" s="138"/>
      <c r="L270" s="138"/>
      <c r="M270" s="138"/>
      <c r="N270" s="133"/>
      <c r="O270" s="139"/>
      <c r="P270" s="140"/>
      <c r="Q270" s="136"/>
      <c r="R270" s="141"/>
    </row>
    <row r="271" spans="1:18">
      <c r="A271" s="505" t="s">
        <v>597</v>
      </c>
      <c r="B271" s="505" t="s">
        <v>260</v>
      </c>
      <c r="C271" s="505" t="s">
        <v>111</v>
      </c>
      <c r="D271" s="515">
        <v>38755</v>
      </c>
      <c r="E271" s="507">
        <f ca="1">DATEDIF(D271,TODAY(),"Y")</f>
        <v>16</v>
      </c>
      <c r="F271" s="506">
        <v>78860</v>
      </c>
      <c r="G271" s="505">
        <v>2</v>
      </c>
      <c r="H271" s="508">
        <f>$I$2*F271+F271</f>
        <v>78860</v>
      </c>
      <c r="K271" s="138"/>
      <c r="L271" s="138"/>
      <c r="M271" s="138"/>
      <c r="N271" s="133"/>
      <c r="O271" s="139"/>
      <c r="P271" s="140"/>
      <c r="Q271" s="136"/>
      <c r="R271" s="141"/>
    </row>
    <row r="272" spans="1:18">
      <c r="A272" s="505" t="s">
        <v>596</v>
      </c>
      <c r="B272" s="505" t="s">
        <v>137</v>
      </c>
      <c r="C272" s="505" t="s">
        <v>108</v>
      </c>
      <c r="D272" s="515">
        <v>38774</v>
      </c>
      <c r="E272" s="507">
        <f ca="1">DATEDIF(D272,TODAY(),"Y")</f>
        <v>16</v>
      </c>
      <c r="F272" s="506">
        <v>80120</v>
      </c>
      <c r="G272" s="505">
        <v>4</v>
      </c>
      <c r="H272" s="508">
        <f>$I$2*F272+F272</f>
        <v>80120</v>
      </c>
      <c r="K272" s="138"/>
      <c r="L272" s="138"/>
      <c r="M272" s="138"/>
      <c r="N272" s="133"/>
      <c r="O272" s="139"/>
      <c r="P272" s="140"/>
      <c r="Q272" s="136"/>
      <c r="R272" s="141"/>
    </row>
    <row r="273" spans="1:18">
      <c r="A273" s="505" t="s">
        <v>595</v>
      </c>
      <c r="B273" s="505" t="s">
        <v>140</v>
      </c>
      <c r="C273" s="505" t="s">
        <v>131</v>
      </c>
      <c r="D273" s="515">
        <v>38777</v>
      </c>
      <c r="E273" s="507">
        <f ca="1">DATEDIF(D273,TODAY(),"Y")</f>
        <v>16</v>
      </c>
      <c r="F273" s="506">
        <v>22472</v>
      </c>
      <c r="G273" s="505">
        <v>1</v>
      </c>
      <c r="H273" s="508">
        <f>$I$2*F273+F273</f>
        <v>22472</v>
      </c>
      <c r="K273" s="138"/>
      <c r="L273" s="138"/>
      <c r="M273" s="138"/>
      <c r="N273" s="133"/>
      <c r="O273" s="139"/>
      <c r="P273" s="140"/>
      <c r="Q273" s="136"/>
      <c r="R273" s="141"/>
    </row>
    <row r="274" spans="1:18">
      <c r="A274" s="505" t="s">
        <v>594</v>
      </c>
      <c r="B274" s="505" t="s">
        <v>119</v>
      </c>
      <c r="C274" s="505" t="s">
        <v>108</v>
      </c>
      <c r="D274" s="515">
        <v>38784</v>
      </c>
      <c r="E274" s="507">
        <f ca="1">DATEDIF(D274,TODAY(),"Y")</f>
        <v>16</v>
      </c>
      <c r="F274" s="506">
        <v>78710</v>
      </c>
      <c r="G274" s="505">
        <v>4</v>
      </c>
      <c r="H274" s="508">
        <f>$I$2*F274+F274</f>
        <v>78710</v>
      </c>
      <c r="K274" s="138"/>
      <c r="L274" s="138"/>
      <c r="M274" s="138"/>
      <c r="N274" s="133"/>
      <c r="O274" s="139"/>
      <c r="P274" s="140"/>
      <c r="Q274" s="136"/>
      <c r="R274" s="141"/>
    </row>
    <row r="275" spans="1:18">
      <c r="A275" s="505" t="s">
        <v>593</v>
      </c>
      <c r="B275" s="505" t="s">
        <v>113</v>
      </c>
      <c r="C275" s="505" t="s">
        <v>108</v>
      </c>
      <c r="D275" s="515">
        <v>38788</v>
      </c>
      <c r="E275" s="507">
        <f ca="1">DATEDIF(D275,TODAY(),"Y")</f>
        <v>16</v>
      </c>
      <c r="F275" s="506">
        <v>37750</v>
      </c>
      <c r="G275" s="505">
        <v>5</v>
      </c>
      <c r="H275" s="508">
        <f>$I$2*F275+F275</f>
        <v>37750</v>
      </c>
      <c r="K275" s="138"/>
      <c r="L275" s="138"/>
      <c r="M275" s="138"/>
      <c r="N275" s="133"/>
      <c r="O275" s="139"/>
      <c r="P275" s="140"/>
      <c r="Q275" s="136"/>
      <c r="R275" s="141"/>
    </row>
    <row r="276" spans="1:18">
      <c r="A276" s="505" t="s">
        <v>592</v>
      </c>
      <c r="B276" s="505" t="s">
        <v>110</v>
      </c>
      <c r="C276" s="505" t="s">
        <v>108</v>
      </c>
      <c r="D276" s="515">
        <v>38790</v>
      </c>
      <c r="E276" s="507">
        <f ca="1">DATEDIF(D276,TODAY(),"Y")</f>
        <v>16</v>
      </c>
      <c r="F276" s="506">
        <v>62688</v>
      </c>
      <c r="G276" s="505">
        <v>3</v>
      </c>
      <c r="H276" s="508">
        <f>$I$2*F276+F276</f>
        <v>62688</v>
      </c>
      <c r="K276" s="138"/>
      <c r="L276" s="138"/>
      <c r="M276" s="138"/>
      <c r="N276" s="133"/>
      <c r="O276" s="139"/>
      <c r="P276" s="140"/>
      <c r="Q276" s="136"/>
      <c r="R276" s="141"/>
    </row>
    <row r="277" spans="1:18">
      <c r="A277" s="505" t="s">
        <v>591</v>
      </c>
      <c r="B277" s="505" t="s">
        <v>123</v>
      </c>
      <c r="C277" s="505" t="s">
        <v>111</v>
      </c>
      <c r="D277" s="515">
        <v>38792</v>
      </c>
      <c r="E277" s="507">
        <f ca="1">DATEDIF(D277,TODAY(),"Y")</f>
        <v>16</v>
      </c>
      <c r="F277" s="506">
        <v>74740</v>
      </c>
      <c r="G277" s="505">
        <v>5</v>
      </c>
      <c r="H277" s="508">
        <f>$I$2*F277+F277</f>
        <v>74740</v>
      </c>
      <c r="K277" s="138"/>
      <c r="L277" s="138"/>
      <c r="M277" s="138"/>
      <c r="N277" s="142"/>
      <c r="O277" s="139"/>
      <c r="P277" s="140"/>
      <c r="Q277" s="136"/>
      <c r="R277" s="141"/>
    </row>
    <row r="278" spans="1:18">
      <c r="A278" s="505" t="s">
        <v>590</v>
      </c>
      <c r="B278" s="505" t="s">
        <v>119</v>
      </c>
      <c r="C278" s="505" t="s">
        <v>111</v>
      </c>
      <c r="D278" s="515">
        <v>38793</v>
      </c>
      <c r="E278" s="507">
        <f ca="1">DATEDIF(D278,TODAY(),"Y")</f>
        <v>16</v>
      </c>
      <c r="F278" s="506">
        <v>85930</v>
      </c>
      <c r="G278" s="505">
        <v>2</v>
      </c>
      <c r="H278" s="508">
        <f>$I$2*F278+F278</f>
        <v>85930</v>
      </c>
      <c r="K278" s="138"/>
      <c r="L278" s="138"/>
      <c r="M278" s="138"/>
      <c r="N278" s="133"/>
      <c r="O278" s="139"/>
      <c r="P278" s="140"/>
      <c r="Q278" s="136"/>
      <c r="R278" s="141"/>
    </row>
    <row r="279" spans="1:18">
      <c r="A279" s="505" t="s">
        <v>589</v>
      </c>
      <c r="B279" s="505" t="s">
        <v>140</v>
      </c>
      <c r="C279" s="505" t="s">
        <v>108</v>
      </c>
      <c r="D279" s="515">
        <v>38798</v>
      </c>
      <c r="E279" s="507">
        <f ca="1">DATEDIF(D279,TODAY(),"Y")</f>
        <v>16</v>
      </c>
      <c r="F279" s="506">
        <v>73144</v>
      </c>
      <c r="G279" s="505">
        <v>5</v>
      </c>
      <c r="H279" s="508">
        <f>$I$2*F279+F279</f>
        <v>73144</v>
      </c>
      <c r="K279" s="138"/>
      <c r="L279" s="138"/>
      <c r="M279" s="138"/>
      <c r="N279" s="133"/>
      <c r="O279" s="134"/>
      <c r="P279" s="140"/>
      <c r="Q279" s="136"/>
      <c r="R279" s="141"/>
    </row>
    <row r="280" spans="1:18">
      <c r="A280" s="505" t="s">
        <v>588</v>
      </c>
      <c r="B280" s="505" t="s">
        <v>242</v>
      </c>
      <c r="C280" s="505" t="s">
        <v>108</v>
      </c>
      <c r="D280" s="515">
        <v>38801</v>
      </c>
      <c r="E280" s="507">
        <f ca="1">DATEDIF(D280,TODAY(),"Y")</f>
        <v>16</v>
      </c>
      <c r="F280" s="506">
        <v>26510</v>
      </c>
      <c r="G280" s="505">
        <v>1</v>
      </c>
      <c r="H280" s="508">
        <f>$I$2*F280+F280</f>
        <v>26510</v>
      </c>
      <c r="K280" s="138"/>
      <c r="L280" s="138"/>
      <c r="M280" s="138"/>
      <c r="N280" s="133"/>
      <c r="O280" s="139"/>
      <c r="P280" s="140"/>
      <c r="Q280" s="136"/>
      <c r="R280" s="141"/>
    </row>
    <row r="281" spans="1:18">
      <c r="A281" s="505" t="s">
        <v>587</v>
      </c>
      <c r="B281" s="505" t="s">
        <v>123</v>
      </c>
      <c r="C281" s="505" t="s">
        <v>125</v>
      </c>
      <c r="D281" s="515">
        <v>38804</v>
      </c>
      <c r="E281" s="507">
        <f ca="1">DATEDIF(D281,TODAY(),"Y")</f>
        <v>16</v>
      </c>
      <c r="F281" s="506">
        <v>48415</v>
      </c>
      <c r="G281" s="505">
        <v>4</v>
      </c>
      <c r="H281" s="508">
        <f>$I$2*F281+F281</f>
        <v>48415</v>
      </c>
      <c r="K281" s="138"/>
      <c r="L281" s="138"/>
      <c r="M281" s="138"/>
      <c r="N281" s="133"/>
      <c r="O281" s="139"/>
      <c r="P281" s="140"/>
      <c r="Q281" s="136"/>
      <c r="R281" s="141"/>
    </row>
    <row r="282" spans="1:18">
      <c r="A282" s="505" t="s">
        <v>585</v>
      </c>
      <c r="B282" s="505" t="s">
        <v>147</v>
      </c>
      <c r="C282" s="505" t="s">
        <v>111</v>
      </c>
      <c r="D282" s="515">
        <v>38805</v>
      </c>
      <c r="E282" s="507">
        <f ca="1">DATEDIF(D282,TODAY(),"Y")</f>
        <v>16</v>
      </c>
      <c r="F282" s="506">
        <v>53870</v>
      </c>
      <c r="G282" s="505">
        <v>2</v>
      </c>
      <c r="H282" s="508">
        <f>$I$2*F282+F282</f>
        <v>53870</v>
      </c>
      <c r="K282" s="138"/>
      <c r="L282" s="138"/>
      <c r="M282" s="138"/>
      <c r="N282" s="133"/>
      <c r="O282" s="139"/>
      <c r="P282" s="140"/>
      <c r="Q282" s="136"/>
      <c r="R282" s="141"/>
    </row>
    <row r="283" spans="1:18">
      <c r="A283" s="505" t="s">
        <v>586</v>
      </c>
      <c r="B283" s="505" t="s">
        <v>107</v>
      </c>
      <c r="C283" s="505" t="s">
        <v>125</v>
      </c>
      <c r="D283" s="515">
        <v>38805</v>
      </c>
      <c r="E283" s="507">
        <f ca="1">DATEDIF(D283,TODAY(),"Y")</f>
        <v>16</v>
      </c>
      <c r="F283" s="506">
        <v>13690</v>
      </c>
      <c r="G283" s="505">
        <v>5</v>
      </c>
      <c r="H283" s="508">
        <f>$I$2*F283+F283</f>
        <v>13690</v>
      </c>
      <c r="K283" s="138"/>
      <c r="L283" s="138"/>
      <c r="M283" s="138"/>
      <c r="N283" s="133"/>
      <c r="O283" s="139"/>
      <c r="P283" s="140"/>
      <c r="Q283" s="136"/>
      <c r="R283" s="141"/>
    </row>
    <row r="284" spans="1:18">
      <c r="A284" s="505" t="s">
        <v>584</v>
      </c>
      <c r="B284" s="505" t="s">
        <v>140</v>
      </c>
      <c r="C284" s="505" t="s">
        <v>108</v>
      </c>
      <c r="D284" s="515">
        <v>38807</v>
      </c>
      <c r="E284" s="507">
        <f ca="1">DATEDIF(D284,TODAY(),"Y")</f>
        <v>16</v>
      </c>
      <c r="F284" s="506">
        <v>79730</v>
      </c>
      <c r="G284" s="505">
        <v>2</v>
      </c>
      <c r="H284" s="508">
        <f>$I$2*F284+F284</f>
        <v>79730</v>
      </c>
      <c r="K284" s="138"/>
      <c r="L284" s="138"/>
      <c r="M284" s="138"/>
      <c r="N284" s="133"/>
      <c r="O284" s="139"/>
      <c r="P284" s="140"/>
      <c r="Q284" s="136"/>
      <c r="R284" s="141"/>
    </row>
    <row r="285" spans="1:18">
      <c r="A285" s="505" t="s">
        <v>583</v>
      </c>
      <c r="B285" s="505" t="s">
        <v>115</v>
      </c>
      <c r="C285" s="505" t="s">
        <v>108</v>
      </c>
      <c r="D285" s="515">
        <v>38807</v>
      </c>
      <c r="E285" s="507">
        <f ca="1">DATEDIF(D285,TODAY(),"Y")</f>
        <v>16</v>
      </c>
      <c r="F285" s="506">
        <v>47060</v>
      </c>
      <c r="G285" s="505">
        <v>4</v>
      </c>
      <c r="H285" s="508">
        <f>$I$2*F285+F285</f>
        <v>47060</v>
      </c>
      <c r="K285" s="138"/>
      <c r="L285" s="138"/>
      <c r="M285" s="138"/>
      <c r="N285" s="133"/>
      <c r="O285" s="139"/>
      <c r="P285" s="140"/>
      <c r="Q285" s="136"/>
      <c r="R285" s="141"/>
    </row>
    <row r="286" spans="1:18">
      <c r="A286" s="505" t="s">
        <v>582</v>
      </c>
      <c r="B286" s="505" t="s">
        <v>140</v>
      </c>
      <c r="C286" s="505" t="s">
        <v>108</v>
      </c>
      <c r="D286" s="515">
        <v>38809</v>
      </c>
      <c r="E286" s="507">
        <f ca="1">DATEDIF(D286,TODAY(),"Y")</f>
        <v>16</v>
      </c>
      <c r="F286" s="506">
        <v>76584</v>
      </c>
      <c r="G286" s="505">
        <v>1</v>
      </c>
      <c r="H286" s="508">
        <f>$I$2*F286+F286</f>
        <v>76584</v>
      </c>
      <c r="K286" s="138"/>
      <c r="L286" s="138"/>
      <c r="M286" s="138"/>
      <c r="N286" s="133"/>
      <c r="O286" s="139"/>
      <c r="P286" s="140"/>
      <c r="Q286" s="136"/>
      <c r="R286" s="141"/>
    </row>
    <row r="287" spans="1:18">
      <c r="A287" s="505" t="s">
        <v>581</v>
      </c>
      <c r="B287" s="505" t="s">
        <v>140</v>
      </c>
      <c r="C287" s="505" t="s">
        <v>108</v>
      </c>
      <c r="D287" s="515">
        <v>38813</v>
      </c>
      <c r="E287" s="507">
        <f ca="1">DATEDIF(D287,TODAY(),"Y")</f>
        <v>16</v>
      </c>
      <c r="F287" s="506">
        <v>32390</v>
      </c>
      <c r="G287" s="505">
        <v>2</v>
      </c>
      <c r="H287" s="508">
        <f>$I$2*F287+F287</f>
        <v>32390</v>
      </c>
      <c r="K287" s="138"/>
      <c r="L287" s="138"/>
      <c r="M287" s="138"/>
      <c r="N287" s="133"/>
      <c r="O287" s="139"/>
      <c r="P287" s="140"/>
      <c r="Q287" s="136"/>
      <c r="R287" s="141"/>
    </row>
    <row r="288" spans="1:18">
      <c r="A288" s="505" t="s">
        <v>580</v>
      </c>
      <c r="B288" s="505" t="s">
        <v>110</v>
      </c>
      <c r="C288" s="505" t="s">
        <v>108</v>
      </c>
      <c r="D288" s="515">
        <v>38815</v>
      </c>
      <c r="E288" s="507">
        <f ca="1">DATEDIF(D288,TODAY(),"Y")</f>
        <v>16</v>
      </c>
      <c r="F288" s="506">
        <v>63270</v>
      </c>
      <c r="G288" s="505">
        <v>1</v>
      </c>
      <c r="H288" s="508">
        <f>$I$2*F288+F288</f>
        <v>63270</v>
      </c>
      <c r="K288" s="138"/>
      <c r="L288" s="138"/>
      <c r="M288" s="138"/>
      <c r="N288" s="133"/>
      <c r="O288" s="139"/>
      <c r="P288" s="140"/>
      <c r="Q288" s="136"/>
      <c r="R288" s="141"/>
    </row>
    <row r="289" spans="1:18">
      <c r="A289" s="505" t="s">
        <v>579</v>
      </c>
      <c r="B289" s="505" t="s">
        <v>140</v>
      </c>
      <c r="C289" s="505" t="s">
        <v>108</v>
      </c>
      <c r="D289" s="515">
        <v>38816</v>
      </c>
      <c r="E289" s="507">
        <f ca="1">DATEDIF(D289,TODAY(),"Y")</f>
        <v>16</v>
      </c>
      <c r="F289" s="506">
        <v>44920</v>
      </c>
      <c r="G289" s="505">
        <v>1</v>
      </c>
      <c r="H289" s="508">
        <f>$I$2*F289+F289</f>
        <v>44920</v>
      </c>
      <c r="K289" s="138"/>
      <c r="L289" s="138"/>
      <c r="M289" s="138"/>
      <c r="N289" s="133"/>
      <c r="O289" s="139"/>
      <c r="P289" s="140"/>
      <c r="Q289" s="136"/>
      <c r="R289" s="141"/>
    </row>
    <row r="290" spans="1:18">
      <c r="A290" s="505" t="s">
        <v>578</v>
      </c>
      <c r="B290" s="505" t="s">
        <v>140</v>
      </c>
      <c r="C290" s="505" t="s">
        <v>108</v>
      </c>
      <c r="D290" s="515">
        <v>38821</v>
      </c>
      <c r="E290" s="507">
        <f ca="1">DATEDIF(D290,TODAY(),"Y")</f>
        <v>16</v>
      </c>
      <c r="F290" s="506">
        <v>65720</v>
      </c>
      <c r="G290" s="505">
        <v>1</v>
      </c>
      <c r="H290" s="508">
        <f>$I$2*F290+F290</f>
        <v>65720</v>
      </c>
      <c r="K290" s="138"/>
      <c r="L290" s="138"/>
      <c r="M290" s="138"/>
      <c r="N290" s="133"/>
      <c r="O290" s="139"/>
      <c r="P290" s="140"/>
      <c r="Q290" s="136"/>
      <c r="R290" s="141"/>
    </row>
    <row r="291" spans="1:18">
      <c r="A291" s="505" t="s">
        <v>577</v>
      </c>
      <c r="B291" s="505" t="s">
        <v>110</v>
      </c>
      <c r="C291" s="505" t="s">
        <v>111</v>
      </c>
      <c r="D291" s="515">
        <v>38828</v>
      </c>
      <c r="E291" s="507">
        <f ca="1">DATEDIF(D291,TODAY(),"Y")</f>
        <v>16</v>
      </c>
      <c r="F291" s="506">
        <v>49530</v>
      </c>
      <c r="G291" s="505">
        <v>4</v>
      </c>
      <c r="H291" s="508">
        <f>$I$2*F291+F291</f>
        <v>49530</v>
      </c>
      <c r="K291" s="138"/>
      <c r="L291" s="138"/>
      <c r="M291" s="138"/>
      <c r="N291" s="142"/>
      <c r="O291" s="139"/>
      <c r="P291" s="140"/>
      <c r="Q291" s="136"/>
      <c r="R291" s="141"/>
    </row>
    <row r="292" spans="1:18">
      <c r="A292" s="505" t="s">
        <v>576</v>
      </c>
      <c r="B292" s="505" t="s">
        <v>140</v>
      </c>
      <c r="C292" s="505" t="s">
        <v>108</v>
      </c>
      <c r="D292" s="515">
        <v>38832</v>
      </c>
      <c r="E292" s="507">
        <f ca="1">DATEDIF(D292,TODAY(),"Y")</f>
        <v>16</v>
      </c>
      <c r="F292" s="506">
        <v>29420</v>
      </c>
      <c r="G292" s="505">
        <v>5</v>
      </c>
      <c r="H292" s="508">
        <f>$I$2*F292+F292</f>
        <v>29420</v>
      </c>
      <c r="K292" s="138"/>
      <c r="L292" s="138"/>
      <c r="M292" s="138"/>
      <c r="N292" s="133"/>
      <c r="O292" s="139"/>
      <c r="P292" s="140"/>
      <c r="Q292" s="136"/>
      <c r="R292" s="141"/>
    </row>
    <row r="293" spans="1:18">
      <c r="A293" s="505" t="s">
        <v>575</v>
      </c>
      <c r="B293" s="505" t="s">
        <v>147</v>
      </c>
      <c r="C293" s="505" t="s">
        <v>108</v>
      </c>
      <c r="D293" s="515">
        <v>38834</v>
      </c>
      <c r="E293" s="507">
        <f ca="1">DATEDIF(D293,TODAY(),"Y")</f>
        <v>16</v>
      </c>
      <c r="F293" s="506">
        <v>81640</v>
      </c>
      <c r="G293" s="505">
        <v>4</v>
      </c>
      <c r="H293" s="508">
        <f>$I$2*F293+F293</f>
        <v>81640</v>
      </c>
      <c r="K293" s="138"/>
      <c r="L293" s="138"/>
      <c r="M293" s="138"/>
      <c r="N293" s="133"/>
      <c r="O293" s="139"/>
      <c r="P293" s="140"/>
      <c r="Q293" s="136"/>
      <c r="R293" s="141"/>
    </row>
    <row r="294" spans="1:18">
      <c r="A294" s="505" t="s">
        <v>574</v>
      </c>
      <c r="B294" s="505" t="s">
        <v>154</v>
      </c>
      <c r="C294" s="505" t="s">
        <v>125</v>
      </c>
      <c r="D294" s="515">
        <v>38851</v>
      </c>
      <c r="E294" s="507">
        <f ca="1">DATEDIF(D294,TODAY(),"Y")</f>
        <v>16</v>
      </c>
      <c r="F294" s="506">
        <v>11025</v>
      </c>
      <c r="G294" s="505">
        <v>1</v>
      </c>
      <c r="H294" s="508">
        <f>$I$2*F294+F294</f>
        <v>11025</v>
      </c>
      <c r="K294" s="138"/>
      <c r="L294" s="138"/>
      <c r="M294" s="138"/>
      <c r="N294" s="133"/>
      <c r="O294" s="139"/>
      <c r="P294" s="140"/>
      <c r="Q294" s="136"/>
      <c r="R294" s="141"/>
    </row>
    <row r="295" spans="1:18">
      <c r="A295" s="505" t="s">
        <v>573</v>
      </c>
      <c r="B295" s="505" t="s">
        <v>283</v>
      </c>
      <c r="C295" s="505" t="s">
        <v>111</v>
      </c>
      <c r="D295" s="515">
        <v>38854</v>
      </c>
      <c r="E295" s="507">
        <f ca="1">DATEDIF(D295,TODAY(),"Y")</f>
        <v>16</v>
      </c>
      <c r="F295" s="506">
        <v>44820</v>
      </c>
      <c r="G295" s="505">
        <v>4</v>
      </c>
      <c r="H295" s="508">
        <f>$I$2*F295+F295</f>
        <v>44820</v>
      </c>
      <c r="K295" s="138"/>
      <c r="L295" s="138"/>
      <c r="M295" s="138"/>
      <c r="N295" s="133"/>
      <c r="O295" s="139"/>
      <c r="P295" s="140"/>
      <c r="Q295" s="136"/>
      <c r="R295" s="141"/>
    </row>
    <row r="296" spans="1:18">
      <c r="A296" s="505" t="s">
        <v>571</v>
      </c>
      <c r="B296" s="505" t="s">
        <v>123</v>
      </c>
      <c r="C296" s="505" t="s">
        <v>111</v>
      </c>
      <c r="D296" s="515">
        <v>38856</v>
      </c>
      <c r="E296" s="507">
        <f ca="1">DATEDIF(D296,TODAY(),"Y")</f>
        <v>16</v>
      </c>
      <c r="F296" s="506">
        <v>84200</v>
      </c>
      <c r="G296" s="505">
        <v>2</v>
      </c>
      <c r="H296" s="508">
        <f>$I$2*F296+F296</f>
        <v>84200</v>
      </c>
      <c r="K296" s="138"/>
      <c r="L296" s="138"/>
      <c r="M296" s="138"/>
      <c r="N296" s="133"/>
      <c r="O296" s="139"/>
      <c r="P296" s="140"/>
      <c r="Q296" s="136"/>
      <c r="R296" s="141"/>
    </row>
    <row r="297" spans="1:18">
      <c r="A297" s="505" t="s">
        <v>572</v>
      </c>
      <c r="B297" s="505" t="s">
        <v>119</v>
      </c>
      <c r="C297" s="505" t="s">
        <v>108</v>
      </c>
      <c r="D297" s="515">
        <v>38856</v>
      </c>
      <c r="E297" s="507">
        <f ca="1">DATEDIF(D297,TODAY(),"Y")</f>
        <v>16</v>
      </c>
      <c r="F297" s="506">
        <v>37770</v>
      </c>
      <c r="G297" s="505">
        <v>5</v>
      </c>
      <c r="H297" s="508">
        <f>$I$2*F297+F297</f>
        <v>37770</v>
      </c>
      <c r="K297" s="138"/>
      <c r="L297" s="138"/>
      <c r="M297" s="138"/>
      <c r="N297" s="133"/>
      <c r="O297" s="139"/>
      <c r="P297" s="140"/>
      <c r="Q297" s="136"/>
      <c r="R297" s="141"/>
    </row>
    <row r="298" spans="1:18">
      <c r="A298" s="505" t="s">
        <v>570</v>
      </c>
      <c r="B298" s="505" t="s">
        <v>107</v>
      </c>
      <c r="C298" s="505" t="s">
        <v>131</v>
      </c>
      <c r="D298" s="515">
        <v>38863</v>
      </c>
      <c r="E298" s="507">
        <f ca="1">DATEDIF(D298,TODAY(),"Y")</f>
        <v>16</v>
      </c>
      <c r="F298" s="506">
        <v>28768</v>
      </c>
      <c r="G298" s="505">
        <v>3</v>
      </c>
      <c r="H298" s="508">
        <f>$I$2*F298+F298</f>
        <v>28768</v>
      </c>
      <c r="K298" s="138"/>
      <c r="L298" s="138"/>
      <c r="M298" s="138"/>
      <c r="N298" s="133"/>
      <c r="O298" s="139"/>
      <c r="P298" s="140"/>
      <c r="Q298" s="136"/>
      <c r="R298" s="141"/>
    </row>
    <row r="299" spans="1:18">
      <c r="A299" s="505" t="s">
        <v>569</v>
      </c>
      <c r="B299" s="505" t="s">
        <v>140</v>
      </c>
      <c r="C299" s="505" t="s">
        <v>111</v>
      </c>
      <c r="D299" s="515">
        <v>38874</v>
      </c>
      <c r="E299" s="507">
        <f ca="1">DATEDIF(D299,TODAY(),"Y")</f>
        <v>16</v>
      </c>
      <c r="F299" s="506">
        <v>59330</v>
      </c>
      <c r="G299" s="505">
        <v>4</v>
      </c>
      <c r="H299" s="508">
        <f>$I$2*F299+F299</f>
        <v>59330</v>
      </c>
      <c r="K299" s="138"/>
      <c r="L299" s="138"/>
      <c r="M299" s="138"/>
      <c r="N299" s="133"/>
      <c r="O299" s="139"/>
      <c r="P299" s="140"/>
      <c r="Q299" s="136"/>
      <c r="R299" s="141"/>
    </row>
    <row r="300" spans="1:18">
      <c r="A300" s="505" t="s">
        <v>568</v>
      </c>
      <c r="B300" s="505" t="s">
        <v>140</v>
      </c>
      <c r="C300" s="505" t="s">
        <v>108</v>
      </c>
      <c r="D300" s="515">
        <v>38876</v>
      </c>
      <c r="E300" s="507">
        <f ca="1">DATEDIF(D300,TODAY(),"Y")</f>
        <v>16</v>
      </c>
      <c r="F300" s="506">
        <v>60280</v>
      </c>
      <c r="G300" s="505">
        <v>1</v>
      </c>
      <c r="H300" s="508">
        <f>$I$2*F300+F300</f>
        <v>60280</v>
      </c>
      <c r="K300" s="138"/>
      <c r="L300" s="138"/>
      <c r="M300" s="138"/>
      <c r="N300" s="133"/>
      <c r="O300" s="139"/>
      <c r="P300" s="140"/>
      <c r="Q300" s="136"/>
      <c r="R300" s="141"/>
    </row>
    <row r="301" spans="1:18">
      <c r="A301" s="505" t="s">
        <v>567</v>
      </c>
      <c r="B301" s="505" t="s">
        <v>140</v>
      </c>
      <c r="C301" s="505" t="s">
        <v>108</v>
      </c>
      <c r="D301" s="515">
        <v>38878</v>
      </c>
      <c r="E301" s="507">
        <f ca="1">DATEDIF(D301,TODAY(),"Y")</f>
        <v>16</v>
      </c>
      <c r="F301" s="506">
        <v>61150</v>
      </c>
      <c r="G301" s="505">
        <v>2</v>
      </c>
      <c r="H301" s="508">
        <f>$I$2*F301+F301</f>
        <v>61150</v>
      </c>
      <c r="K301" s="138"/>
      <c r="L301" s="138"/>
      <c r="M301" s="138"/>
      <c r="N301" s="133"/>
      <c r="O301" s="139"/>
      <c r="P301" s="140"/>
      <c r="Q301" s="136"/>
      <c r="R301" s="141"/>
    </row>
    <row r="302" spans="1:18">
      <c r="A302" s="505" t="s">
        <v>566</v>
      </c>
      <c r="B302" s="505" t="s">
        <v>113</v>
      </c>
      <c r="C302" s="505" t="s">
        <v>108</v>
      </c>
      <c r="D302" s="515">
        <v>38892</v>
      </c>
      <c r="E302" s="507">
        <f ca="1">DATEDIF(D302,TODAY(),"Y")</f>
        <v>16</v>
      </c>
      <c r="F302" s="506">
        <v>56870</v>
      </c>
      <c r="G302" s="505">
        <v>1</v>
      </c>
      <c r="H302" s="508">
        <f>$I$2*F302+F302</f>
        <v>56870</v>
      </c>
      <c r="K302" s="138"/>
      <c r="L302" s="138"/>
      <c r="M302" s="138"/>
      <c r="N302" s="133"/>
      <c r="O302" s="139"/>
      <c r="P302" s="140"/>
      <c r="Q302" s="136"/>
      <c r="R302" s="141"/>
    </row>
    <row r="303" spans="1:18">
      <c r="A303" s="505" t="s">
        <v>565</v>
      </c>
      <c r="B303" s="505" t="s">
        <v>119</v>
      </c>
      <c r="C303" s="505" t="s">
        <v>108</v>
      </c>
      <c r="D303" s="515">
        <v>38902</v>
      </c>
      <c r="E303" s="507">
        <f ca="1">DATEDIF(D303,TODAY(),"Y")</f>
        <v>16</v>
      </c>
      <c r="F303" s="506">
        <v>73560</v>
      </c>
      <c r="G303" s="505">
        <v>3</v>
      </c>
      <c r="H303" s="508">
        <f>$I$2*F303+F303</f>
        <v>73560</v>
      </c>
      <c r="K303" s="138"/>
      <c r="L303" s="138"/>
      <c r="M303" s="138"/>
      <c r="N303" s="133"/>
      <c r="O303" s="139"/>
      <c r="P303" s="140"/>
      <c r="Q303" s="136"/>
      <c r="R303" s="141"/>
    </row>
    <row r="304" spans="1:18">
      <c r="A304" s="505" t="s">
        <v>564</v>
      </c>
      <c r="B304" s="505" t="s">
        <v>110</v>
      </c>
      <c r="C304" s="505" t="s">
        <v>108</v>
      </c>
      <c r="D304" s="515">
        <v>38903</v>
      </c>
      <c r="E304" s="507">
        <f ca="1">DATEDIF(D304,TODAY(),"Y")</f>
        <v>16</v>
      </c>
      <c r="F304" s="506">
        <v>34060</v>
      </c>
      <c r="G304" s="505">
        <v>2</v>
      </c>
      <c r="H304" s="508">
        <f>$I$2*F304+F304</f>
        <v>34060</v>
      </c>
      <c r="K304" s="138"/>
      <c r="L304" s="138"/>
      <c r="M304" s="138"/>
      <c r="N304" s="133"/>
      <c r="O304" s="139"/>
      <c r="P304" s="140"/>
      <c r="Q304" s="136"/>
      <c r="R304" s="141"/>
    </row>
    <row r="305" spans="1:18">
      <c r="A305" s="505" t="s">
        <v>563</v>
      </c>
      <c r="B305" s="505" t="s">
        <v>140</v>
      </c>
      <c r="C305" s="505" t="s">
        <v>111</v>
      </c>
      <c r="D305" s="515">
        <v>38912</v>
      </c>
      <c r="E305" s="507">
        <f ca="1">DATEDIF(D305,TODAY(),"Y")</f>
        <v>16</v>
      </c>
      <c r="F305" s="506">
        <v>80330</v>
      </c>
      <c r="G305" s="505">
        <v>4</v>
      </c>
      <c r="H305" s="508">
        <f>$I$2*F305+F305</f>
        <v>80330</v>
      </c>
      <c r="K305" s="138"/>
      <c r="L305" s="138"/>
      <c r="M305" s="138"/>
      <c r="N305" s="133"/>
      <c r="O305" s="139"/>
      <c r="P305" s="140"/>
      <c r="Q305" s="136"/>
      <c r="R305" s="141"/>
    </row>
    <row r="306" spans="1:18">
      <c r="A306" s="505" t="s">
        <v>562</v>
      </c>
      <c r="B306" s="505" t="s">
        <v>107</v>
      </c>
      <c r="C306" s="505" t="s">
        <v>108</v>
      </c>
      <c r="D306" s="515">
        <v>38914</v>
      </c>
      <c r="E306" s="507">
        <f ca="1">DATEDIF(D306,TODAY(),"Y")</f>
        <v>16</v>
      </c>
      <c r="F306" s="506">
        <v>41380</v>
      </c>
      <c r="G306" s="505">
        <v>2</v>
      </c>
      <c r="H306" s="508">
        <f>$I$2*F306+F306</f>
        <v>41380</v>
      </c>
      <c r="K306" s="138"/>
      <c r="L306" s="138"/>
      <c r="M306" s="138"/>
      <c r="N306" s="133"/>
      <c r="O306" s="139"/>
      <c r="P306" s="140"/>
      <c r="Q306" s="136"/>
      <c r="R306" s="141"/>
    </row>
    <row r="307" spans="1:18">
      <c r="A307" s="505" t="s">
        <v>561</v>
      </c>
      <c r="B307" s="505" t="s">
        <v>115</v>
      </c>
      <c r="C307" s="505" t="s">
        <v>108</v>
      </c>
      <c r="D307" s="515">
        <v>38916</v>
      </c>
      <c r="E307" s="507">
        <f ca="1">DATEDIF(D307,TODAY(),"Y")</f>
        <v>16</v>
      </c>
      <c r="F307" s="506">
        <v>27560</v>
      </c>
      <c r="G307" s="505">
        <v>2</v>
      </c>
      <c r="H307" s="508">
        <f>$I$2*F307+F307</f>
        <v>27560</v>
      </c>
      <c r="K307" s="138"/>
      <c r="L307" s="138"/>
      <c r="M307" s="138"/>
      <c r="N307" s="142"/>
      <c r="O307" s="139"/>
      <c r="P307" s="140"/>
      <c r="Q307" s="136"/>
      <c r="R307" s="141"/>
    </row>
    <row r="308" spans="1:18">
      <c r="A308" s="505" t="s">
        <v>560</v>
      </c>
      <c r="B308" s="505" t="s">
        <v>123</v>
      </c>
      <c r="C308" s="505" t="s">
        <v>108</v>
      </c>
      <c r="D308" s="515">
        <v>38954</v>
      </c>
      <c r="E308" s="507">
        <f ca="1">DATEDIF(D308,TODAY(),"Y")</f>
        <v>16</v>
      </c>
      <c r="F308" s="506">
        <v>40920</v>
      </c>
      <c r="G308" s="505">
        <v>4</v>
      </c>
      <c r="H308" s="508">
        <f>$I$2*F308+F308</f>
        <v>40920</v>
      </c>
      <c r="K308" s="138"/>
      <c r="L308" s="138"/>
      <c r="M308" s="138"/>
      <c r="N308" s="142"/>
      <c r="O308" s="139"/>
      <c r="P308" s="140"/>
      <c r="Q308" s="136"/>
      <c r="R308" s="141"/>
    </row>
    <row r="309" spans="1:18">
      <c r="A309" s="505" t="s">
        <v>559</v>
      </c>
      <c r="B309" s="505" t="s">
        <v>137</v>
      </c>
      <c r="C309" s="505" t="s">
        <v>131</v>
      </c>
      <c r="D309" s="515">
        <v>38960</v>
      </c>
      <c r="E309" s="507">
        <f ca="1">DATEDIF(D309,TODAY(),"Y")</f>
        <v>16</v>
      </c>
      <c r="F309" s="506">
        <v>12676</v>
      </c>
      <c r="G309" s="505">
        <v>2</v>
      </c>
      <c r="H309" s="508">
        <f>$I$2*F309+F309</f>
        <v>12676</v>
      </c>
      <c r="K309" s="138"/>
      <c r="L309" s="138"/>
      <c r="M309" s="138"/>
      <c r="N309" s="133"/>
      <c r="O309" s="139"/>
      <c r="P309" s="140"/>
      <c r="Q309" s="136"/>
      <c r="R309" s="141"/>
    </row>
    <row r="310" spans="1:18">
      <c r="A310" s="505" t="s">
        <v>558</v>
      </c>
      <c r="B310" s="505" t="s">
        <v>154</v>
      </c>
      <c r="C310" s="505" t="s">
        <v>131</v>
      </c>
      <c r="D310" s="515">
        <v>38961</v>
      </c>
      <c r="E310" s="507">
        <f ca="1">DATEDIF(D310,TODAY(),"Y")</f>
        <v>16</v>
      </c>
      <c r="F310" s="506">
        <v>20028</v>
      </c>
      <c r="G310" s="505">
        <v>4</v>
      </c>
      <c r="H310" s="508">
        <f>$I$2*F310+F310</f>
        <v>20028</v>
      </c>
      <c r="K310" s="138"/>
      <c r="L310" s="138"/>
      <c r="M310" s="138"/>
      <c r="N310" s="133"/>
      <c r="O310" s="139"/>
      <c r="P310" s="140"/>
      <c r="Q310" s="136"/>
      <c r="R310" s="141"/>
    </row>
    <row r="311" spans="1:18">
      <c r="A311" s="505" t="s">
        <v>557</v>
      </c>
      <c r="B311" s="505" t="s">
        <v>147</v>
      </c>
      <c r="C311" s="505" t="s">
        <v>111</v>
      </c>
      <c r="D311" s="515">
        <v>38969</v>
      </c>
      <c r="E311" s="507">
        <f ca="1">DATEDIF(D311,TODAY(),"Y")</f>
        <v>16</v>
      </c>
      <c r="F311" s="506">
        <v>63850</v>
      </c>
      <c r="G311" s="505">
        <v>2</v>
      </c>
      <c r="H311" s="508">
        <f>$I$2*F311+F311</f>
        <v>63850</v>
      </c>
      <c r="K311" s="138"/>
      <c r="L311" s="138"/>
      <c r="M311" s="138"/>
      <c r="N311" s="133"/>
      <c r="O311" s="139"/>
      <c r="P311" s="140"/>
      <c r="Q311" s="136"/>
      <c r="R311" s="141"/>
    </row>
    <row r="312" spans="1:18">
      <c r="A312" s="505" t="s">
        <v>556</v>
      </c>
      <c r="B312" s="505" t="s">
        <v>123</v>
      </c>
      <c r="C312" s="505" t="s">
        <v>111</v>
      </c>
      <c r="D312" s="515">
        <v>38970</v>
      </c>
      <c r="E312" s="507">
        <f ca="1">DATEDIF(D312,TODAY(),"Y")</f>
        <v>16</v>
      </c>
      <c r="F312" s="506">
        <v>83070</v>
      </c>
      <c r="G312" s="505">
        <v>3</v>
      </c>
      <c r="H312" s="508">
        <f>$I$2*F312+F312</f>
        <v>83070</v>
      </c>
      <c r="K312" s="138"/>
      <c r="L312" s="138"/>
      <c r="M312" s="138"/>
      <c r="N312" s="133"/>
      <c r="O312" s="139"/>
      <c r="P312" s="140"/>
      <c r="Q312" s="136"/>
      <c r="R312" s="141"/>
    </row>
    <row r="313" spans="1:18">
      <c r="A313" s="505" t="s">
        <v>555</v>
      </c>
      <c r="B313" s="505" t="s">
        <v>119</v>
      </c>
      <c r="C313" s="505" t="s">
        <v>125</v>
      </c>
      <c r="D313" s="515">
        <v>38975</v>
      </c>
      <c r="E313" s="507">
        <f ca="1">DATEDIF(D313,TODAY(),"Y")</f>
        <v>16</v>
      </c>
      <c r="F313" s="506">
        <v>42740</v>
      </c>
      <c r="G313" s="505">
        <v>2</v>
      </c>
      <c r="H313" s="508">
        <f>$I$2*F313+F313</f>
        <v>42740</v>
      </c>
      <c r="K313" s="138"/>
      <c r="L313" s="138"/>
      <c r="M313" s="138"/>
      <c r="N313" s="133"/>
      <c r="O313" s="139"/>
      <c r="P313" s="140"/>
      <c r="Q313" s="136"/>
      <c r="R313" s="141"/>
    </row>
    <row r="314" spans="1:18">
      <c r="A314" s="505" t="s">
        <v>554</v>
      </c>
      <c r="B314" s="505" t="s">
        <v>110</v>
      </c>
      <c r="C314" s="505" t="s">
        <v>108</v>
      </c>
      <c r="D314" s="515">
        <v>38980</v>
      </c>
      <c r="E314" s="507">
        <f ca="1">DATEDIF(D314,TODAY(),"Y")</f>
        <v>16</v>
      </c>
      <c r="F314" s="506">
        <v>24340</v>
      </c>
      <c r="G314" s="505">
        <v>4</v>
      </c>
      <c r="H314" s="508">
        <f>$I$2*F314+F314</f>
        <v>24340</v>
      </c>
      <c r="K314" s="138"/>
      <c r="L314" s="138"/>
      <c r="M314" s="138"/>
      <c r="N314" s="133"/>
      <c r="O314" s="139"/>
      <c r="P314" s="140"/>
      <c r="Q314" s="136"/>
      <c r="R314" s="141"/>
    </row>
    <row r="315" spans="1:18">
      <c r="A315" s="505" t="s">
        <v>553</v>
      </c>
      <c r="B315" s="505" t="s">
        <v>140</v>
      </c>
      <c r="C315" s="505" t="s">
        <v>108</v>
      </c>
      <c r="D315" s="515">
        <v>38982</v>
      </c>
      <c r="E315" s="507">
        <f ca="1">DATEDIF(D315,TODAY(),"Y")</f>
        <v>16</v>
      </c>
      <c r="F315" s="506">
        <v>60100</v>
      </c>
      <c r="G315" s="505">
        <v>1</v>
      </c>
      <c r="H315" s="508">
        <f>$I$2*F315+F315</f>
        <v>60100</v>
      </c>
      <c r="K315" s="138"/>
      <c r="L315" s="138"/>
      <c r="M315" s="138"/>
      <c r="N315" s="133"/>
      <c r="O315" s="139"/>
      <c r="P315" s="140"/>
      <c r="Q315" s="136"/>
      <c r="R315" s="141"/>
    </row>
    <row r="316" spans="1:18">
      <c r="A316" s="505" t="s">
        <v>552</v>
      </c>
      <c r="B316" s="505" t="s">
        <v>110</v>
      </c>
      <c r="C316" s="505" t="s">
        <v>111</v>
      </c>
      <c r="D316" s="515">
        <v>38986</v>
      </c>
      <c r="E316" s="507">
        <f ca="1">DATEDIF(D316,TODAY(),"Y")</f>
        <v>16</v>
      </c>
      <c r="F316" s="506">
        <v>36230</v>
      </c>
      <c r="G316" s="505">
        <v>2</v>
      </c>
      <c r="H316" s="508">
        <f>$I$2*F316+F316</f>
        <v>36230</v>
      </c>
      <c r="K316" s="138"/>
      <c r="L316" s="138"/>
      <c r="M316" s="138"/>
      <c r="N316" s="133"/>
      <c r="O316" s="139"/>
      <c r="P316" s="140"/>
      <c r="Q316" s="136"/>
      <c r="R316" s="141"/>
    </row>
    <row r="317" spans="1:18">
      <c r="A317" s="505" t="s">
        <v>551</v>
      </c>
      <c r="B317" s="505" t="s">
        <v>140</v>
      </c>
      <c r="C317" s="505" t="s">
        <v>108</v>
      </c>
      <c r="D317" s="515">
        <v>38990</v>
      </c>
      <c r="E317" s="507">
        <f ca="1">DATEDIF(D317,TODAY(),"Y")</f>
        <v>16</v>
      </c>
      <c r="F317" s="506">
        <v>66430</v>
      </c>
      <c r="G317" s="505">
        <v>2</v>
      </c>
      <c r="H317" s="508">
        <f>$I$2*F317+F317</f>
        <v>66430</v>
      </c>
      <c r="K317" s="138"/>
      <c r="L317" s="138"/>
      <c r="M317" s="138"/>
      <c r="N317" s="133"/>
      <c r="O317" s="139"/>
      <c r="P317" s="140"/>
      <c r="Q317" s="136"/>
      <c r="R317" s="141"/>
    </row>
    <row r="318" spans="1:18">
      <c r="A318" s="505" t="s">
        <v>550</v>
      </c>
      <c r="B318" s="505" t="s">
        <v>140</v>
      </c>
      <c r="C318" s="505" t="s">
        <v>108</v>
      </c>
      <c r="D318" s="515">
        <v>39001</v>
      </c>
      <c r="E318" s="507">
        <f ca="1">DATEDIF(D318,TODAY(),"Y")</f>
        <v>16</v>
      </c>
      <c r="F318" s="506">
        <v>70020</v>
      </c>
      <c r="G318" s="505">
        <v>3</v>
      </c>
      <c r="H318" s="508">
        <f>$I$2*F318+F318</f>
        <v>70020</v>
      </c>
      <c r="K318" s="138"/>
      <c r="L318" s="138"/>
      <c r="M318" s="138"/>
      <c r="N318" s="133"/>
      <c r="O318" s="139"/>
      <c r="P318" s="140"/>
      <c r="Q318" s="136"/>
      <c r="R318" s="141"/>
    </row>
    <row r="319" spans="1:18">
      <c r="A319" s="505" t="s">
        <v>549</v>
      </c>
      <c r="B319" s="505" t="s">
        <v>119</v>
      </c>
      <c r="C319" s="505" t="s">
        <v>108</v>
      </c>
      <c r="D319" s="515">
        <v>39002</v>
      </c>
      <c r="E319" s="507">
        <f ca="1">DATEDIF(D319,TODAY(),"Y")</f>
        <v>16</v>
      </c>
      <c r="F319" s="506">
        <v>32120</v>
      </c>
      <c r="G319" s="505">
        <v>1</v>
      </c>
      <c r="H319" s="508">
        <f>$I$2*F319+F319</f>
        <v>32120</v>
      </c>
      <c r="K319" s="138"/>
      <c r="L319" s="138"/>
      <c r="M319" s="138"/>
      <c r="N319" s="133"/>
      <c r="O319" s="139"/>
      <c r="P319" s="140"/>
      <c r="Q319" s="136"/>
      <c r="R319" s="141"/>
    </row>
    <row r="320" spans="1:18">
      <c r="A320" s="505" t="s">
        <v>548</v>
      </c>
      <c r="B320" s="505" t="s">
        <v>121</v>
      </c>
      <c r="C320" s="505" t="s">
        <v>111</v>
      </c>
      <c r="D320" s="515">
        <v>39011</v>
      </c>
      <c r="E320" s="507">
        <f ca="1">DATEDIF(D320,TODAY(),"Y")</f>
        <v>16</v>
      </c>
      <c r="F320" s="506">
        <v>86470</v>
      </c>
      <c r="G320" s="505">
        <v>4</v>
      </c>
      <c r="H320" s="508">
        <f>$I$2*F320+F320</f>
        <v>86470</v>
      </c>
      <c r="K320" s="138"/>
      <c r="L320" s="138"/>
      <c r="M320" s="138"/>
      <c r="N320" s="133"/>
      <c r="O320" s="139"/>
      <c r="P320" s="140"/>
      <c r="Q320" s="136"/>
      <c r="R320" s="141"/>
    </row>
    <row r="321" spans="1:18">
      <c r="A321" s="505" t="s">
        <v>547</v>
      </c>
      <c r="B321" s="505" t="s">
        <v>137</v>
      </c>
      <c r="C321" s="505" t="s">
        <v>111</v>
      </c>
      <c r="D321" s="515">
        <v>39024</v>
      </c>
      <c r="E321" s="507">
        <f ca="1">DATEDIF(D321,TODAY(),"Y")</f>
        <v>16</v>
      </c>
      <c r="F321" s="506">
        <v>76020</v>
      </c>
      <c r="G321" s="505">
        <v>1</v>
      </c>
      <c r="H321" s="508">
        <f>$I$2*F321+F321</f>
        <v>76020</v>
      </c>
      <c r="K321" s="138"/>
      <c r="L321" s="138"/>
      <c r="M321" s="138"/>
      <c r="N321" s="133"/>
      <c r="O321" s="139"/>
      <c r="P321" s="140"/>
      <c r="Q321" s="136"/>
      <c r="R321" s="141"/>
    </row>
    <row r="322" spans="1:18">
      <c r="A322" s="505" t="s">
        <v>546</v>
      </c>
      <c r="B322" s="505" t="s">
        <v>135</v>
      </c>
      <c r="C322" s="505" t="s">
        <v>108</v>
      </c>
      <c r="D322" s="515">
        <v>39029</v>
      </c>
      <c r="E322" s="507">
        <f ca="1">DATEDIF(D322,TODAY(),"Y")</f>
        <v>16</v>
      </c>
      <c r="F322" s="506">
        <v>85300</v>
      </c>
      <c r="G322" s="505">
        <v>2</v>
      </c>
      <c r="H322" s="508">
        <f>$I$2*F322+F322</f>
        <v>85300</v>
      </c>
      <c r="K322" s="138"/>
      <c r="L322" s="138"/>
      <c r="M322" s="138"/>
      <c r="N322" s="133"/>
      <c r="O322" s="139"/>
      <c r="P322" s="140"/>
      <c r="Q322" s="136"/>
      <c r="R322" s="141"/>
    </row>
    <row r="323" spans="1:18">
      <c r="A323" s="505" t="s">
        <v>545</v>
      </c>
      <c r="B323" s="505" t="s">
        <v>709</v>
      </c>
      <c r="C323" s="505" t="s">
        <v>108</v>
      </c>
      <c r="D323" s="515">
        <v>39038</v>
      </c>
      <c r="E323" s="507">
        <f ca="1">DATEDIF(D323,TODAY(),"Y")</f>
        <v>16</v>
      </c>
      <c r="F323" s="506">
        <v>71400</v>
      </c>
      <c r="G323" s="505">
        <v>4</v>
      </c>
      <c r="H323" s="508">
        <f>$I$2*F323+F323</f>
        <v>71400</v>
      </c>
      <c r="K323" s="138"/>
      <c r="L323" s="138"/>
      <c r="M323" s="138"/>
      <c r="N323" s="133"/>
      <c r="O323" s="139"/>
      <c r="P323" s="140"/>
      <c r="Q323" s="136"/>
      <c r="R323" s="141"/>
    </row>
    <row r="324" spans="1:18">
      <c r="A324" s="505" t="s">
        <v>544</v>
      </c>
      <c r="B324" s="505" t="s">
        <v>123</v>
      </c>
      <c r="C324" s="505" t="s">
        <v>111</v>
      </c>
      <c r="D324" s="515">
        <v>39040</v>
      </c>
      <c r="E324" s="507">
        <f ca="1">DATEDIF(D324,TODAY(),"Y")</f>
        <v>16</v>
      </c>
      <c r="F324" s="506">
        <v>62150</v>
      </c>
      <c r="G324" s="505">
        <v>4</v>
      </c>
      <c r="H324" s="508">
        <f>$I$2*F324+F324</f>
        <v>62150</v>
      </c>
      <c r="K324" s="138"/>
      <c r="L324" s="138"/>
      <c r="M324" s="138"/>
      <c r="N324" s="133"/>
      <c r="O324" s="139"/>
      <c r="P324" s="140"/>
      <c r="Q324" s="136"/>
      <c r="R324" s="141"/>
    </row>
    <row r="325" spans="1:18">
      <c r="A325" s="505" t="s">
        <v>543</v>
      </c>
      <c r="B325" s="505" t="s">
        <v>110</v>
      </c>
      <c r="C325" s="505" t="s">
        <v>108</v>
      </c>
      <c r="D325" s="515">
        <v>39047</v>
      </c>
      <c r="E325" s="507">
        <f ca="1">DATEDIF(D325,TODAY(),"Y")</f>
        <v>16</v>
      </c>
      <c r="F325" s="506">
        <v>65880</v>
      </c>
      <c r="G325" s="505">
        <v>5</v>
      </c>
      <c r="H325" s="508">
        <f>$I$2*F325+F325</f>
        <v>65880</v>
      </c>
      <c r="K325" s="138"/>
      <c r="L325" s="138"/>
      <c r="M325" s="138"/>
      <c r="N325" s="133"/>
      <c r="O325" s="139"/>
      <c r="P325" s="140"/>
      <c r="Q325" s="136"/>
      <c r="R325" s="141"/>
    </row>
    <row r="326" spans="1:18">
      <c r="A326" s="505" t="s">
        <v>542</v>
      </c>
      <c r="B326" s="505" t="s">
        <v>107</v>
      </c>
      <c r="C326" s="505" t="s">
        <v>108</v>
      </c>
      <c r="D326" s="515">
        <v>39063</v>
      </c>
      <c r="E326" s="507">
        <f ca="1">DATEDIF(D326,TODAY(),"Y")</f>
        <v>16</v>
      </c>
      <c r="F326" s="506">
        <v>86320</v>
      </c>
      <c r="G326" s="505">
        <v>4</v>
      </c>
      <c r="H326" s="508">
        <f>$I$2*F326+F326</f>
        <v>86320</v>
      </c>
      <c r="K326" s="138"/>
      <c r="L326" s="138"/>
      <c r="M326" s="138"/>
      <c r="N326" s="133"/>
      <c r="O326" s="139"/>
      <c r="P326" s="140"/>
      <c r="Q326" s="136"/>
      <c r="R326" s="141"/>
    </row>
    <row r="327" spans="1:18">
      <c r="A327" s="505" t="s">
        <v>541</v>
      </c>
      <c r="B327" s="505" t="s">
        <v>147</v>
      </c>
      <c r="C327" s="505" t="s">
        <v>111</v>
      </c>
      <c r="D327" s="515">
        <v>39063</v>
      </c>
      <c r="E327" s="507">
        <f ca="1">DATEDIF(D327,TODAY(),"Y")</f>
        <v>16</v>
      </c>
      <c r="F327" s="506">
        <v>77930</v>
      </c>
      <c r="G327" s="505">
        <v>5</v>
      </c>
      <c r="H327" s="508">
        <f>$I$2*F327+F327</f>
        <v>77930</v>
      </c>
      <c r="K327" s="138"/>
      <c r="L327" s="138"/>
      <c r="M327" s="138"/>
      <c r="N327" s="133"/>
      <c r="O327" s="139"/>
      <c r="P327" s="140"/>
      <c r="Q327" s="136"/>
      <c r="R327" s="141"/>
    </row>
    <row r="328" spans="1:18">
      <c r="A328" s="505" t="s">
        <v>540</v>
      </c>
      <c r="B328" s="505" t="s">
        <v>135</v>
      </c>
      <c r="C328" s="505" t="s">
        <v>108</v>
      </c>
      <c r="D328" s="515">
        <v>39069</v>
      </c>
      <c r="E328" s="507">
        <f ca="1">DATEDIF(D328,TODAY(),"Y")</f>
        <v>16</v>
      </c>
      <c r="F328" s="506">
        <v>37670</v>
      </c>
      <c r="G328" s="505">
        <v>3</v>
      </c>
      <c r="H328" s="508">
        <f>$I$2*F328+F328</f>
        <v>37670</v>
      </c>
      <c r="K328" s="138"/>
      <c r="L328" s="138"/>
      <c r="M328" s="138"/>
      <c r="N328" s="133"/>
      <c r="O328" s="139"/>
      <c r="P328" s="140"/>
      <c r="Q328" s="136"/>
      <c r="R328" s="141"/>
    </row>
    <row r="329" spans="1:18">
      <c r="A329" s="505" t="s">
        <v>539</v>
      </c>
      <c r="B329" s="505" t="s">
        <v>115</v>
      </c>
      <c r="C329" s="505" t="s">
        <v>108</v>
      </c>
      <c r="D329" s="515">
        <v>39085</v>
      </c>
      <c r="E329" s="507">
        <f ca="1">DATEDIF(D329,TODAY(),"Y")</f>
        <v>16</v>
      </c>
      <c r="F329" s="506">
        <v>87030</v>
      </c>
      <c r="G329" s="505">
        <v>3</v>
      </c>
      <c r="H329" s="508">
        <f>$I$2*F329+F329</f>
        <v>87030</v>
      </c>
      <c r="K329" s="138"/>
      <c r="L329" s="138"/>
      <c r="M329" s="138"/>
      <c r="N329" s="133"/>
      <c r="O329" s="139"/>
      <c r="P329" s="140"/>
      <c r="Q329" s="136"/>
      <c r="R329" s="141"/>
    </row>
    <row r="330" spans="1:18">
      <c r="A330" s="505" t="s">
        <v>538</v>
      </c>
      <c r="B330" s="505" t="s">
        <v>107</v>
      </c>
      <c r="C330" s="505" t="s">
        <v>111</v>
      </c>
      <c r="D330" s="515">
        <v>39087</v>
      </c>
      <c r="E330" s="507">
        <f ca="1">DATEDIF(D330,TODAY(),"Y")</f>
        <v>16</v>
      </c>
      <c r="F330" s="506">
        <v>70150</v>
      </c>
      <c r="G330" s="505">
        <v>2</v>
      </c>
      <c r="H330" s="508">
        <f>$I$2*F330+F330</f>
        <v>70150</v>
      </c>
      <c r="K330" s="138"/>
      <c r="L330" s="138"/>
      <c r="M330" s="138"/>
      <c r="N330" s="133"/>
      <c r="O330" s="139"/>
      <c r="P330" s="140"/>
      <c r="Q330" s="136"/>
      <c r="R330" s="141"/>
    </row>
    <row r="331" spans="1:18">
      <c r="A331" s="505" t="s">
        <v>537</v>
      </c>
      <c r="B331" s="505" t="s">
        <v>140</v>
      </c>
      <c r="C331" s="505" t="s">
        <v>131</v>
      </c>
      <c r="D331" s="515">
        <v>39087</v>
      </c>
      <c r="E331" s="507">
        <f ca="1">DATEDIF(D331,TODAY(),"Y")</f>
        <v>16</v>
      </c>
      <c r="F331" s="506">
        <v>14416</v>
      </c>
      <c r="G331" s="505">
        <v>4</v>
      </c>
      <c r="H331" s="508">
        <f>$I$2*F331+F331</f>
        <v>14416</v>
      </c>
      <c r="K331" s="138"/>
      <c r="L331" s="138"/>
      <c r="M331" s="138"/>
      <c r="N331" s="133"/>
      <c r="O331" s="139"/>
      <c r="P331" s="140"/>
      <c r="Q331" s="136"/>
      <c r="R331" s="141"/>
    </row>
    <row r="332" spans="1:18">
      <c r="A332" s="505" t="s">
        <v>536</v>
      </c>
      <c r="B332" s="505" t="s">
        <v>107</v>
      </c>
      <c r="C332" s="505" t="s">
        <v>111</v>
      </c>
      <c r="D332" s="515">
        <v>39090</v>
      </c>
      <c r="E332" s="507">
        <f ca="1">DATEDIF(D332,TODAY(),"Y")</f>
        <v>16</v>
      </c>
      <c r="F332" s="506">
        <v>63290</v>
      </c>
      <c r="G332" s="505">
        <v>5</v>
      </c>
      <c r="H332" s="508">
        <f>$I$2*F332+F332</f>
        <v>63290</v>
      </c>
      <c r="K332" s="138"/>
      <c r="L332" s="138"/>
      <c r="M332" s="138"/>
      <c r="N332" s="133"/>
      <c r="O332" s="139"/>
      <c r="P332" s="140"/>
      <c r="Q332" s="136"/>
      <c r="R332" s="141"/>
    </row>
    <row r="333" spans="1:18">
      <c r="A333" s="505" t="s">
        <v>535</v>
      </c>
      <c r="B333" s="505" t="s">
        <v>107</v>
      </c>
      <c r="C333" s="505" t="s">
        <v>108</v>
      </c>
      <c r="D333" s="515">
        <v>39091</v>
      </c>
      <c r="E333" s="507">
        <f ca="1">DATEDIF(D333,TODAY(),"Y")</f>
        <v>16</v>
      </c>
      <c r="F333" s="506">
        <v>46410</v>
      </c>
      <c r="G333" s="505">
        <v>2</v>
      </c>
      <c r="H333" s="508">
        <f>$I$2*F333+F333</f>
        <v>46410</v>
      </c>
      <c r="K333" s="138"/>
      <c r="L333" s="138"/>
      <c r="M333" s="138"/>
      <c r="N333" s="133"/>
      <c r="O333" s="139"/>
      <c r="P333" s="140"/>
      <c r="Q333" s="136"/>
      <c r="R333" s="141"/>
    </row>
    <row r="334" spans="1:18">
      <c r="A334" s="505" t="s">
        <v>534</v>
      </c>
      <c r="B334" s="505" t="s">
        <v>140</v>
      </c>
      <c r="C334" s="505" t="s">
        <v>111</v>
      </c>
      <c r="D334" s="515">
        <v>39092</v>
      </c>
      <c r="E334" s="507">
        <f ca="1">DATEDIF(D334,TODAY(),"Y")</f>
        <v>16</v>
      </c>
      <c r="F334" s="506">
        <v>73990</v>
      </c>
      <c r="G334" s="505">
        <v>3</v>
      </c>
      <c r="H334" s="508">
        <f>$I$2*F334+F334</f>
        <v>73990</v>
      </c>
      <c r="K334" s="138"/>
      <c r="L334" s="138"/>
      <c r="M334" s="138"/>
      <c r="N334" s="133"/>
      <c r="O334" s="139"/>
      <c r="P334" s="140"/>
      <c r="Q334" s="136"/>
      <c r="R334" s="141"/>
    </row>
    <row r="335" spans="1:18">
      <c r="A335" s="505" t="s">
        <v>533</v>
      </c>
      <c r="B335" s="505" t="s">
        <v>123</v>
      </c>
      <c r="C335" s="505" t="s">
        <v>111</v>
      </c>
      <c r="D335" s="515">
        <v>39094</v>
      </c>
      <c r="E335" s="507">
        <f ca="1">DATEDIF(D335,TODAY(),"Y")</f>
        <v>16</v>
      </c>
      <c r="F335" s="506">
        <v>83020</v>
      </c>
      <c r="G335" s="505">
        <v>4</v>
      </c>
      <c r="H335" s="508">
        <f>$I$2*F335+F335</f>
        <v>83020</v>
      </c>
      <c r="K335" s="138"/>
      <c r="L335" s="138"/>
      <c r="M335" s="138"/>
      <c r="N335" s="133"/>
      <c r="O335" s="139"/>
      <c r="P335" s="140"/>
      <c r="Q335" s="136"/>
      <c r="R335" s="141"/>
    </row>
    <row r="336" spans="1:18">
      <c r="A336" s="505" t="s">
        <v>532</v>
      </c>
      <c r="B336" s="505" t="s">
        <v>147</v>
      </c>
      <c r="C336" s="505" t="s">
        <v>125</v>
      </c>
      <c r="D336" s="515">
        <v>39098</v>
      </c>
      <c r="E336" s="507">
        <f ca="1">DATEDIF(D336,TODAY(),"Y")</f>
        <v>16</v>
      </c>
      <c r="F336" s="506">
        <v>47705</v>
      </c>
      <c r="G336" s="505">
        <v>5</v>
      </c>
      <c r="H336" s="508">
        <f>$I$2*F336+F336</f>
        <v>47705</v>
      </c>
      <c r="K336" s="138"/>
      <c r="L336" s="138"/>
      <c r="M336" s="138"/>
      <c r="N336" s="133"/>
      <c r="O336" s="139"/>
      <c r="P336" s="140"/>
      <c r="Q336" s="136"/>
      <c r="R336" s="141"/>
    </row>
    <row r="337" spans="1:18">
      <c r="A337" s="505" t="s">
        <v>531</v>
      </c>
      <c r="B337" s="505" t="s">
        <v>107</v>
      </c>
      <c r="C337" s="505" t="s">
        <v>111</v>
      </c>
      <c r="D337" s="515">
        <v>39106</v>
      </c>
      <c r="E337" s="507">
        <f ca="1">DATEDIF(D337,TODAY(),"Y")</f>
        <v>15</v>
      </c>
      <c r="F337" s="506">
        <v>64263</v>
      </c>
      <c r="G337" s="505">
        <v>3</v>
      </c>
      <c r="H337" s="508">
        <f>$I$2*F337+F337</f>
        <v>64263</v>
      </c>
      <c r="K337" s="138"/>
      <c r="L337" s="138"/>
      <c r="M337" s="138"/>
      <c r="N337" s="133"/>
      <c r="O337" s="139"/>
      <c r="P337" s="140"/>
      <c r="Q337" s="136"/>
      <c r="R337" s="141"/>
    </row>
    <row r="338" spans="1:18">
      <c r="A338" s="505" t="s">
        <v>530</v>
      </c>
      <c r="B338" s="505" t="s">
        <v>140</v>
      </c>
      <c r="C338" s="505" t="s">
        <v>108</v>
      </c>
      <c r="D338" s="515">
        <v>39106</v>
      </c>
      <c r="E338" s="507">
        <f ca="1">DATEDIF(D338,TODAY(),"Y")</f>
        <v>15</v>
      </c>
      <c r="F338" s="506">
        <v>45500</v>
      </c>
      <c r="G338" s="505">
        <v>3</v>
      </c>
      <c r="H338" s="508">
        <f>$I$2*F338+F338</f>
        <v>45500</v>
      </c>
      <c r="K338" s="138"/>
      <c r="L338" s="138"/>
      <c r="M338" s="138"/>
      <c r="N338" s="133"/>
      <c r="O338" s="139"/>
      <c r="P338" s="140"/>
      <c r="Q338" s="136"/>
      <c r="R338" s="141"/>
    </row>
    <row r="339" spans="1:18">
      <c r="A339" s="505" t="s">
        <v>529</v>
      </c>
      <c r="B339" s="505" t="s">
        <v>137</v>
      </c>
      <c r="C339" s="505" t="s">
        <v>125</v>
      </c>
      <c r="D339" s="515">
        <v>39107</v>
      </c>
      <c r="E339" s="507">
        <f ca="1">DATEDIF(D339,TODAY(),"Y")</f>
        <v>15</v>
      </c>
      <c r="F339" s="506">
        <v>18655</v>
      </c>
      <c r="G339" s="505">
        <v>4</v>
      </c>
      <c r="H339" s="508">
        <f>$I$2*F339+F339</f>
        <v>18655</v>
      </c>
      <c r="K339" s="138"/>
      <c r="L339" s="138"/>
      <c r="M339" s="138"/>
      <c r="N339" s="133"/>
      <c r="O339" s="139"/>
      <c r="P339" s="140"/>
      <c r="Q339" s="136"/>
      <c r="R339" s="141"/>
    </row>
    <row r="340" spans="1:18">
      <c r="A340" s="505" t="s">
        <v>528</v>
      </c>
      <c r="B340" s="505" t="s">
        <v>110</v>
      </c>
      <c r="C340" s="505" t="s">
        <v>111</v>
      </c>
      <c r="D340" s="515">
        <v>39109</v>
      </c>
      <c r="E340" s="507">
        <f ca="1">DATEDIF(D340,TODAY(),"Y")</f>
        <v>15</v>
      </c>
      <c r="F340" s="506">
        <v>33120</v>
      </c>
      <c r="G340" s="505">
        <v>2</v>
      </c>
      <c r="H340" s="508">
        <f>$I$2*F340+F340</f>
        <v>33120</v>
      </c>
      <c r="K340" s="138"/>
      <c r="L340" s="138"/>
      <c r="M340" s="138"/>
      <c r="N340" s="133"/>
      <c r="O340" s="139"/>
      <c r="P340" s="140"/>
      <c r="Q340" s="136"/>
      <c r="R340" s="141"/>
    </row>
    <row r="341" spans="1:18">
      <c r="A341" s="505" t="s">
        <v>527</v>
      </c>
      <c r="B341" s="505" t="s">
        <v>250</v>
      </c>
      <c r="C341" s="505" t="s">
        <v>111</v>
      </c>
      <c r="D341" s="515">
        <v>39116</v>
      </c>
      <c r="E341" s="507">
        <f ca="1">DATEDIF(D341,TODAY(),"Y")</f>
        <v>15</v>
      </c>
      <c r="F341" s="506">
        <v>60760</v>
      </c>
      <c r="G341" s="505">
        <v>2</v>
      </c>
      <c r="H341" s="508">
        <f>$I$2*F341+F341</f>
        <v>60760</v>
      </c>
      <c r="K341" s="138"/>
      <c r="L341" s="138"/>
      <c r="M341" s="138"/>
      <c r="N341" s="133"/>
      <c r="O341" s="139"/>
      <c r="P341" s="140"/>
      <c r="Q341" s="136"/>
      <c r="R341" s="141"/>
    </row>
    <row r="342" spans="1:18">
      <c r="A342" s="505" t="s">
        <v>526</v>
      </c>
      <c r="B342" s="505" t="s">
        <v>107</v>
      </c>
      <c r="C342" s="505" t="s">
        <v>125</v>
      </c>
      <c r="D342" s="515">
        <v>39118</v>
      </c>
      <c r="E342" s="507">
        <f ca="1">DATEDIF(D342,TODAY(),"Y")</f>
        <v>15</v>
      </c>
      <c r="F342" s="506">
        <v>20075</v>
      </c>
      <c r="G342" s="505">
        <v>1</v>
      </c>
      <c r="H342" s="508">
        <f>$I$2*F342+F342</f>
        <v>20075</v>
      </c>
      <c r="K342" s="138"/>
      <c r="L342" s="138"/>
      <c r="M342" s="138"/>
      <c r="N342" s="133"/>
      <c r="O342" s="139"/>
      <c r="P342" s="140"/>
      <c r="Q342" s="136"/>
      <c r="R342" s="141"/>
    </row>
    <row r="343" spans="1:18">
      <c r="A343" s="505" t="s">
        <v>525</v>
      </c>
      <c r="B343" s="505" t="s">
        <v>115</v>
      </c>
      <c r="C343" s="505" t="s">
        <v>108</v>
      </c>
      <c r="D343" s="515">
        <v>39120</v>
      </c>
      <c r="E343" s="507">
        <f ca="1">DATEDIF(D343,TODAY(),"Y")</f>
        <v>15</v>
      </c>
      <c r="F343" s="506">
        <v>88850</v>
      </c>
      <c r="G343" s="505">
        <v>3</v>
      </c>
      <c r="H343" s="508">
        <f>$I$2*F343+F343</f>
        <v>88850</v>
      </c>
      <c r="K343" s="138"/>
      <c r="L343" s="138"/>
      <c r="M343" s="138"/>
      <c r="N343" s="133"/>
      <c r="O343" s="139"/>
      <c r="P343" s="140"/>
      <c r="Q343" s="136"/>
      <c r="R343" s="141"/>
    </row>
    <row r="344" spans="1:18">
      <c r="A344" s="505" t="s">
        <v>523</v>
      </c>
      <c r="B344" s="505" t="s">
        <v>115</v>
      </c>
      <c r="C344" s="505" t="s">
        <v>108</v>
      </c>
      <c r="D344" s="515">
        <v>39123</v>
      </c>
      <c r="E344" s="507">
        <f ca="1">DATEDIF(D344,TODAY(),"Y")</f>
        <v>15</v>
      </c>
      <c r="F344" s="506">
        <v>77840</v>
      </c>
      <c r="G344" s="505">
        <v>2</v>
      </c>
      <c r="H344" s="508">
        <f>$I$2*F344+F344</f>
        <v>77840</v>
      </c>
      <c r="K344" s="138"/>
      <c r="L344" s="138"/>
      <c r="M344" s="138"/>
      <c r="N344" s="133"/>
      <c r="O344" s="139"/>
      <c r="P344" s="140"/>
      <c r="Q344" s="136"/>
      <c r="R344" s="141"/>
    </row>
    <row r="345" spans="1:18">
      <c r="A345" s="505" t="s">
        <v>524</v>
      </c>
      <c r="B345" s="505" t="s">
        <v>119</v>
      </c>
      <c r="C345" s="505" t="s">
        <v>108</v>
      </c>
      <c r="D345" s="515">
        <v>39123</v>
      </c>
      <c r="E345" s="507">
        <f ca="1">DATEDIF(D345,TODAY(),"Y")</f>
        <v>15</v>
      </c>
      <c r="F345" s="506">
        <v>54270</v>
      </c>
      <c r="G345" s="505">
        <v>3</v>
      </c>
      <c r="H345" s="508">
        <f>$I$2*F345+F345</f>
        <v>54270</v>
      </c>
      <c r="K345" s="138"/>
      <c r="L345" s="138"/>
      <c r="M345" s="138"/>
      <c r="N345" s="133"/>
      <c r="O345" s="139"/>
      <c r="P345" s="140"/>
      <c r="Q345" s="136"/>
      <c r="R345" s="141"/>
    </row>
    <row r="346" spans="1:18">
      <c r="A346" s="505" t="s">
        <v>522</v>
      </c>
      <c r="B346" s="505" t="s">
        <v>119</v>
      </c>
      <c r="C346" s="505" t="s">
        <v>108</v>
      </c>
      <c r="D346" s="515">
        <v>39134</v>
      </c>
      <c r="E346" s="507">
        <f ca="1">DATEDIF(D346,TODAY(),"Y")</f>
        <v>15</v>
      </c>
      <c r="F346" s="506">
        <v>45110</v>
      </c>
      <c r="G346" s="505">
        <v>2</v>
      </c>
      <c r="H346" s="508">
        <f>$I$2*F346+F346</f>
        <v>45110</v>
      </c>
      <c r="K346" s="138"/>
      <c r="L346" s="138"/>
      <c r="M346" s="138"/>
      <c r="N346" s="133"/>
      <c r="O346" s="139"/>
      <c r="P346" s="140"/>
      <c r="Q346" s="136"/>
      <c r="R346" s="141"/>
    </row>
    <row r="347" spans="1:18">
      <c r="A347" s="505" t="s">
        <v>521</v>
      </c>
      <c r="B347" s="505" t="s">
        <v>119</v>
      </c>
      <c r="C347" s="505" t="s">
        <v>108</v>
      </c>
      <c r="D347" s="515">
        <v>39137</v>
      </c>
      <c r="E347" s="507">
        <f ca="1">DATEDIF(D347,TODAY(),"Y")</f>
        <v>15</v>
      </c>
      <c r="F347" s="506">
        <v>39000</v>
      </c>
      <c r="G347" s="505">
        <v>5</v>
      </c>
      <c r="H347" s="508">
        <f>$I$2*F347+F347</f>
        <v>39000</v>
      </c>
      <c r="K347" s="138"/>
      <c r="L347" s="138"/>
      <c r="M347" s="138"/>
      <c r="N347" s="133"/>
      <c r="O347" s="139"/>
      <c r="P347" s="140"/>
      <c r="Q347" s="136"/>
      <c r="R347" s="141"/>
    </row>
    <row r="348" spans="1:18">
      <c r="A348" s="505" t="s">
        <v>520</v>
      </c>
      <c r="B348" s="505" t="s">
        <v>113</v>
      </c>
      <c r="C348" s="505" t="s">
        <v>125</v>
      </c>
      <c r="D348" s="515">
        <v>39138</v>
      </c>
      <c r="E348" s="507">
        <f ca="1">DATEDIF(D348,TODAY(),"Y")</f>
        <v>15</v>
      </c>
      <c r="F348" s="506">
        <v>15005</v>
      </c>
      <c r="G348" s="505">
        <v>4</v>
      </c>
      <c r="H348" s="508">
        <f>$I$2*F348+F348</f>
        <v>15005</v>
      </c>
      <c r="K348" s="138"/>
      <c r="L348" s="138"/>
      <c r="M348" s="138"/>
      <c r="N348" s="133"/>
      <c r="O348" s="139"/>
      <c r="P348" s="140"/>
      <c r="Q348" s="136"/>
      <c r="R348" s="141"/>
    </row>
    <row r="349" spans="1:18">
      <c r="A349" s="505" t="s">
        <v>519</v>
      </c>
      <c r="B349" s="505" t="s">
        <v>119</v>
      </c>
      <c r="C349" s="505" t="s">
        <v>108</v>
      </c>
      <c r="D349" s="515">
        <v>39141</v>
      </c>
      <c r="E349" s="507">
        <f ca="1">DATEDIF(D349,TODAY(),"Y")</f>
        <v>15</v>
      </c>
      <c r="F349" s="506">
        <v>66824</v>
      </c>
      <c r="G349" s="505">
        <v>2</v>
      </c>
      <c r="H349" s="508">
        <f>$I$2*F349+F349</f>
        <v>66824</v>
      </c>
      <c r="K349" s="138"/>
      <c r="L349" s="138"/>
      <c r="M349" s="138"/>
      <c r="N349" s="133"/>
      <c r="O349" s="139"/>
      <c r="P349" s="140"/>
      <c r="Q349" s="136"/>
      <c r="R349" s="141"/>
    </row>
    <row r="350" spans="1:18">
      <c r="A350" s="505" t="s">
        <v>517</v>
      </c>
      <c r="B350" s="505" t="s">
        <v>140</v>
      </c>
      <c r="C350" s="505" t="s">
        <v>111</v>
      </c>
      <c r="D350" s="515">
        <v>39144</v>
      </c>
      <c r="E350" s="507">
        <f ca="1">DATEDIF(D350,TODAY(),"Y")</f>
        <v>15</v>
      </c>
      <c r="F350" s="506">
        <v>64430</v>
      </c>
      <c r="G350" s="505">
        <v>4</v>
      </c>
      <c r="H350" s="508">
        <f>$I$2*F350+F350</f>
        <v>64430</v>
      </c>
      <c r="K350" s="138"/>
      <c r="L350" s="138"/>
      <c r="M350" s="138"/>
      <c r="N350" s="133"/>
      <c r="O350" s="139"/>
      <c r="P350" s="140"/>
      <c r="Q350" s="136"/>
      <c r="R350" s="141"/>
    </row>
    <row r="351" spans="1:18">
      <c r="A351" s="505" t="s">
        <v>518</v>
      </c>
      <c r="B351" s="505" t="s">
        <v>113</v>
      </c>
      <c r="C351" s="505" t="s">
        <v>111</v>
      </c>
      <c r="D351" s="515">
        <v>39144</v>
      </c>
      <c r="E351" s="507">
        <f ca="1">DATEDIF(D351,TODAY(),"Y")</f>
        <v>15</v>
      </c>
      <c r="F351" s="506">
        <v>45040</v>
      </c>
      <c r="G351" s="505">
        <v>5</v>
      </c>
      <c r="H351" s="508">
        <f>$I$2*F351+F351</f>
        <v>45040</v>
      </c>
      <c r="K351" s="138"/>
      <c r="L351" s="138"/>
      <c r="M351" s="138"/>
      <c r="N351" s="133"/>
      <c r="O351" s="139"/>
      <c r="P351" s="140"/>
      <c r="Q351" s="136"/>
      <c r="R351" s="141"/>
    </row>
    <row r="352" spans="1:18">
      <c r="A352" s="505" t="s">
        <v>516</v>
      </c>
      <c r="B352" s="505" t="s">
        <v>147</v>
      </c>
      <c r="C352" s="505" t="s">
        <v>108</v>
      </c>
      <c r="D352" s="515">
        <v>39147</v>
      </c>
      <c r="E352" s="507">
        <f ca="1">DATEDIF(D352,TODAY(),"Y")</f>
        <v>15</v>
      </c>
      <c r="F352" s="506">
        <v>45180</v>
      </c>
      <c r="G352" s="505">
        <v>5</v>
      </c>
      <c r="H352" s="508">
        <f>$I$2*F352+F352</f>
        <v>45180</v>
      </c>
      <c r="K352" s="138"/>
      <c r="L352" s="138"/>
      <c r="M352" s="138"/>
      <c r="N352" s="133"/>
      <c r="O352" s="139"/>
      <c r="P352" s="140"/>
      <c r="Q352" s="136"/>
      <c r="R352" s="141"/>
    </row>
    <row r="353" spans="1:18">
      <c r="A353" s="505" t="s">
        <v>515</v>
      </c>
      <c r="B353" s="505" t="s">
        <v>242</v>
      </c>
      <c r="C353" s="505" t="s">
        <v>108</v>
      </c>
      <c r="D353" s="515">
        <v>39147</v>
      </c>
      <c r="E353" s="507">
        <f ca="1">DATEDIF(D353,TODAY(),"Y")</f>
        <v>15</v>
      </c>
      <c r="F353" s="506">
        <v>43680</v>
      </c>
      <c r="G353" s="505">
        <v>5</v>
      </c>
      <c r="H353" s="508">
        <f>$I$2*F353+F353</f>
        <v>43680</v>
      </c>
      <c r="K353" s="138"/>
      <c r="L353" s="138"/>
      <c r="M353" s="138"/>
      <c r="N353" s="133"/>
      <c r="O353" s="139"/>
      <c r="P353" s="140"/>
      <c r="Q353" s="136"/>
      <c r="R353" s="141"/>
    </row>
    <row r="354" spans="1:18">
      <c r="A354" s="505" t="s">
        <v>6</v>
      </c>
      <c r="B354" s="505" t="s">
        <v>130</v>
      </c>
      <c r="C354" s="505" t="s">
        <v>111</v>
      </c>
      <c r="D354" s="515">
        <v>39147</v>
      </c>
      <c r="E354" s="507">
        <f ca="1">DATEDIF(D354,TODAY(),"Y")</f>
        <v>15</v>
      </c>
      <c r="F354" s="506">
        <v>42540</v>
      </c>
      <c r="G354" s="505">
        <v>5</v>
      </c>
      <c r="H354" s="508">
        <f>$I$2*F354+F354</f>
        <v>42540</v>
      </c>
      <c r="K354" s="138"/>
      <c r="L354" s="138"/>
      <c r="M354" s="138"/>
      <c r="N354" s="133"/>
      <c r="O354" s="139"/>
      <c r="P354" s="140"/>
      <c r="Q354" s="136"/>
      <c r="R354" s="141"/>
    </row>
    <row r="355" spans="1:18">
      <c r="A355" s="505" t="s">
        <v>514</v>
      </c>
      <c r="B355" s="505" t="s">
        <v>119</v>
      </c>
      <c r="C355" s="505" t="s">
        <v>108</v>
      </c>
      <c r="D355" s="515">
        <v>39153</v>
      </c>
      <c r="E355" s="507">
        <f ca="1">DATEDIF(D355,TODAY(),"Y")</f>
        <v>15</v>
      </c>
      <c r="F355" s="506">
        <v>43600</v>
      </c>
      <c r="G355" s="505">
        <v>5</v>
      </c>
      <c r="H355" s="508">
        <f>$I$2*F355+F355</f>
        <v>43600</v>
      </c>
      <c r="K355" s="138"/>
      <c r="L355" s="138"/>
      <c r="M355" s="138"/>
      <c r="N355" s="142"/>
      <c r="O355" s="139"/>
      <c r="P355" s="140"/>
      <c r="Q355" s="136"/>
      <c r="R355" s="141"/>
    </row>
    <row r="356" spans="1:18">
      <c r="A356" s="505" t="s">
        <v>513</v>
      </c>
      <c r="B356" s="505" t="s">
        <v>113</v>
      </c>
      <c r="C356" s="505" t="s">
        <v>111</v>
      </c>
      <c r="D356" s="515">
        <v>39154</v>
      </c>
      <c r="E356" s="507">
        <f ca="1">DATEDIF(D356,TODAY(),"Y")</f>
        <v>15</v>
      </c>
      <c r="F356" s="506">
        <v>26360</v>
      </c>
      <c r="G356" s="505">
        <v>4</v>
      </c>
      <c r="H356" s="508">
        <f>$I$2*F356+F356</f>
        <v>26360</v>
      </c>
      <c r="K356" s="138"/>
      <c r="L356" s="138"/>
      <c r="M356" s="138"/>
      <c r="N356" s="133"/>
      <c r="O356" s="139"/>
      <c r="P356" s="140"/>
      <c r="Q356" s="136"/>
      <c r="R356" s="141"/>
    </row>
    <row r="357" spans="1:18">
      <c r="A357" s="505" t="s">
        <v>512</v>
      </c>
      <c r="B357" s="505" t="s">
        <v>107</v>
      </c>
      <c r="C357" s="505" t="s">
        <v>125</v>
      </c>
      <c r="D357" s="515">
        <v>39155</v>
      </c>
      <c r="E357" s="507">
        <f ca="1">DATEDIF(D357,TODAY(),"Y")</f>
        <v>15</v>
      </c>
      <c r="F357" s="506">
        <v>27710</v>
      </c>
      <c r="G357" s="505">
        <v>3</v>
      </c>
      <c r="H357" s="508">
        <f>$I$2*F357+F357</f>
        <v>27710</v>
      </c>
      <c r="K357" s="138"/>
      <c r="L357" s="138"/>
      <c r="M357" s="138"/>
      <c r="N357" s="133"/>
      <c r="O357" s="139"/>
      <c r="P357" s="140"/>
      <c r="Q357" s="136"/>
      <c r="R357" s="141"/>
    </row>
    <row r="358" spans="1:18">
      <c r="A358" s="505" t="s">
        <v>511</v>
      </c>
      <c r="B358" s="505" t="s">
        <v>147</v>
      </c>
      <c r="C358" s="505" t="s">
        <v>108</v>
      </c>
      <c r="D358" s="515">
        <v>39157</v>
      </c>
      <c r="E358" s="507">
        <f ca="1">DATEDIF(D358,TODAY(),"Y")</f>
        <v>15</v>
      </c>
      <c r="F358" s="506">
        <v>47610</v>
      </c>
      <c r="G358" s="505">
        <v>4</v>
      </c>
      <c r="H358" s="508">
        <f>$I$2*F358+F358</f>
        <v>47610</v>
      </c>
      <c r="K358" s="138"/>
      <c r="L358" s="138"/>
      <c r="M358" s="138"/>
      <c r="N358" s="133"/>
      <c r="O358" s="139"/>
      <c r="P358" s="140"/>
      <c r="Q358" s="136"/>
      <c r="R358" s="141"/>
    </row>
    <row r="359" spans="1:18">
      <c r="A359" s="505" t="s">
        <v>510</v>
      </c>
      <c r="B359" s="505" t="s">
        <v>140</v>
      </c>
      <c r="C359" s="505" t="s">
        <v>111</v>
      </c>
      <c r="D359" s="515">
        <v>39166</v>
      </c>
      <c r="E359" s="507">
        <f ca="1">DATEDIF(D359,TODAY(),"Y")</f>
        <v>15</v>
      </c>
      <c r="F359" s="506">
        <v>79220</v>
      </c>
      <c r="G359" s="505">
        <v>4</v>
      </c>
      <c r="H359" s="508">
        <f>$I$2*F359+F359</f>
        <v>79220</v>
      </c>
      <c r="K359" s="138"/>
      <c r="L359" s="138"/>
      <c r="M359" s="138"/>
      <c r="N359" s="133"/>
      <c r="O359" s="139"/>
      <c r="P359" s="140"/>
      <c r="Q359" s="136"/>
      <c r="R359" s="141"/>
    </row>
    <row r="360" spans="1:18">
      <c r="A360" s="505" t="s">
        <v>509</v>
      </c>
      <c r="B360" s="505" t="s">
        <v>147</v>
      </c>
      <c r="C360" s="505" t="s">
        <v>111</v>
      </c>
      <c r="D360" s="515">
        <v>39167</v>
      </c>
      <c r="E360" s="507">
        <f ca="1">DATEDIF(D360,TODAY(),"Y")</f>
        <v>15</v>
      </c>
      <c r="F360" s="506">
        <v>29000</v>
      </c>
      <c r="G360" s="505">
        <v>5</v>
      </c>
      <c r="H360" s="508">
        <f>$I$2*F360+F360</f>
        <v>29000</v>
      </c>
      <c r="K360" s="138"/>
      <c r="L360" s="138"/>
      <c r="M360" s="138"/>
      <c r="N360" s="133"/>
      <c r="O360" s="139"/>
      <c r="P360" s="140"/>
      <c r="Q360" s="136"/>
      <c r="R360" s="141"/>
    </row>
    <row r="361" spans="1:18">
      <c r="A361" s="505" t="s">
        <v>508</v>
      </c>
      <c r="B361" s="505" t="s">
        <v>140</v>
      </c>
      <c r="C361" s="505" t="s">
        <v>108</v>
      </c>
      <c r="D361" s="515">
        <v>39168</v>
      </c>
      <c r="E361" s="507">
        <f ca="1">DATEDIF(D361,TODAY(),"Y")</f>
        <v>15</v>
      </c>
      <c r="F361" s="506">
        <v>24300</v>
      </c>
      <c r="G361" s="505">
        <v>3</v>
      </c>
      <c r="H361" s="508">
        <f>$I$2*F361+F361</f>
        <v>24300</v>
      </c>
      <c r="K361" s="138"/>
      <c r="L361" s="138"/>
      <c r="M361" s="138"/>
      <c r="N361" s="133"/>
      <c r="O361" s="139"/>
      <c r="P361" s="140"/>
      <c r="Q361" s="136"/>
      <c r="R361" s="141"/>
    </row>
    <row r="362" spans="1:18">
      <c r="A362" s="505" t="s">
        <v>507</v>
      </c>
      <c r="B362" s="505" t="s">
        <v>107</v>
      </c>
      <c r="C362" s="505" t="s">
        <v>108</v>
      </c>
      <c r="D362" s="515">
        <v>39171</v>
      </c>
      <c r="E362" s="507">
        <f ca="1">DATEDIF(D362,TODAY(),"Y")</f>
        <v>15</v>
      </c>
      <c r="F362" s="506">
        <v>25690</v>
      </c>
      <c r="G362" s="505">
        <v>2</v>
      </c>
      <c r="H362" s="508">
        <f>$I$2*F362+F362</f>
        <v>25690</v>
      </c>
      <c r="K362" s="138"/>
      <c r="L362" s="138"/>
      <c r="M362" s="138"/>
      <c r="N362" s="133"/>
      <c r="O362" s="139"/>
      <c r="P362" s="140"/>
      <c r="Q362" s="136"/>
      <c r="R362" s="141"/>
    </row>
    <row r="363" spans="1:18">
      <c r="A363" s="505" t="s">
        <v>506</v>
      </c>
      <c r="B363" s="505" t="s">
        <v>110</v>
      </c>
      <c r="C363" s="505" t="s">
        <v>108</v>
      </c>
      <c r="D363" s="515">
        <v>39174</v>
      </c>
      <c r="E363" s="507">
        <f ca="1">DATEDIF(D363,TODAY(),"Y")</f>
        <v>15</v>
      </c>
      <c r="F363" s="506">
        <v>23320</v>
      </c>
      <c r="G363" s="505">
        <v>4</v>
      </c>
      <c r="H363" s="508">
        <f>$I$2*F363+F363</f>
        <v>23320</v>
      </c>
      <c r="K363" s="138"/>
      <c r="L363" s="138"/>
      <c r="M363" s="138"/>
      <c r="N363" s="133"/>
      <c r="O363" s="139"/>
      <c r="P363" s="140"/>
      <c r="Q363" s="136"/>
      <c r="R363" s="141"/>
    </row>
    <row r="364" spans="1:18">
      <c r="A364" s="505" t="s">
        <v>505</v>
      </c>
      <c r="B364" s="505" t="s">
        <v>110</v>
      </c>
      <c r="C364" s="505" t="s">
        <v>125</v>
      </c>
      <c r="D364" s="515">
        <v>39176</v>
      </c>
      <c r="E364" s="507">
        <f ca="1">DATEDIF(D364,TODAY(),"Y")</f>
        <v>15</v>
      </c>
      <c r="F364" s="506">
        <v>10700</v>
      </c>
      <c r="G364" s="505">
        <v>4</v>
      </c>
      <c r="H364" s="508">
        <f>$I$2*F364+F364</f>
        <v>10700</v>
      </c>
      <c r="K364" s="138"/>
      <c r="L364" s="138"/>
      <c r="M364" s="138"/>
      <c r="N364" s="133"/>
      <c r="O364" s="139"/>
      <c r="P364" s="140"/>
      <c r="Q364" s="136"/>
      <c r="R364" s="141"/>
    </row>
    <row r="365" spans="1:18">
      <c r="A365" s="505" t="s">
        <v>504</v>
      </c>
      <c r="B365" s="505" t="s">
        <v>147</v>
      </c>
      <c r="C365" s="505" t="s">
        <v>108</v>
      </c>
      <c r="D365" s="515">
        <v>39180</v>
      </c>
      <c r="E365" s="507">
        <f ca="1">DATEDIF(D365,TODAY(),"Y")</f>
        <v>15</v>
      </c>
      <c r="F365" s="506">
        <v>86540</v>
      </c>
      <c r="G365" s="505">
        <v>4</v>
      </c>
      <c r="H365" s="508">
        <f>$I$2*F365+F365</f>
        <v>86540</v>
      </c>
      <c r="K365" s="138"/>
      <c r="L365" s="138"/>
      <c r="M365" s="138"/>
      <c r="N365" s="133"/>
      <c r="O365" s="139"/>
      <c r="P365" s="140"/>
      <c r="Q365" s="136"/>
      <c r="R365" s="141"/>
    </row>
    <row r="366" spans="1:18">
      <c r="A366" s="505" t="s">
        <v>503</v>
      </c>
      <c r="B366" s="505" t="s">
        <v>140</v>
      </c>
      <c r="C366" s="505" t="s">
        <v>108</v>
      </c>
      <c r="D366" s="515">
        <v>39181</v>
      </c>
      <c r="E366" s="507">
        <f ca="1">DATEDIF(D366,TODAY(),"Y")</f>
        <v>15</v>
      </c>
      <c r="F366" s="506">
        <v>23330</v>
      </c>
      <c r="G366" s="505">
        <v>4</v>
      </c>
      <c r="H366" s="508">
        <f>$I$2*F366+F366</f>
        <v>23330</v>
      </c>
      <c r="K366" s="138"/>
      <c r="L366" s="138"/>
      <c r="M366" s="138"/>
      <c r="N366" s="133"/>
      <c r="O366" s="139"/>
      <c r="P366" s="140"/>
      <c r="Q366" s="136"/>
      <c r="R366" s="141"/>
    </row>
    <row r="367" spans="1:18">
      <c r="A367" s="505" t="s">
        <v>502</v>
      </c>
      <c r="B367" s="505" t="s">
        <v>119</v>
      </c>
      <c r="C367" s="505" t="s">
        <v>108</v>
      </c>
      <c r="D367" s="515">
        <v>39183</v>
      </c>
      <c r="E367" s="507">
        <f ca="1">DATEDIF(D367,TODAY(),"Y")</f>
        <v>15</v>
      </c>
      <c r="F367" s="506">
        <v>82700</v>
      </c>
      <c r="G367" s="505">
        <v>3</v>
      </c>
      <c r="H367" s="508">
        <f>$I$2*F367+F367</f>
        <v>82700</v>
      </c>
      <c r="K367" s="138"/>
      <c r="L367" s="138"/>
      <c r="M367" s="138"/>
      <c r="N367" s="133"/>
      <c r="O367" s="139"/>
      <c r="P367" s="140"/>
      <c r="Q367" s="136"/>
      <c r="R367" s="141"/>
    </row>
    <row r="368" spans="1:18">
      <c r="A368" s="505" t="s">
        <v>11</v>
      </c>
      <c r="B368" s="505" t="s">
        <v>135</v>
      </c>
      <c r="C368" s="505" t="s">
        <v>111</v>
      </c>
      <c r="D368" s="515">
        <v>39189</v>
      </c>
      <c r="E368" s="507">
        <f ca="1">DATEDIF(D368,TODAY(),"Y")</f>
        <v>15</v>
      </c>
      <c r="F368" s="506">
        <v>66580</v>
      </c>
      <c r="G368" s="505">
        <v>5</v>
      </c>
      <c r="H368" s="508">
        <f>$I$2*F368+F368</f>
        <v>66580</v>
      </c>
      <c r="K368" s="138"/>
      <c r="L368" s="138"/>
      <c r="M368" s="138"/>
      <c r="N368" s="133"/>
      <c r="O368" s="139"/>
      <c r="P368" s="140"/>
      <c r="Q368" s="136"/>
      <c r="R368" s="141"/>
    </row>
    <row r="369" spans="1:18">
      <c r="A369" s="505" t="s">
        <v>501</v>
      </c>
      <c r="B369" s="505" t="s">
        <v>140</v>
      </c>
      <c r="C369" s="505" t="s">
        <v>111</v>
      </c>
      <c r="D369" s="515">
        <v>39189</v>
      </c>
      <c r="E369" s="507">
        <f ca="1">DATEDIF(D369,TODAY(),"Y")</f>
        <v>15</v>
      </c>
      <c r="F369" s="506">
        <v>63850</v>
      </c>
      <c r="G369" s="505">
        <v>2</v>
      </c>
      <c r="H369" s="508">
        <f>$I$2*F369+F369</f>
        <v>63850</v>
      </c>
      <c r="K369" s="138"/>
      <c r="L369" s="138"/>
      <c r="M369" s="138"/>
      <c r="N369" s="133"/>
      <c r="O369" s="139"/>
      <c r="P369" s="140"/>
      <c r="Q369" s="136"/>
      <c r="R369" s="141"/>
    </row>
    <row r="370" spans="1:18">
      <c r="A370" s="505" t="s">
        <v>500</v>
      </c>
      <c r="B370" s="505" t="s">
        <v>283</v>
      </c>
      <c r="C370" s="505" t="s">
        <v>108</v>
      </c>
      <c r="D370" s="515">
        <v>39197</v>
      </c>
      <c r="E370" s="507">
        <f ca="1">DATEDIF(D370,TODAY(),"Y")</f>
        <v>15</v>
      </c>
      <c r="F370" s="506">
        <v>63190</v>
      </c>
      <c r="G370" s="505">
        <v>1</v>
      </c>
      <c r="H370" s="508">
        <f>$I$2*F370+F370</f>
        <v>63190</v>
      </c>
      <c r="K370" s="138"/>
      <c r="L370" s="138"/>
      <c r="M370" s="138"/>
      <c r="N370" s="133"/>
      <c r="O370" s="139"/>
      <c r="P370" s="140"/>
      <c r="Q370" s="136"/>
      <c r="R370" s="141"/>
    </row>
    <row r="371" spans="1:18">
      <c r="A371" s="505" t="s">
        <v>499</v>
      </c>
      <c r="B371" s="505" t="s">
        <v>113</v>
      </c>
      <c r="C371" s="505" t="s">
        <v>108</v>
      </c>
      <c r="D371" s="515">
        <v>39199</v>
      </c>
      <c r="E371" s="507">
        <f ca="1">DATEDIF(D371,TODAY(),"Y")</f>
        <v>15</v>
      </c>
      <c r="F371" s="506">
        <v>31840</v>
      </c>
      <c r="G371" s="505">
        <v>1</v>
      </c>
      <c r="H371" s="508">
        <f>$I$2*F371+F371</f>
        <v>31840</v>
      </c>
      <c r="K371" s="138"/>
      <c r="L371" s="138"/>
      <c r="M371" s="138"/>
      <c r="N371" s="133"/>
      <c r="O371" s="139"/>
      <c r="P371" s="140"/>
      <c r="Q371" s="136"/>
      <c r="R371" s="141"/>
    </row>
    <row r="372" spans="1:18">
      <c r="A372" s="505" t="s">
        <v>498</v>
      </c>
      <c r="B372" s="505" t="s">
        <v>107</v>
      </c>
      <c r="C372" s="505" t="s">
        <v>131</v>
      </c>
      <c r="D372" s="515">
        <v>39208</v>
      </c>
      <c r="E372" s="507">
        <f ca="1">DATEDIF(D372,TODAY(),"Y")</f>
        <v>15</v>
      </c>
      <c r="F372" s="506">
        <v>26944</v>
      </c>
      <c r="G372" s="505">
        <v>4</v>
      </c>
      <c r="H372" s="508">
        <f>$I$2*F372+F372</f>
        <v>26944</v>
      </c>
      <c r="K372" s="138"/>
      <c r="L372" s="138"/>
      <c r="M372" s="138"/>
      <c r="N372" s="133"/>
      <c r="O372" s="139"/>
      <c r="P372" s="140"/>
      <c r="Q372" s="136"/>
      <c r="R372" s="141"/>
    </row>
    <row r="373" spans="1:18">
      <c r="A373" s="505" t="s">
        <v>497</v>
      </c>
      <c r="B373" s="505" t="s">
        <v>123</v>
      </c>
      <c r="C373" s="505" t="s">
        <v>108</v>
      </c>
      <c r="D373" s="515">
        <v>39215</v>
      </c>
      <c r="E373" s="507">
        <f ca="1">DATEDIF(D373,TODAY(),"Y")</f>
        <v>15</v>
      </c>
      <c r="F373" s="506">
        <v>31910</v>
      </c>
      <c r="G373" s="505">
        <v>5</v>
      </c>
      <c r="H373" s="508">
        <f>$I$2*F373+F373</f>
        <v>31910</v>
      </c>
      <c r="K373" s="138"/>
      <c r="L373" s="138"/>
      <c r="M373" s="138"/>
      <c r="N373" s="133"/>
      <c r="O373" s="139"/>
      <c r="P373" s="140"/>
      <c r="Q373" s="136"/>
      <c r="R373" s="141"/>
    </row>
    <row r="374" spans="1:18">
      <c r="A374" s="505" t="s">
        <v>496</v>
      </c>
      <c r="B374" s="505" t="s">
        <v>110</v>
      </c>
      <c r="C374" s="505" t="s">
        <v>108</v>
      </c>
      <c r="D374" s="515">
        <v>39217</v>
      </c>
      <c r="E374" s="507">
        <f ca="1">DATEDIF(D374,TODAY(),"Y")</f>
        <v>15</v>
      </c>
      <c r="F374" s="506">
        <v>73830</v>
      </c>
      <c r="G374" s="505">
        <v>2</v>
      </c>
      <c r="H374" s="508">
        <f>$I$2*F374+F374</f>
        <v>73830</v>
      </c>
      <c r="K374" s="138"/>
      <c r="L374" s="138"/>
      <c r="M374" s="138"/>
      <c r="N374" s="133"/>
      <c r="O374" s="139"/>
      <c r="P374" s="140"/>
      <c r="Q374" s="136"/>
      <c r="R374" s="141"/>
    </row>
    <row r="375" spans="1:18">
      <c r="A375" s="505" t="s">
        <v>495</v>
      </c>
      <c r="B375" s="505" t="s">
        <v>115</v>
      </c>
      <c r="C375" s="505" t="s">
        <v>108</v>
      </c>
      <c r="D375" s="515">
        <v>39224</v>
      </c>
      <c r="E375" s="507">
        <f ca="1">DATEDIF(D375,TODAY(),"Y")</f>
        <v>15</v>
      </c>
      <c r="F375" s="506">
        <v>73030</v>
      </c>
      <c r="G375" s="505">
        <v>5</v>
      </c>
      <c r="H375" s="508">
        <f>$I$2*F375+F375</f>
        <v>73030</v>
      </c>
      <c r="K375" s="138"/>
      <c r="L375" s="138"/>
      <c r="M375" s="138"/>
      <c r="N375" s="133"/>
      <c r="O375" s="139"/>
      <c r="P375" s="140"/>
      <c r="Q375" s="136"/>
      <c r="R375" s="141"/>
    </row>
    <row r="376" spans="1:18">
      <c r="A376" s="505" t="s">
        <v>494</v>
      </c>
      <c r="B376" s="505" t="s">
        <v>107</v>
      </c>
      <c r="C376" s="505" t="s">
        <v>111</v>
      </c>
      <c r="D376" s="515">
        <v>39239</v>
      </c>
      <c r="E376" s="507">
        <f ca="1">DATEDIF(D376,TODAY(),"Y")</f>
        <v>15</v>
      </c>
      <c r="F376" s="506">
        <v>75550</v>
      </c>
      <c r="G376" s="505">
        <v>3</v>
      </c>
      <c r="H376" s="508">
        <f>$I$2*F376+F376</f>
        <v>75550</v>
      </c>
      <c r="K376" s="138"/>
      <c r="L376" s="138"/>
      <c r="M376" s="138"/>
      <c r="N376" s="133"/>
      <c r="O376" s="139"/>
      <c r="P376" s="140"/>
      <c r="Q376" s="136"/>
      <c r="R376" s="141"/>
    </row>
    <row r="377" spans="1:18">
      <c r="A377" s="505" t="s">
        <v>493</v>
      </c>
      <c r="B377" s="505" t="s">
        <v>107</v>
      </c>
      <c r="C377" s="505" t="s">
        <v>111</v>
      </c>
      <c r="D377" s="515">
        <v>39248</v>
      </c>
      <c r="E377" s="507">
        <f ca="1">DATEDIF(D377,TODAY(),"Y")</f>
        <v>15</v>
      </c>
      <c r="F377" s="506">
        <v>78590</v>
      </c>
      <c r="G377" s="505">
        <v>1</v>
      </c>
      <c r="H377" s="508">
        <f>$I$2*F377+F377</f>
        <v>78590</v>
      </c>
      <c r="K377" s="138"/>
      <c r="L377" s="138"/>
      <c r="M377" s="138"/>
      <c r="N377" s="133"/>
      <c r="O377" s="139"/>
      <c r="P377" s="140"/>
      <c r="Q377" s="136"/>
      <c r="R377" s="141"/>
    </row>
    <row r="378" spans="1:18">
      <c r="A378" s="505" t="s">
        <v>492</v>
      </c>
      <c r="B378" s="505" t="s">
        <v>107</v>
      </c>
      <c r="C378" s="505" t="s">
        <v>125</v>
      </c>
      <c r="D378" s="515">
        <v>39253</v>
      </c>
      <c r="E378" s="507">
        <f ca="1">DATEDIF(D378,TODAY(),"Y")</f>
        <v>15</v>
      </c>
      <c r="F378" s="506">
        <v>11230</v>
      </c>
      <c r="G378" s="505">
        <v>4</v>
      </c>
      <c r="H378" s="508">
        <f>$I$2*F378+F378</f>
        <v>11230</v>
      </c>
      <c r="K378" s="138"/>
      <c r="L378" s="138"/>
      <c r="M378" s="138"/>
      <c r="N378" s="133"/>
      <c r="O378" s="139"/>
      <c r="P378" s="140"/>
      <c r="Q378" s="136"/>
      <c r="R378" s="141"/>
    </row>
    <row r="379" spans="1:18">
      <c r="A379" s="505" t="s">
        <v>491</v>
      </c>
      <c r="B379" s="505" t="s">
        <v>147</v>
      </c>
      <c r="C379" s="505" t="s">
        <v>108</v>
      </c>
      <c r="D379" s="515">
        <v>39258</v>
      </c>
      <c r="E379" s="507">
        <f ca="1">DATEDIF(D379,TODAY(),"Y")</f>
        <v>15</v>
      </c>
      <c r="F379" s="506">
        <v>66920</v>
      </c>
      <c r="G379" s="505">
        <v>2</v>
      </c>
      <c r="H379" s="508">
        <f>$I$2*F379+F379</f>
        <v>66920</v>
      </c>
      <c r="K379" s="138"/>
      <c r="L379" s="138"/>
      <c r="M379" s="138"/>
      <c r="N379" s="133"/>
      <c r="O379" s="139"/>
      <c r="P379" s="140"/>
      <c r="Q379" s="136"/>
      <c r="R379" s="141"/>
    </row>
    <row r="380" spans="1:18">
      <c r="A380" s="505" t="s">
        <v>489</v>
      </c>
      <c r="B380" s="505" t="s">
        <v>110</v>
      </c>
      <c r="C380" s="505" t="s">
        <v>108</v>
      </c>
      <c r="D380" s="515">
        <v>39262</v>
      </c>
      <c r="E380" s="507">
        <f ca="1">DATEDIF(D380,TODAY(),"Y")</f>
        <v>15</v>
      </c>
      <c r="F380" s="506">
        <v>63440</v>
      </c>
      <c r="G380" s="505">
        <v>3</v>
      </c>
      <c r="H380" s="508">
        <f>$I$2*F380+F380</f>
        <v>63440</v>
      </c>
      <c r="K380" s="138"/>
      <c r="L380" s="138"/>
      <c r="M380" s="138"/>
      <c r="N380" s="133"/>
      <c r="O380" s="139"/>
      <c r="P380" s="140"/>
      <c r="Q380" s="136"/>
      <c r="R380" s="141"/>
    </row>
    <row r="381" spans="1:18">
      <c r="A381" s="505" t="s">
        <v>490</v>
      </c>
      <c r="B381" s="505" t="s">
        <v>140</v>
      </c>
      <c r="C381" s="505" t="s">
        <v>111</v>
      </c>
      <c r="D381" s="515">
        <v>39262</v>
      </c>
      <c r="E381" s="507">
        <f ca="1">DATEDIF(D381,TODAY(),"Y")</f>
        <v>15</v>
      </c>
      <c r="F381" s="506">
        <v>45770</v>
      </c>
      <c r="G381" s="505">
        <v>5</v>
      </c>
      <c r="H381" s="508">
        <f>$I$2*F381+F381</f>
        <v>45770</v>
      </c>
      <c r="K381" s="138"/>
      <c r="L381" s="138"/>
      <c r="M381" s="138"/>
      <c r="N381" s="133"/>
      <c r="O381" s="139"/>
      <c r="P381" s="140"/>
      <c r="Q381" s="136"/>
      <c r="R381" s="141"/>
    </row>
    <row r="382" spans="1:18">
      <c r="A382" s="505" t="s">
        <v>487</v>
      </c>
      <c r="B382" s="505" t="s">
        <v>140</v>
      </c>
      <c r="C382" s="505" t="s">
        <v>108</v>
      </c>
      <c r="D382" s="515">
        <v>39264</v>
      </c>
      <c r="E382" s="507">
        <f ca="1">DATEDIF(D382,TODAY(),"Y")</f>
        <v>15</v>
      </c>
      <c r="F382" s="506">
        <v>81980</v>
      </c>
      <c r="G382" s="505">
        <v>2</v>
      </c>
      <c r="H382" s="508">
        <f>$I$2*F382+F382</f>
        <v>81980</v>
      </c>
      <c r="K382" s="138"/>
      <c r="L382" s="138"/>
      <c r="M382" s="138"/>
      <c r="N382" s="133"/>
      <c r="O382" s="139"/>
      <c r="P382" s="140"/>
      <c r="Q382" s="136"/>
      <c r="R382" s="141"/>
    </row>
    <row r="383" spans="1:18">
      <c r="A383" s="505" t="s">
        <v>488</v>
      </c>
      <c r="B383" s="505" t="s">
        <v>140</v>
      </c>
      <c r="C383" s="505" t="s">
        <v>108</v>
      </c>
      <c r="D383" s="515">
        <v>39264</v>
      </c>
      <c r="E383" s="507">
        <f ca="1">DATEDIF(D383,TODAY(),"Y")</f>
        <v>15</v>
      </c>
      <c r="F383" s="506">
        <v>63070</v>
      </c>
      <c r="G383" s="505">
        <v>1</v>
      </c>
      <c r="H383" s="508">
        <f>$I$2*F383+F383</f>
        <v>63070</v>
      </c>
      <c r="K383" s="138"/>
      <c r="L383" s="138"/>
      <c r="M383" s="138"/>
      <c r="N383" s="133"/>
      <c r="O383" s="139"/>
      <c r="P383" s="140"/>
      <c r="Q383" s="136"/>
      <c r="R383" s="141"/>
    </row>
    <row r="384" spans="1:18">
      <c r="A384" s="505" t="s">
        <v>486</v>
      </c>
      <c r="B384" s="505" t="s">
        <v>107</v>
      </c>
      <c r="C384" s="505" t="s">
        <v>125</v>
      </c>
      <c r="D384" s="515">
        <v>39267</v>
      </c>
      <c r="E384" s="507">
        <f ca="1">DATEDIF(D384,TODAY(),"Y")</f>
        <v>15</v>
      </c>
      <c r="F384" s="506">
        <v>49545</v>
      </c>
      <c r="G384" s="505">
        <v>2</v>
      </c>
      <c r="H384" s="508">
        <f>$I$2*F384+F384</f>
        <v>49545</v>
      </c>
      <c r="K384" s="138"/>
      <c r="L384" s="138"/>
      <c r="M384" s="138"/>
      <c r="N384" s="133"/>
      <c r="O384" s="139"/>
      <c r="P384" s="140"/>
      <c r="Q384" s="136"/>
      <c r="R384" s="141"/>
    </row>
    <row r="385" spans="1:18">
      <c r="A385" s="505" t="s">
        <v>485</v>
      </c>
      <c r="B385" s="505" t="s">
        <v>107</v>
      </c>
      <c r="C385" s="505" t="s">
        <v>111</v>
      </c>
      <c r="D385" s="515">
        <v>39272</v>
      </c>
      <c r="E385" s="507">
        <f ca="1">DATEDIF(D385,TODAY(),"Y")</f>
        <v>15</v>
      </c>
      <c r="F385" s="506">
        <v>35240</v>
      </c>
      <c r="G385" s="505">
        <v>3</v>
      </c>
      <c r="H385" s="508">
        <f>$I$2*F385+F385</f>
        <v>35240</v>
      </c>
      <c r="K385" s="138"/>
      <c r="L385" s="138"/>
      <c r="M385" s="138"/>
      <c r="N385" s="133"/>
      <c r="O385" s="139"/>
      <c r="P385" s="140"/>
      <c r="Q385" s="136"/>
      <c r="R385" s="141"/>
    </row>
    <row r="386" spans="1:18">
      <c r="A386" s="505" t="s">
        <v>484</v>
      </c>
      <c r="B386" s="505" t="s">
        <v>119</v>
      </c>
      <c r="C386" s="505" t="s">
        <v>108</v>
      </c>
      <c r="D386" s="515">
        <v>39273</v>
      </c>
      <c r="E386" s="507">
        <f ca="1">DATEDIF(D386,TODAY(),"Y")</f>
        <v>15</v>
      </c>
      <c r="F386" s="506">
        <v>54200</v>
      </c>
      <c r="G386" s="505">
        <v>4</v>
      </c>
      <c r="H386" s="508">
        <f>$I$2*F386+F386</f>
        <v>54200</v>
      </c>
      <c r="K386" s="138"/>
      <c r="L386" s="138"/>
      <c r="M386" s="138"/>
      <c r="N386" s="133"/>
      <c r="O386" s="139"/>
      <c r="P386" s="140"/>
      <c r="Q386" s="136"/>
      <c r="R386" s="141"/>
    </row>
    <row r="387" spans="1:18">
      <c r="A387" s="505" t="s">
        <v>483</v>
      </c>
      <c r="B387" s="505" t="s">
        <v>113</v>
      </c>
      <c r="C387" s="505" t="s">
        <v>111</v>
      </c>
      <c r="D387" s="515">
        <v>39274</v>
      </c>
      <c r="E387" s="507">
        <f ca="1">DATEDIF(D387,TODAY(),"Y")</f>
        <v>15</v>
      </c>
      <c r="F387" s="506">
        <v>64090</v>
      </c>
      <c r="G387" s="505">
        <v>2</v>
      </c>
      <c r="H387" s="508">
        <f>$I$2*F387+F387</f>
        <v>64090</v>
      </c>
      <c r="K387" s="138"/>
      <c r="L387" s="138"/>
      <c r="M387" s="138"/>
      <c r="N387" s="133"/>
      <c r="O387" s="139"/>
      <c r="P387" s="140"/>
      <c r="Q387" s="136"/>
      <c r="R387" s="141"/>
    </row>
    <row r="388" spans="1:18">
      <c r="A388" s="505" t="s">
        <v>482</v>
      </c>
      <c r="B388" s="505" t="s">
        <v>140</v>
      </c>
      <c r="C388" s="505" t="s">
        <v>125</v>
      </c>
      <c r="D388" s="515">
        <v>39276</v>
      </c>
      <c r="E388" s="507">
        <f ca="1">DATEDIF(D388,TODAY(),"Y")</f>
        <v>15</v>
      </c>
      <c r="F388" s="506">
        <v>18895</v>
      </c>
      <c r="G388" s="505">
        <v>4</v>
      </c>
      <c r="H388" s="508">
        <f>$I$2*F388+F388</f>
        <v>18895</v>
      </c>
      <c r="K388" s="138"/>
      <c r="L388" s="138"/>
      <c r="M388" s="138"/>
      <c r="N388" s="133"/>
      <c r="O388" s="139"/>
      <c r="P388" s="140"/>
      <c r="Q388" s="136"/>
      <c r="R388" s="141"/>
    </row>
    <row r="389" spans="1:18">
      <c r="A389" s="505" t="s">
        <v>481</v>
      </c>
      <c r="B389" s="505" t="s">
        <v>140</v>
      </c>
      <c r="C389" s="505" t="s">
        <v>131</v>
      </c>
      <c r="D389" s="515">
        <v>39278</v>
      </c>
      <c r="E389" s="507">
        <f ca="1">DATEDIF(D389,TODAY(),"Y")</f>
        <v>15</v>
      </c>
      <c r="F389" s="506">
        <v>30416</v>
      </c>
      <c r="G389" s="505">
        <v>1</v>
      </c>
      <c r="H389" s="508">
        <f>$I$2*F389+F389</f>
        <v>30416</v>
      </c>
      <c r="K389" s="138"/>
      <c r="L389" s="138"/>
      <c r="M389" s="138"/>
      <c r="N389" s="133"/>
      <c r="O389" s="139"/>
      <c r="P389" s="140"/>
      <c r="Q389" s="136"/>
      <c r="R389" s="141"/>
    </row>
    <row r="390" spans="1:18">
      <c r="A390" s="505" t="s">
        <v>480</v>
      </c>
      <c r="B390" s="505" t="s">
        <v>123</v>
      </c>
      <c r="C390" s="505" t="s">
        <v>125</v>
      </c>
      <c r="D390" s="515">
        <v>39279</v>
      </c>
      <c r="E390" s="507">
        <f ca="1">DATEDIF(D390,TODAY(),"Y")</f>
        <v>15</v>
      </c>
      <c r="F390" s="506">
        <v>26890</v>
      </c>
      <c r="G390" s="505">
        <v>3</v>
      </c>
      <c r="H390" s="508">
        <f>$I$2*F390+F390</f>
        <v>26890</v>
      </c>
      <c r="K390" s="138"/>
      <c r="L390" s="138"/>
      <c r="M390" s="138"/>
      <c r="N390" s="133"/>
      <c r="O390" s="139"/>
      <c r="P390" s="140"/>
      <c r="Q390" s="136"/>
      <c r="R390" s="141"/>
    </row>
    <row r="391" spans="1:18">
      <c r="A391" s="505" t="s">
        <v>479</v>
      </c>
      <c r="B391" s="505" t="s">
        <v>110</v>
      </c>
      <c r="C391" s="505" t="s">
        <v>108</v>
      </c>
      <c r="D391" s="515">
        <v>39282</v>
      </c>
      <c r="E391" s="507">
        <f ca="1">DATEDIF(D391,TODAY(),"Y")</f>
        <v>15</v>
      </c>
      <c r="F391" s="506">
        <v>69420</v>
      </c>
      <c r="G391" s="505">
        <v>2</v>
      </c>
      <c r="H391" s="508">
        <f>$I$2*F391+F391</f>
        <v>69420</v>
      </c>
      <c r="K391" s="138"/>
      <c r="L391" s="138"/>
      <c r="M391" s="138"/>
      <c r="N391" s="133"/>
      <c r="O391" s="139"/>
      <c r="P391" s="140"/>
      <c r="Q391" s="136"/>
      <c r="R391" s="141"/>
    </row>
    <row r="392" spans="1:18">
      <c r="A392" s="505" t="s">
        <v>477</v>
      </c>
      <c r="B392" s="505" t="s">
        <v>147</v>
      </c>
      <c r="C392" s="505" t="s">
        <v>111</v>
      </c>
      <c r="D392" s="515">
        <v>39283</v>
      </c>
      <c r="E392" s="507">
        <f ca="1">DATEDIF(D392,TODAY(),"Y")</f>
        <v>15</v>
      </c>
      <c r="F392" s="506">
        <v>74470</v>
      </c>
      <c r="G392" s="505">
        <v>3</v>
      </c>
      <c r="H392" s="508">
        <f>$I$2*F392+F392</f>
        <v>74470</v>
      </c>
      <c r="K392" s="138"/>
      <c r="L392" s="138"/>
      <c r="M392" s="138"/>
      <c r="N392" s="133"/>
      <c r="O392" s="139"/>
      <c r="P392" s="140"/>
      <c r="Q392" s="136"/>
      <c r="R392" s="141"/>
    </row>
    <row r="393" spans="1:18">
      <c r="A393" s="505" t="s">
        <v>478</v>
      </c>
      <c r="B393" s="505" t="s">
        <v>107</v>
      </c>
      <c r="C393" s="505" t="s">
        <v>108</v>
      </c>
      <c r="D393" s="515">
        <v>39283</v>
      </c>
      <c r="E393" s="507">
        <f ca="1">DATEDIF(D393,TODAY(),"Y")</f>
        <v>15</v>
      </c>
      <c r="F393" s="506">
        <v>24980</v>
      </c>
      <c r="G393" s="505">
        <v>3</v>
      </c>
      <c r="H393" s="508">
        <f>$I$2*F393+F393</f>
        <v>24980</v>
      </c>
      <c r="K393" s="138"/>
      <c r="L393" s="138"/>
      <c r="M393" s="138"/>
      <c r="N393" s="133"/>
      <c r="O393" s="139"/>
      <c r="P393" s="140"/>
      <c r="Q393" s="136"/>
      <c r="R393" s="141"/>
    </row>
    <row r="394" spans="1:18">
      <c r="A394" s="505" t="s">
        <v>476</v>
      </c>
      <c r="B394" s="505" t="s">
        <v>115</v>
      </c>
      <c r="C394" s="505" t="s">
        <v>108</v>
      </c>
      <c r="D394" s="515">
        <v>39284</v>
      </c>
      <c r="E394" s="507">
        <f ca="1">DATEDIF(D394,TODAY(),"Y")</f>
        <v>15</v>
      </c>
      <c r="F394" s="506">
        <v>25830</v>
      </c>
      <c r="G394" s="505">
        <v>5</v>
      </c>
      <c r="H394" s="508">
        <f>$I$2*F394+F394</f>
        <v>25830</v>
      </c>
      <c r="K394" s="138"/>
      <c r="L394" s="138"/>
      <c r="M394" s="138"/>
      <c r="N394" s="133"/>
      <c r="O394" s="139"/>
      <c r="P394" s="140"/>
      <c r="Q394" s="136"/>
      <c r="R394" s="141"/>
    </row>
    <row r="395" spans="1:18">
      <c r="A395" s="505" t="s">
        <v>475</v>
      </c>
      <c r="B395" s="505" t="s">
        <v>147</v>
      </c>
      <c r="C395" s="505" t="s">
        <v>108</v>
      </c>
      <c r="D395" s="515">
        <v>39290</v>
      </c>
      <c r="E395" s="507">
        <f ca="1">DATEDIF(D395,TODAY(),"Y")</f>
        <v>15</v>
      </c>
      <c r="F395" s="506">
        <v>65250</v>
      </c>
      <c r="G395" s="505">
        <v>2</v>
      </c>
      <c r="H395" s="508">
        <f>$I$2*F395+F395</f>
        <v>65250</v>
      </c>
      <c r="K395" s="138"/>
      <c r="L395" s="138"/>
      <c r="M395" s="138"/>
      <c r="N395" s="133"/>
      <c r="O395" s="139"/>
      <c r="P395" s="140"/>
      <c r="Q395" s="136"/>
      <c r="R395" s="141"/>
    </row>
    <row r="396" spans="1:18">
      <c r="A396" s="505" t="s">
        <v>474</v>
      </c>
      <c r="B396" s="505" t="s">
        <v>119</v>
      </c>
      <c r="C396" s="505" t="s">
        <v>131</v>
      </c>
      <c r="D396" s="515">
        <v>39293</v>
      </c>
      <c r="E396" s="507">
        <f ca="1">DATEDIF(D396,TODAY(),"Y")</f>
        <v>15</v>
      </c>
      <c r="F396" s="506">
        <v>26484</v>
      </c>
      <c r="G396" s="505">
        <v>5</v>
      </c>
      <c r="H396" s="508">
        <f>$I$2*F396+F396</f>
        <v>26484</v>
      </c>
      <c r="K396" s="138"/>
      <c r="L396" s="138"/>
      <c r="M396" s="138"/>
      <c r="N396" s="133"/>
      <c r="O396" s="139"/>
      <c r="P396" s="140"/>
      <c r="Q396" s="136"/>
      <c r="R396" s="141"/>
    </row>
    <row r="397" spans="1:18">
      <c r="A397" s="505" t="s">
        <v>473</v>
      </c>
      <c r="B397" s="505" t="s">
        <v>113</v>
      </c>
      <c r="C397" s="505" t="s">
        <v>111</v>
      </c>
      <c r="D397" s="515">
        <v>39295</v>
      </c>
      <c r="E397" s="507">
        <f ca="1">DATEDIF(D397,TODAY(),"Y")</f>
        <v>15</v>
      </c>
      <c r="F397" s="506">
        <v>40560</v>
      </c>
      <c r="G397" s="505">
        <v>5</v>
      </c>
      <c r="H397" s="508">
        <f>$I$2*F397+F397</f>
        <v>40560</v>
      </c>
      <c r="K397" s="138"/>
      <c r="L397" s="138"/>
      <c r="M397" s="138"/>
      <c r="N397" s="133"/>
      <c r="O397" s="139"/>
      <c r="P397" s="140"/>
      <c r="Q397" s="136"/>
      <c r="R397" s="141"/>
    </row>
    <row r="398" spans="1:18">
      <c r="A398" s="505" t="s">
        <v>472</v>
      </c>
      <c r="B398" s="505" t="s">
        <v>110</v>
      </c>
      <c r="C398" s="505" t="s">
        <v>111</v>
      </c>
      <c r="D398" s="515">
        <v>39298</v>
      </c>
      <c r="E398" s="507">
        <f ca="1">DATEDIF(D398,TODAY(),"Y")</f>
        <v>15</v>
      </c>
      <c r="F398" s="506">
        <v>76870</v>
      </c>
      <c r="G398" s="505">
        <v>5</v>
      </c>
      <c r="H398" s="508">
        <f>$I$2*F398+F398</f>
        <v>76870</v>
      </c>
      <c r="K398" s="138"/>
      <c r="L398" s="138"/>
      <c r="M398" s="138"/>
      <c r="N398" s="133"/>
      <c r="O398" s="139"/>
      <c r="P398" s="140"/>
      <c r="Q398" s="136"/>
      <c r="R398" s="141"/>
    </row>
    <row r="399" spans="1:18">
      <c r="A399" s="505" t="s">
        <v>471</v>
      </c>
      <c r="B399" s="505" t="s">
        <v>115</v>
      </c>
      <c r="C399" s="505" t="s">
        <v>125</v>
      </c>
      <c r="D399" s="515">
        <v>39299</v>
      </c>
      <c r="E399" s="507">
        <f ca="1">DATEDIF(D399,TODAY(),"Y")</f>
        <v>15</v>
      </c>
      <c r="F399" s="506">
        <v>47760</v>
      </c>
      <c r="G399" s="505">
        <v>3</v>
      </c>
      <c r="H399" s="508">
        <f>$I$2*F399+F399</f>
        <v>47760</v>
      </c>
      <c r="K399" s="138"/>
      <c r="L399" s="138"/>
      <c r="M399" s="138"/>
      <c r="N399" s="133"/>
      <c r="O399" s="139"/>
      <c r="P399" s="140"/>
      <c r="Q399" s="136"/>
      <c r="R399" s="141"/>
    </row>
    <row r="400" spans="1:18">
      <c r="A400" s="505" t="s">
        <v>470</v>
      </c>
      <c r="B400" s="505" t="s">
        <v>140</v>
      </c>
      <c r="C400" s="505" t="s">
        <v>108</v>
      </c>
      <c r="D400" s="515">
        <v>39312</v>
      </c>
      <c r="E400" s="507">
        <f ca="1">DATEDIF(D400,TODAY(),"Y")</f>
        <v>15</v>
      </c>
      <c r="F400" s="506">
        <v>71030</v>
      </c>
      <c r="G400" s="505">
        <v>3</v>
      </c>
      <c r="H400" s="508">
        <f>$I$2*F400+F400</f>
        <v>71030</v>
      </c>
      <c r="K400" s="138"/>
      <c r="L400" s="138"/>
      <c r="M400" s="138"/>
      <c r="N400" s="133"/>
      <c r="O400" s="139"/>
      <c r="P400" s="140"/>
      <c r="Q400" s="136"/>
      <c r="R400" s="141"/>
    </row>
    <row r="401" spans="1:18">
      <c r="A401" s="505" t="s">
        <v>469</v>
      </c>
      <c r="B401" s="505" t="s">
        <v>113</v>
      </c>
      <c r="C401" s="505" t="s">
        <v>108</v>
      </c>
      <c r="D401" s="515">
        <v>39326</v>
      </c>
      <c r="E401" s="507">
        <f ca="1">DATEDIF(D401,TODAY(),"Y")</f>
        <v>15</v>
      </c>
      <c r="F401" s="506">
        <v>72900</v>
      </c>
      <c r="G401" s="505">
        <v>3</v>
      </c>
      <c r="H401" s="508">
        <f>$I$2*F401+F401</f>
        <v>72900</v>
      </c>
      <c r="K401" s="138"/>
      <c r="L401" s="138"/>
      <c r="M401" s="138"/>
      <c r="N401" s="133"/>
      <c r="O401" s="139"/>
      <c r="P401" s="140"/>
      <c r="Q401" s="136"/>
      <c r="R401" s="141"/>
    </row>
    <row r="402" spans="1:18">
      <c r="A402" s="505" t="s">
        <v>468</v>
      </c>
      <c r="B402" s="505" t="s">
        <v>147</v>
      </c>
      <c r="C402" s="505" t="s">
        <v>111</v>
      </c>
      <c r="D402" s="515">
        <v>39330</v>
      </c>
      <c r="E402" s="507">
        <f ca="1">DATEDIF(D402,TODAY(),"Y")</f>
        <v>15</v>
      </c>
      <c r="F402" s="506">
        <v>81930</v>
      </c>
      <c r="G402" s="505">
        <v>5</v>
      </c>
      <c r="H402" s="508">
        <f>$I$2*F402+F402</f>
        <v>81930</v>
      </c>
      <c r="K402" s="138"/>
      <c r="L402" s="138"/>
      <c r="M402" s="138"/>
      <c r="N402" s="133"/>
      <c r="O402" s="139"/>
      <c r="P402" s="140"/>
      <c r="Q402" s="136"/>
      <c r="R402" s="141"/>
    </row>
    <row r="403" spans="1:18">
      <c r="A403" s="505" t="s">
        <v>467</v>
      </c>
      <c r="B403" s="505" t="s">
        <v>110</v>
      </c>
      <c r="C403" s="505" t="s">
        <v>108</v>
      </c>
      <c r="D403" s="515">
        <v>39335</v>
      </c>
      <c r="E403" s="507">
        <f ca="1">DATEDIF(D403,TODAY(),"Y")</f>
        <v>15</v>
      </c>
      <c r="F403" s="506">
        <v>62688</v>
      </c>
      <c r="G403" s="505">
        <v>2</v>
      </c>
      <c r="H403" s="508">
        <f>$I$2*F403+F403</f>
        <v>62688</v>
      </c>
      <c r="K403" s="138"/>
      <c r="L403" s="138"/>
      <c r="M403" s="138"/>
      <c r="N403" s="133"/>
      <c r="O403" s="139"/>
      <c r="P403" s="140"/>
      <c r="Q403" s="136"/>
      <c r="R403" s="141"/>
    </row>
    <row r="404" spans="1:18">
      <c r="A404" s="505" t="s">
        <v>466</v>
      </c>
      <c r="B404" s="505" t="s">
        <v>107</v>
      </c>
      <c r="C404" s="505" t="s">
        <v>125</v>
      </c>
      <c r="D404" s="515">
        <v>39343</v>
      </c>
      <c r="E404" s="507">
        <f ca="1">DATEDIF(D404,TODAY(),"Y")</f>
        <v>15</v>
      </c>
      <c r="F404" s="506">
        <v>23000</v>
      </c>
      <c r="G404" s="505">
        <v>4</v>
      </c>
      <c r="H404" s="508">
        <f>$I$2*F404+F404</f>
        <v>23000</v>
      </c>
      <c r="K404" s="138"/>
      <c r="L404" s="138"/>
      <c r="M404" s="138"/>
      <c r="N404" s="133"/>
      <c r="O404" s="139"/>
      <c r="P404" s="140"/>
      <c r="Q404" s="136"/>
      <c r="R404" s="141"/>
    </row>
    <row r="405" spans="1:18">
      <c r="A405" s="505" t="s">
        <v>465</v>
      </c>
      <c r="B405" s="505" t="s">
        <v>140</v>
      </c>
      <c r="C405" s="505" t="s">
        <v>108</v>
      </c>
      <c r="D405" s="515">
        <v>39348</v>
      </c>
      <c r="E405" s="507">
        <f ca="1">DATEDIF(D405,TODAY(),"Y")</f>
        <v>15</v>
      </c>
      <c r="F405" s="506">
        <v>46220</v>
      </c>
      <c r="G405" s="505">
        <v>2</v>
      </c>
      <c r="H405" s="508">
        <f>$I$2*F405+F405</f>
        <v>46220</v>
      </c>
      <c r="K405" s="138"/>
      <c r="L405" s="138"/>
      <c r="M405" s="138"/>
      <c r="N405" s="133"/>
      <c r="O405" s="139"/>
      <c r="P405" s="140"/>
      <c r="Q405" s="136"/>
      <c r="R405" s="141"/>
    </row>
    <row r="406" spans="1:18">
      <c r="A406" s="505" t="s">
        <v>464</v>
      </c>
      <c r="B406" s="505" t="s">
        <v>140</v>
      </c>
      <c r="C406" s="505" t="s">
        <v>108</v>
      </c>
      <c r="D406" s="515">
        <v>39354</v>
      </c>
      <c r="E406" s="507">
        <f ca="1">DATEDIF(D406,TODAY(),"Y")</f>
        <v>15</v>
      </c>
      <c r="F406" s="506">
        <v>67050</v>
      </c>
      <c r="G406" s="505">
        <v>4</v>
      </c>
      <c r="H406" s="508">
        <f>$I$2*F406+F406</f>
        <v>67050</v>
      </c>
      <c r="K406" s="138"/>
      <c r="L406" s="138"/>
      <c r="M406" s="138"/>
      <c r="N406" s="133"/>
      <c r="O406" s="139"/>
      <c r="P406" s="140"/>
      <c r="Q406" s="136"/>
      <c r="R406" s="141"/>
    </row>
    <row r="407" spans="1:18">
      <c r="A407" s="505" t="s">
        <v>463</v>
      </c>
      <c r="B407" s="505" t="s">
        <v>110</v>
      </c>
      <c r="C407" s="505" t="s">
        <v>108</v>
      </c>
      <c r="D407" s="515">
        <v>39362</v>
      </c>
      <c r="E407" s="507">
        <f ca="1">DATEDIF(D407,TODAY(),"Y")</f>
        <v>15</v>
      </c>
      <c r="F407" s="506">
        <v>42020</v>
      </c>
      <c r="G407" s="505">
        <v>5</v>
      </c>
      <c r="H407" s="508">
        <f>$I$2*F407+F407</f>
        <v>42020</v>
      </c>
      <c r="K407" s="138"/>
      <c r="L407" s="138"/>
      <c r="M407" s="138"/>
      <c r="N407" s="133"/>
      <c r="O407" s="139"/>
      <c r="P407" s="140"/>
      <c r="Q407" s="136"/>
      <c r="R407" s="141"/>
    </row>
    <row r="408" spans="1:18">
      <c r="A408" s="505" t="s">
        <v>462</v>
      </c>
      <c r="B408" s="505" t="s">
        <v>110</v>
      </c>
      <c r="C408" s="505" t="s">
        <v>108</v>
      </c>
      <c r="D408" s="515">
        <v>39372</v>
      </c>
      <c r="E408" s="507">
        <f ca="1">DATEDIF(D408,TODAY(),"Y")</f>
        <v>15</v>
      </c>
      <c r="F408" s="506">
        <v>50570</v>
      </c>
      <c r="G408" s="505">
        <v>4</v>
      </c>
      <c r="H408" s="508">
        <f>$I$2*F408+F408</f>
        <v>50570</v>
      </c>
      <c r="K408" s="138"/>
      <c r="L408" s="138"/>
      <c r="M408" s="138"/>
      <c r="N408" s="133"/>
      <c r="O408" s="139"/>
      <c r="P408" s="140"/>
      <c r="Q408" s="136"/>
      <c r="R408" s="141"/>
    </row>
    <row r="409" spans="1:18">
      <c r="A409" s="505" t="s">
        <v>461</v>
      </c>
      <c r="B409" s="505" t="s">
        <v>140</v>
      </c>
      <c r="C409" s="505" t="s">
        <v>111</v>
      </c>
      <c r="D409" s="515">
        <v>39378</v>
      </c>
      <c r="E409" s="507">
        <f ca="1">DATEDIF(D409,TODAY(),"Y")</f>
        <v>15</v>
      </c>
      <c r="F409" s="506">
        <v>35460</v>
      </c>
      <c r="G409" s="505">
        <v>3</v>
      </c>
      <c r="H409" s="508">
        <f>$I$2*F409+F409</f>
        <v>35460</v>
      </c>
      <c r="K409" s="138"/>
      <c r="L409" s="138"/>
      <c r="M409" s="138"/>
      <c r="N409" s="133"/>
      <c r="O409" s="139"/>
      <c r="P409" s="140"/>
      <c r="Q409" s="136"/>
      <c r="R409" s="141"/>
    </row>
    <row r="410" spans="1:18">
      <c r="A410" s="505" t="s">
        <v>460</v>
      </c>
      <c r="B410" s="505" t="s">
        <v>123</v>
      </c>
      <c r="C410" s="505" t="s">
        <v>108</v>
      </c>
      <c r="D410" s="515">
        <v>39379</v>
      </c>
      <c r="E410" s="507">
        <f ca="1">DATEDIF(D410,TODAY(),"Y")</f>
        <v>15</v>
      </c>
      <c r="F410" s="506">
        <v>67890</v>
      </c>
      <c r="G410" s="505">
        <v>5</v>
      </c>
      <c r="H410" s="508">
        <f>$I$2*F410+F410</f>
        <v>67890</v>
      </c>
      <c r="K410" s="138"/>
      <c r="L410" s="138"/>
      <c r="M410" s="138"/>
      <c r="N410" s="133"/>
      <c r="O410" s="139"/>
      <c r="P410" s="140"/>
      <c r="Q410" s="136"/>
      <c r="R410" s="141"/>
    </row>
    <row r="411" spans="1:18">
      <c r="A411" s="505" t="s">
        <v>459</v>
      </c>
      <c r="B411" s="505" t="s">
        <v>260</v>
      </c>
      <c r="C411" s="505" t="s">
        <v>108</v>
      </c>
      <c r="D411" s="515">
        <v>39388</v>
      </c>
      <c r="E411" s="507">
        <f ca="1">DATEDIF(D411,TODAY(),"Y")</f>
        <v>15</v>
      </c>
      <c r="F411" s="506">
        <v>71120</v>
      </c>
      <c r="G411" s="505">
        <v>4</v>
      </c>
      <c r="H411" s="508">
        <f>$I$2*F411+F411</f>
        <v>71120</v>
      </c>
      <c r="K411" s="138"/>
      <c r="L411" s="138"/>
      <c r="M411" s="138"/>
      <c r="N411" s="133"/>
      <c r="O411" s="139"/>
      <c r="P411" s="140"/>
      <c r="Q411" s="136"/>
      <c r="R411" s="141"/>
    </row>
    <row r="412" spans="1:18">
      <c r="A412" s="505" t="s">
        <v>458</v>
      </c>
      <c r="B412" s="505" t="s">
        <v>140</v>
      </c>
      <c r="C412" s="505" t="s">
        <v>108</v>
      </c>
      <c r="D412" s="515">
        <v>39390</v>
      </c>
      <c r="E412" s="507">
        <f ca="1">DATEDIF(D412,TODAY(),"Y")</f>
        <v>15</v>
      </c>
      <c r="F412" s="506">
        <v>71490</v>
      </c>
      <c r="G412" s="505">
        <v>5</v>
      </c>
      <c r="H412" s="508">
        <f>$I$2*F412+F412</f>
        <v>71490</v>
      </c>
      <c r="K412" s="138"/>
      <c r="L412" s="138"/>
      <c r="M412" s="138"/>
      <c r="N412" s="133"/>
      <c r="O412" s="139"/>
      <c r="P412" s="140"/>
      <c r="Q412" s="136"/>
      <c r="R412" s="141"/>
    </row>
    <row r="413" spans="1:18">
      <c r="A413" s="505" t="s">
        <v>457</v>
      </c>
      <c r="B413" s="505" t="s">
        <v>119</v>
      </c>
      <c r="C413" s="505" t="s">
        <v>108</v>
      </c>
      <c r="D413" s="515">
        <v>39398</v>
      </c>
      <c r="E413" s="507">
        <f ca="1">DATEDIF(D413,TODAY(),"Y")</f>
        <v>15</v>
      </c>
      <c r="F413" s="506">
        <v>48490</v>
      </c>
      <c r="G413" s="505">
        <v>2</v>
      </c>
      <c r="H413" s="508">
        <f>$I$2*F413+F413</f>
        <v>48490</v>
      </c>
      <c r="K413" s="138"/>
      <c r="L413" s="138"/>
      <c r="M413" s="138"/>
      <c r="N413" s="133"/>
      <c r="O413" s="139"/>
      <c r="P413" s="140"/>
      <c r="Q413" s="136"/>
      <c r="R413" s="141"/>
    </row>
    <row r="414" spans="1:18">
      <c r="A414" s="505" t="s">
        <v>456</v>
      </c>
      <c r="B414" s="505" t="s">
        <v>107</v>
      </c>
      <c r="C414" s="505" t="s">
        <v>108</v>
      </c>
      <c r="D414" s="515">
        <v>39399</v>
      </c>
      <c r="E414" s="507">
        <f ca="1">DATEDIF(D414,TODAY(),"Y")</f>
        <v>15</v>
      </c>
      <c r="F414" s="506">
        <v>87220</v>
      </c>
      <c r="G414" s="505">
        <v>1</v>
      </c>
      <c r="H414" s="508">
        <f>$I$2*F414+F414</f>
        <v>87220</v>
      </c>
      <c r="K414" s="138"/>
      <c r="L414" s="138"/>
      <c r="M414" s="138"/>
      <c r="N414" s="133"/>
      <c r="O414" s="139"/>
      <c r="P414" s="140"/>
      <c r="Q414" s="136"/>
      <c r="R414" s="141"/>
    </row>
    <row r="415" spans="1:18">
      <c r="A415" s="505" t="s">
        <v>455</v>
      </c>
      <c r="B415" s="505" t="s">
        <v>140</v>
      </c>
      <c r="C415" s="505" t="s">
        <v>108</v>
      </c>
      <c r="D415" s="515">
        <v>39403</v>
      </c>
      <c r="E415" s="507">
        <f ca="1">DATEDIF(D415,TODAY(),"Y")</f>
        <v>15</v>
      </c>
      <c r="F415" s="506">
        <v>38940</v>
      </c>
      <c r="G415" s="505">
        <v>2</v>
      </c>
      <c r="H415" s="508">
        <f>$I$2*F415+F415</f>
        <v>38940</v>
      </c>
      <c r="K415" s="138"/>
      <c r="L415" s="138"/>
      <c r="M415" s="138"/>
      <c r="N415" s="133"/>
      <c r="O415" s="139"/>
      <c r="P415" s="140"/>
      <c r="Q415" s="136"/>
      <c r="R415" s="141"/>
    </row>
    <row r="416" spans="1:18">
      <c r="A416" s="505" t="s">
        <v>454</v>
      </c>
      <c r="B416" s="505" t="s">
        <v>115</v>
      </c>
      <c r="C416" s="505" t="s">
        <v>108</v>
      </c>
      <c r="D416" s="515">
        <v>39404</v>
      </c>
      <c r="E416" s="507">
        <f ca="1">DATEDIF(D416,TODAY(),"Y")</f>
        <v>15</v>
      </c>
      <c r="F416" s="506">
        <v>50990</v>
      </c>
      <c r="G416" s="505">
        <v>4</v>
      </c>
      <c r="H416" s="508">
        <f>$I$2*F416+F416</f>
        <v>50990</v>
      </c>
      <c r="K416" s="138"/>
      <c r="L416" s="138"/>
      <c r="M416" s="138"/>
      <c r="N416" s="133"/>
      <c r="O416" s="139"/>
      <c r="P416" s="140"/>
      <c r="Q416" s="136"/>
      <c r="R416" s="141"/>
    </row>
    <row r="417" spans="1:18">
      <c r="A417" s="505" t="s">
        <v>453</v>
      </c>
      <c r="B417" s="505" t="s">
        <v>140</v>
      </c>
      <c r="C417" s="505" t="s">
        <v>108</v>
      </c>
      <c r="D417" s="515">
        <v>39407</v>
      </c>
      <c r="E417" s="507">
        <f ca="1">DATEDIF(D417,TODAY(),"Y")</f>
        <v>15</v>
      </c>
      <c r="F417" s="506">
        <v>73072</v>
      </c>
      <c r="G417" s="505">
        <v>5</v>
      </c>
      <c r="H417" s="508">
        <f>$I$2*F417+F417</f>
        <v>73072</v>
      </c>
      <c r="K417" s="138"/>
      <c r="L417" s="138"/>
      <c r="M417" s="138"/>
      <c r="N417" s="133"/>
      <c r="O417" s="139"/>
      <c r="P417" s="140"/>
      <c r="Q417" s="136"/>
      <c r="R417" s="141"/>
    </row>
    <row r="418" spans="1:18">
      <c r="A418" s="505" t="s">
        <v>452</v>
      </c>
      <c r="B418" s="505" t="s">
        <v>154</v>
      </c>
      <c r="C418" s="505" t="s">
        <v>108</v>
      </c>
      <c r="D418" s="515">
        <v>39414</v>
      </c>
      <c r="E418" s="507">
        <f ca="1">DATEDIF(D418,TODAY(),"Y")</f>
        <v>15</v>
      </c>
      <c r="F418" s="506">
        <v>73440</v>
      </c>
      <c r="G418" s="505">
        <v>1</v>
      </c>
      <c r="H418" s="508">
        <f>$I$2*F418+F418</f>
        <v>73440</v>
      </c>
      <c r="K418" s="138"/>
      <c r="L418" s="138"/>
      <c r="M418" s="138"/>
      <c r="N418" s="133"/>
      <c r="O418" s="139"/>
      <c r="P418" s="140"/>
      <c r="Q418" s="136"/>
      <c r="R418" s="141"/>
    </row>
    <row r="419" spans="1:18">
      <c r="A419" s="505" t="s">
        <v>450</v>
      </c>
      <c r="B419" s="505" t="s">
        <v>154</v>
      </c>
      <c r="C419" s="505" t="s">
        <v>125</v>
      </c>
      <c r="D419" s="515">
        <v>39417</v>
      </c>
      <c r="E419" s="507">
        <f ca="1">DATEDIF(D419,TODAY(),"Y")</f>
        <v>15</v>
      </c>
      <c r="F419" s="506">
        <v>46095</v>
      </c>
      <c r="G419" s="505">
        <v>3</v>
      </c>
      <c r="H419" s="508">
        <f>$I$2*F419+F419</f>
        <v>46095</v>
      </c>
      <c r="K419" s="138"/>
      <c r="L419" s="138"/>
      <c r="M419" s="138"/>
      <c r="N419" s="133"/>
      <c r="O419" s="139"/>
      <c r="P419" s="140"/>
      <c r="Q419" s="136"/>
      <c r="R419" s="141"/>
    </row>
    <row r="420" spans="1:18">
      <c r="A420" s="505" t="s">
        <v>451</v>
      </c>
      <c r="B420" s="505" t="s">
        <v>119</v>
      </c>
      <c r="C420" s="505" t="s">
        <v>131</v>
      </c>
      <c r="D420" s="515">
        <v>39417</v>
      </c>
      <c r="E420" s="507">
        <f ca="1">DATEDIF(D420,TODAY(),"Y")</f>
        <v>15</v>
      </c>
      <c r="F420" s="506">
        <v>23692</v>
      </c>
      <c r="G420" s="505">
        <v>4</v>
      </c>
      <c r="H420" s="508">
        <f>$I$2*F420+F420</f>
        <v>23692</v>
      </c>
      <c r="K420" s="138"/>
      <c r="L420" s="138"/>
      <c r="M420" s="138"/>
      <c r="N420" s="133"/>
      <c r="O420" s="139"/>
      <c r="P420" s="140"/>
      <c r="Q420" s="136"/>
      <c r="R420" s="141"/>
    </row>
    <row r="421" spans="1:18">
      <c r="A421" s="505" t="s">
        <v>449</v>
      </c>
      <c r="B421" s="505" t="s">
        <v>107</v>
      </c>
      <c r="C421" s="505" t="s">
        <v>108</v>
      </c>
      <c r="D421" s="515">
        <v>39435</v>
      </c>
      <c r="E421" s="507">
        <f ca="1">DATEDIF(D421,TODAY(),"Y")</f>
        <v>15</v>
      </c>
      <c r="F421" s="506">
        <v>64780</v>
      </c>
      <c r="G421" s="505">
        <v>5</v>
      </c>
      <c r="H421" s="508">
        <f>$I$2*F421+F421</f>
        <v>64780</v>
      </c>
      <c r="K421" s="138"/>
      <c r="L421" s="138"/>
      <c r="M421" s="138"/>
      <c r="N421" s="133"/>
      <c r="O421" s="139"/>
      <c r="P421" s="140"/>
      <c r="Q421" s="136"/>
      <c r="R421" s="141"/>
    </row>
    <row r="422" spans="1:18">
      <c r="A422" s="505" t="s">
        <v>448</v>
      </c>
      <c r="B422" s="505" t="s">
        <v>107</v>
      </c>
      <c r="C422" s="505" t="s">
        <v>108</v>
      </c>
      <c r="D422" s="515">
        <v>39441</v>
      </c>
      <c r="E422" s="507">
        <f ca="1">DATEDIF(D422,TODAY(),"Y")</f>
        <v>15</v>
      </c>
      <c r="F422" s="506">
        <v>68860</v>
      </c>
      <c r="G422" s="505">
        <v>2</v>
      </c>
      <c r="H422" s="508">
        <f>$I$2*F422+F422</f>
        <v>68860</v>
      </c>
      <c r="K422" s="138"/>
      <c r="L422" s="138"/>
      <c r="M422" s="138"/>
      <c r="N422" s="133"/>
      <c r="O422" s="139"/>
      <c r="P422" s="140"/>
      <c r="Q422" s="136"/>
      <c r="R422" s="141"/>
    </row>
    <row r="423" spans="1:18">
      <c r="A423" s="505" t="s">
        <v>447</v>
      </c>
      <c r="B423" s="505" t="s">
        <v>110</v>
      </c>
      <c r="C423" s="505" t="s">
        <v>108</v>
      </c>
      <c r="D423" s="515">
        <v>39446</v>
      </c>
      <c r="E423" s="507">
        <f ca="1">DATEDIF(D423,TODAY(),"Y")</f>
        <v>15</v>
      </c>
      <c r="F423" s="506">
        <v>44650</v>
      </c>
      <c r="G423" s="505">
        <v>1</v>
      </c>
      <c r="H423" s="508">
        <f>$I$2*F423+F423</f>
        <v>44650</v>
      </c>
      <c r="K423" s="138"/>
      <c r="L423" s="138"/>
      <c r="M423" s="138"/>
      <c r="N423" s="133"/>
      <c r="O423" s="139"/>
      <c r="P423" s="140"/>
      <c r="Q423" s="136"/>
      <c r="R423" s="141"/>
    </row>
    <row r="424" spans="1:18">
      <c r="A424" s="505" t="s">
        <v>8</v>
      </c>
      <c r="B424" s="505" t="s">
        <v>130</v>
      </c>
      <c r="C424" s="505" t="s">
        <v>108</v>
      </c>
      <c r="D424" s="515">
        <v>39447</v>
      </c>
      <c r="E424" s="507">
        <f ca="1">DATEDIF(D424,TODAY(),"Y")</f>
        <v>15</v>
      </c>
      <c r="F424" s="506">
        <v>72830</v>
      </c>
      <c r="G424" s="505">
        <v>2</v>
      </c>
      <c r="H424" s="508">
        <f>$I$2*F424+F424</f>
        <v>72830</v>
      </c>
      <c r="K424" s="138"/>
      <c r="L424" s="138"/>
      <c r="M424" s="138"/>
      <c r="N424" s="133"/>
      <c r="O424" s="139"/>
      <c r="P424" s="140"/>
      <c r="Q424" s="136"/>
      <c r="R424" s="141"/>
    </row>
    <row r="425" spans="1:18">
      <c r="A425" s="505" t="s">
        <v>446</v>
      </c>
      <c r="B425" s="505" t="s">
        <v>119</v>
      </c>
      <c r="C425" s="505" t="s">
        <v>108</v>
      </c>
      <c r="D425" s="515">
        <v>39448</v>
      </c>
      <c r="E425" s="507">
        <f ca="1">DATEDIF(D425,TODAY(),"Y")</f>
        <v>15</v>
      </c>
      <c r="F425" s="506">
        <v>83710</v>
      </c>
      <c r="G425" s="505">
        <v>3</v>
      </c>
      <c r="H425" s="508">
        <f>$I$2*F425+F425</f>
        <v>83710</v>
      </c>
      <c r="K425" s="138"/>
      <c r="L425" s="138"/>
      <c r="M425" s="138"/>
      <c r="N425" s="133"/>
      <c r="O425" s="139"/>
      <c r="P425" s="140"/>
      <c r="Q425" s="136"/>
      <c r="R425" s="141"/>
    </row>
    <row r="426" spans="1:18">
      <c r="A426" s="505" t="s">
        <v>445</v>
      </c>
      <c r="B426" s="505" t="s">
        <v>140</v>
      </c>
      <c r="C426" s="505" t="s">
        <v>108</v>
      </c>
      <c r="D426" s="515">
        <v>39455</v>
      </c>
      <c r="E426" s="507">
        <f ca="1">DATEDIF(D426,TODAY(),"Y")</f>
        <v>15</v>
      </c>
      <c r="F426" s="506">
        <v>59420</v>
      </c>
      <c r="G426" s="505">
        <v>4</v>
      </c>
      <c r="H426" s="508">
        <f>$I$2*F426+F426</f>
        <v>59420</v>
      </c>
      <c r="K426" s="138"/>
      <c r="L426" s="138"/>
      <c r="M426" s="138"/>
      <c r="N426" s="133"/>
      <c r="O426" s="139"/>
      <c r="P426" s="140"/>
      <c r="Q426" s="136"/>
      <c r="R426" s="141"/>
    </row>
    <row r="427" spans="1:18">
      <c r="A427" s="505" t="s">
        <v>444</v>
      </c>
      <c r="B427" s="505" t="s">
        <v>147</v>
      </c>
      <c r="C427" s="505" t="s">
        <v>125</v>
      </c>
      <c r="D427" s="515">
        <v>39457</v>
      </c>
      <c r="E427" s="507">
        <f ca="1">DATEDIF(D427,TODAY(),"Y")</f>
        <v>15</v>
      </c>
      <c r="F427" s="506">
        <v>31255</v>
      </c>
      <c r="G427" s="505">
        <v>5</v>
      </c>
      <c r="H427" s="508">
        <f>$I$2*F427+F427</f>
        <v>31255</v>
      </c>
      <c r="K427" s="138"/>
      <c r="L427" s="138"/>
      <c r="M427" s="138"/>
      <c r="N427" s="133"/>
      <c r="O427" s="139"/>
      <c r="P427" s="140"/>
      <c r="Q427" s="136"/>
      <c r="R427" s="141"/>
    </row>
    <row r="428" spans="1:18">
      <c r="A428" s="505" t="s">
        <v>443</v>
      </c>
      <c r="B428" s="505" t="s">
        <v>119</v>
      </c>
      <c r="C428" s="505" t="s">
        <v>131</v>
      </c>
      <c r="D428" s="515">
        <v>39458</v>
      </c>
      <c r="E428" s="507">
        <f ca="1">DATEDIF(D428,TODAY(),"Y")</f>
        <v>15</v>
      </c>
      <c r="F428" s="506">
        <v>36788</v>
      </c>
      <c r="G428" s="505">
        <v>4</v>
      </c>
      <c r="H428" s="508">
        <f>$I$2*F428+F428</f>
        <v>36788</v>
      </c>
      <c r="K428" s="138"/>
      <c r="L428" s="138"/>
      <c r="M428" s="138"/>
      <c r="N428" s="133"/>
      <c r="O428" s="139"/>
      <c r="P428" s="140"/>
      <c r="Q428" s="136"/>
      <c r="R428" s="141"/>
    </row>
    <row r="429" spans="1:18">
      <c r="A429" s="505" t="s">
        <v>442</v>
      </c>
      <c r="B429" s="505" t="s">
        <v>140</v>
      </c>
      <c r="C429" s="505" t="s">
        <v>108</v>
      </c>
      <c r="D429" s="515">
        <v>39472</v>
      </c>
      <c r="E429" s="507">
        <f ca="1">DATEDIF(D429,TODAY(),"Y")</f>
        <v>14</v>
      </c>
      <c r="F429" s="506">
        <v>87760</v>
      </c>
      <c r="G429" s="505">
        <v>1</v>
      </c>
      <c r="H429" s="508">
        <f>$I$2*F429+F429</f>
        <v>87760</v>
      </c>
      <c r="K429" s="138"/>
      <c r="L429" s="138"/>
      <c r="M429" s="138"/>
      <c r="N429" s="133"/>
      <c r="O429" s="139"/>
      <c r="P429" s="140"/>
      <c r="Q429" s="136"/>
      <c r="R429" s="141"/>
    </row>
    <row r="430" spans="1:18">
      <c r="A430" s="505" t="s">
        <v>441</v>
      </c>
      <c r="B430" s="505" t="s">
        <v>140</v>
      </c>
      <c r="C430" s="505" t="s">
        <v>108</v>
      </c>
      <c r="D430" s="515">
        <v>39472</v>
      </c>
      <c r="E430" s="507">
        <f ca="1">DATEDIF(D430,TODAY(),"Y")</f>
        <v>14</v>
      </c>
      <c r="F430" s="506">
        <v>41060</v>
      </c>
      <c r="G430" s="505">
        <v>3</v>
      </c>
      <c r="H430" s="508">
        <f>$I$2*F430+F430</f>
        <v>41060</v>
      </c>
      <c r="K430" s="138"/>
      <c r="L430" s="138"/>
      <c r="M430" s="138"/>
      <c r="N430" s="133"/>
      <c r="O430" s="139"/>
      <c r="P430" s="140"/>
      <c r="Q430" s="136"/>
      <c r="R430" s="141"/>
    </row>
    <row r="431" spans="1:18">
      <c r="A431" s="505" t="s">
        <v>440</v>
      </c>
      <c r="B431" s="505" t="s">
        <v>260</v>
      </c>
      <c r="C431" s="505" t="s">
        <v>108</v>
      </c>
      <c r="D431" s="515">
        <v>39492</v>
      </c>
      <c r="E431" s="507">
        <f ca="1">DATEDIF(D431,TODAY(),"Y")</f>
        <v>14</v>
      </c>
      <c r="F431" s="506">
        <v>36630</v>
      </c>
      <c r="G431" s="505">
        <v>4</v>
      </c>
      <c r="H431" s="508">
        <f>$I$2*F431+F431</f>
        <v>36630</v>
      </c>
      <c r="K431" s="138"/>
      <c r="L431" s="138"/>
      <c r="M431" s="138"/>
      <c r="N431" s="133"/>
      <c r="O431" s="139"/>
      <c r="P431" s="140"/>
      <c r="Q431" s="136"/>
      <c r="R431" s="141"/>
    </row>
    <row r="432" spans="1:18">
      <c r="A432" s="505" t="s">
        <v>439</v>
      </c>
      <c r="B432" s="505" t="s">
        <v>215</v>
      </c>
      <c r="C432" s="505" t="s">
        <v>125</v>
      </c>
      <c r="D432" s="515">
        <v>39515</v>
      </c>
      <c r="E432" s="507">
        <f ca="1">DATEDIF(D432,TODAY(),"Y")</f>
        <v>14</v>
      </c>
      <c r="F432" s="506">
        <v>89780</v>
      </c>
      <c r="G432" s="505">
        <v>4</v>
      </c>
      <c r="H432" s="508">
        <f>$I$2*F432+F432</f>
        <v>89780</v>
      </c>
      <c r="K432" s="138"/>
      <c r="L432" s="138"/>
      <c r="M432" s="138"/>
      <c r="N432" s="133"/>
      <c r="O432" s="139"/>
      <c r="P432" s="140"/>
      <c r="Q432" s="136"/>
      <c r="R432" s="141"/>
    </row>
    <row r="433" spans="1:18">
      <c r="A433" s="505" t="s">
        <v>438</v>
      </c>
      <c r="B433" s="505" t="s">
        <v>140</v>
      </c>
      <c r="C433" s="505" t="s">
        <v>108</v>
      </c>
      <c r="D433" s="515">
        <v>39518</v>
      </c>
      <c r="E433" s="507">
        <f ca="1">DATEDIF(D433,TODAY(),"Y")</f>
        <v>14</v>
      </c>
      <c r="F433" s="506">
        <v>24710</v>
      </c>
      <c r="G433" s="505">
        <v>2</v>
      </c>
      <c r="H433" s="508">
        <f>$I$2*F433+F433</f>
        <v>24710</v>
      </c>
      <c r="K433" s="138"/>
      <c r="L433" s="138"/>
      <c r="M433" s="138"/>
      <c r="N433" s="133"/>
      <c r="O433" s="139"/>
      <c r="P433" s="140"/>
      <c r="Q433" s="136"/>
      <c r="R433" s="141"/>
    </row>
    <row r="434" spans="1:18">
      <c r="A434" s="505" t="s">
        <v>437</v>
      </c>
      <c r="B434" s="505" t="s">
        <v>110</v>
      </c>
      <c r="C434" s="505" t="s">
        <v>108</v>
      </c>
      <c r="D434" s="515">
        <v>39519</v>
      </c>
      <c r="E434" s="507">
        <f ca="1">DATEDIF(D434,TODAY(),"Y")</f>
        <v>14</v>
      </c>
      <c r="F434" s="506">
        <v>61330</v>
      </c>
      <c r="G434" s="505">
        <v>2</v>
      </c>
      <c r="H434" s="508">
        <f>$I$2*F434+F434</f>
        <v>61330</v>
      </c>
      <c r="K434" s="138"/>
      <c r="L434" s="138"/>
      <c r="M434" s="138"/>
      <c r="N434" s="133"/>
      <c r="O434" s="139"/>
      <c r="P434" s="140"/>
      <c r="Q434" s="136"/>
      <c r="R434" s="141"/>
    </row>
    <row r="435" spans="1:18">
      <c r="A435" s="505" t="s">
        <v>436</v>
      </c>
      <c r="B435" s="505" t="s">
        <v>283</v>
      </c>
      <c r="C435" s="505" t="s">
        <v>111</v>
      </c>
      <c r="D435" s="515">
        <v>39522</v>
      </c>
      <c r="E435" s="507">
        <f ca="1">DATEDIF(D435,TODAY(),"Y")</f>
        <v>14</v>
      </c>
      <c r="F435" s="506">
        <v>71700</v>
      </c>
      <c r="G435" s="505">
        <v>2</v>
      </c>
      <c r="H435" s="508">
        <f>$I$2*F435+F435</f>
        <v>71700</v>
      </c>
      <c r="K435" s="138"/>
      <c r="L435" s="138"/>
      <c r="M435" s="138"/>
      <c r="N435" s="133"/>
      <c r="O435" s="139"/>
      <c r="P435" s="140"/>
      <c r="Q435" s="136"/>
      <c r="R435" s="141"/>
    </row>
    <row r="436" spans="1:18">
      <c r="A436" s="505" t="s">
        <v>435</v>
      </c>
      <c r="B436" s="505" t="s">
        <v>260</v>
      </c>
      <c r="C436" s="505" t="s">
        <v>111</v>
      </c>
      <c r="D436" s="515">
        <v>39529</v>
      </c>
      <c r="E436" s="507">
        <f ca="1">DATEDIF(D436,TODAY(),"Y")</f>
        <v>14</v>
      </c>
      <c r="F436" s="506">
        <v>35620</v>
      </c>
      <c r="G436" s="505">
        <v>4</v>
      </c>
      <c r="H436" s="508">
        <f>$I$2*F436+F436</f>
        <v>35620</v>
      </c>
      <c r="K436" s="138"/>
      <c r="L436" s="138"/>
      <c r="M436" s="138"/>
      <c r="N436" s="133"/>
      <c r="O436" s="139"/>
      <c r="P436" s="140"/>
      <c r="Q436" s="136"/>
      <c r="R436" s="141"/>
    </row>
    <row r="437" spans="1:18">
      <c r="A437" s="505" t="s">
        <v>434</v>
      </c>
      <c r="B437" s="505" t="s">
        <v>107</v>
      </c>
      <c r="C437" s="505" t="s">
        <v>111</v>
      </c>
      <c r="D437" s="515">
        <v>39534</v>
      </c>
      <c r="E437" s="507">
        <f ca="1">DATEDIF(D437,TODAY(),"Y")</f>
        <v>14</v>
      </c>
      <c r="F437" s="506">
        <v>32880</v>
      </c>
      <c r="G437" s="505">
        <v>3</v>
      </c>
      <c r="H437" s="508">
        <f>$I$2*F437+F437</f>
        <v>32880</v>
      </c>
      <c r="K437" s="138"/>
      <c r="L437" s="138"/>
      <c r="M437" s="138"/>
      <c r="N437" s="133"/>
      <c r="O437" s="139"/>
      <c r="P437" s="140"/>
      <c r="Q437" s="136"/>
      <c r="R437" s="141"/>
    </row>
    <row r="438" spans="1:18">
      <c r="A438" s="505" t="s">
        <v>433</v>
      </c>
      <c r="B438" s="505" t="s">
        <v>107</v>
      </c>
      <c r="C438" s="505" t="s">
        <v>125</v>
      </c>
      <c r="D438" s="515">
        <v>39535</v>
      </c>
      <c r="E438" s="507">
        <f ca="1">DATEDIF(D438,TODAY(),"Y")</f>
        <v>14</v>
      </c>
      <c r="F438" s="506">
        <v>49080</v>
      </c>
      <c r="G438" s="505">
        <v>5</v>
      </c>
      <c r="H438" s="508">
        <f>$I$2*F438+F438</f>
        <v>49080</v>
      </c>
      <c r="K438" s="138"/>
      <c r="L438" s="138"/>
      <c r="M438" s="138"/>
      <c r="N438" s="133"/>
      <c r="O438" s="139"/>
      <c r="P438" s="140"/>
      <c r="Q438" s="136"/>
      <c r="R438" s="141"/>
    </row>
    <row r="439" spans="1:18">
      <c r="A439" s="505" t="s">
        <v>432</v>
      </c>
      <c r="B439" s="505" t="s">
        <v>140</v>
      </c>
      <c r="C439" s="505" t="s">
        <v>111</v>
      </c>
      <c r="D439" s="515">
        <v>39538</v>
      </c>
      <c r="E439" s="507">
        <f ca="1">DATEDIF(D439,TODAY(),"Y")</f>
        <v>14</v>
      </c>
      <c r="F439" s="506">
        <v>62780</v>
      </c>
      <c r="G439" s="505">
        <v>4</v>
      </c>
      <c r="H439" s="508">
        <f>$I$2*F439+F439</f>
        <v>62780</v>
      </c>
      <c r="K439" s="138"/>
      <c r="L439" s="138"/>
      <c r="M439" s="138"/>
      <c r="N439" s="133"/>
      <c r="O439" s="139"/>
      <c r="P439" s="140"/>
      <c r="Q439" s="136"/>
      <c r="R439" s="141"/>
    </row>
    <row r="440" spans="1:18">
      <c r="A440" s="505" t="s">
        <v>431</v>
      </c>
      <c r="B440" s="505" t="s">
        <v>107</v>
      </c>
      <c r="C440" s="505" t="s">
        <v>108</v>
      </c>
      <c r="D440" s="515">
        <v>39539</v>
      </c>
      <c r="E440" s="507">
        <f ca="1">DATEDIF(D440,TODAY(),"Y")</f>
        <v>14</v>
      </c>
      <c r="F440" s="506">
        <v>73850</v>
      </c>
      <c r="G440" s="505">
        <v>2</v>
      </c>
      <c r="H440" s="508">
        <f>$I$2*F440+F440</f>
        <v>73850</v>
      </c>
      <c r="K440" s="138"/>
      <c r="L440" s="138"/>
      <c r="M440" s="138"/>
      <c r="N440" s="133"/>
      <c r="O440" s="139"/>
      <c r="P440" s="140"/>
      <c r="Q440" s="136"/>
      <c r="R440" s="141"/>
    </row>
    <row r="441" spans="1:18">
      <c r="A441" s="505" t="s">
        <v>430</v>
      </c>
      <c r="B441" s="505" t="s">
        <v>140</v>
      </c>
      <c r="C441" s="505" t="s">
        <v>111</v>
      </c>
      <c r="D441" s="515">
        <v>39539</v>
      </c>
      <c r="E441" s="507">
        <f ca="1">DATEDIF(D441,TODAY(),"Y")</f>
        <v>14</v>
      </c>
      <c r="F441" s="506">
        <v>63310</v>
      </c>
      <c r="G441" s="505">
        <v>3</v>
      </c>
      <c r="H441" s="508">
        <f>$I$2*F441+F441</f>
        <v>63310</v>
      </c>
      <c r="K441" s="138"/>
      <c r="L441" s="138"/>
      <c r="M441" s="138"/>
      <c r="N441" s="133"/>
      <c r="O441" s="139"/>
      <c r="P441" s="140"/>
      <c r="Q441" s="136"/>
      <c r="R441" s="141"/>
    </row>
    <row r="442" spans="1:18">
      <c r="A442" s="505" t="s">
        <v>429</v>
      </c>
      <c r="B442" s="505" t="s">
        <v>140</v>
      </c>
      <c r="C442" s="505" t="s">
        <v>111</v>
      </c>
      <c r="D442" s="515">
        <v>39545</v>
      </c>
      <c r="E442" s="507">
        <f ca="1">DATEDIF(D442,TODAY(),"Y")</f>
        <v>14</v>
      </c>
      <c r="F442" s="506">
        <v>84170</v>
      </c>
      <c r="G442" s="505">
        <v>2</v>
      </c>
      <c r="H442" s="508">
        <f>$I$2*F442+F442</f>
        <v>84170</v>
      </c>
      <c r="K442" s="138"/>
      <c r="L442" s="138"/>
      <c r="M442" s="138"/>
      <c r="N442" s="133"/>
      <c r="O442" s="139"/>
      <c r="P442" s="140"/>
      <c r="Q442" s="136"/>
      <c r="R442" s="141"/>
    </row>
    <row r="443" spans="1:18">
      <c r="A443" s="505" t="s">
        <v>428</v>
      </c>
      <c r="B443" s="505" t="s">
        <v>123</v>
      </c>
      <c r="C443" s="505" t="s">
        <v>108</v>
      </c>
      <c r="D443" s="515">
        <v>39588</v>
      </c>
      <c r="E443" s="507">
        <f ca="1">DATEDIF(D443,TODAY(),"Y")</f>
        <v>14</v>
      </c>
      <c r="F443" s="506">
        <v>74670</v>
      </c>
      <c r="G443" s="505">
        <v>5</v>
      </c>
      <c r="H443" s="508">
        <f>$I$2*F443+F443</f>
        <v>74670</v>
      </c>
      <c r="K443" s="138"/>
      <c r="L443" s="138"/>
      <c r="M443" s="138"/>
      <c r="N443" s="133"/>
      <c r="O443" s="139"/>
      <c r="P443" s="140"/>
      <c r="Q443" s="136"/>
      <c r="R443" s="141"/>
    </row>
    <row r="444" spans="1:18">
      <c r="A444" s="505" t="s">
        <v>427</v>
      </c>
      <c r="B444" s="505" t="s">
        <v>147</v>
      </c>
      <c r="C444" s="505" t="s">
        <v>111</v>
      </c>
      <c r="D444" s="515">
        <v>39592</v>
      </c>
      <c r="E444" s="507">
        <f ca="1">DATEDIF(D444,TODAY(),"Y")</f>
        <v>14</v>
      </c>
      <c r="F444" s="506">
        <v>57520</v>
      </c>
      <c r="G444" s="505">
        <v>3</v>
      </c>
      <c r="H444" s="508">
        <f>$I$2*F444+F444</f>
        <v>57520</v>
      </c>
      <c r="K444" s="138"/>
      <c r="L444" s="138"/>
      <c r="M444" s="138"/>
      <c r="N444" s="133"/>
      <c r="O444" s="139"/>
      <c r="P444" s="140"/>
      <c r="Q444" s="136"/>
      <c r="R444" s="141"/>
    </row>
    <row r="445" spans="1:18">
      <c r="A445" s="505" t="s">
        <v>426</v>
      </c>
      <c r="B445" s="505" t="s">
        <v>110</v>
      </c>
      <c r="C445" s="505" t="s">
        <v>111</v>
      </c>
      <c r="D445" s="515">
        <v>39592</v>
      </c>
      <c r="E445" s="507">
        <f ca="1">DATEDIF(D445,TODAY(),"Y")</f>
        <v>14</v>
      </c>
      <c r="F445" s="506">
        <v>56650</v>
      </c>
      <c r="G445" s="505">
        <v>1</v>
      </c>
      <c r="H445" s="508">
        <f>$I$2*F445+F445</f>
        <v>56650</v>
      </c>
      <c r="K445" s="138"/>
      <c r="L445" s="138"/>
      <c r="M445" s="138"/>
      <c r="N445" s="133"/>
      <c r="O445" s="139"/>
      <c r="P445" s="140"/>
      <c r="Q445" s="136"/>
      <c r="R445" s="141"/>
    </row>
    <row r="446" spans="1:18">
      <c r="A446" s="505" t="s">
        <v>425</v>
      </c>
      <c r="B446" s="505" t="s">
        <v>140</v>
      </c>
      <c r="C446" s="505" t="s">
        <v>108</v>
      </c>
      <c r="D446" s="515">
        <v>39597</v>
      </c>
      <c r="E446" s="507">
        <f ca="1">DATEDIF(D446,TODAY(),"Y")</f>
        <v>14</v>
      </c>
      <c r="F446" s="506">
        <v>81010</v>
      </c>
      <c r="G446" s="505">
        <v>4</v>
      </c>
      <c r="H446" s="508">
        <f>$I$2*F446+F446</f>
        <v>81010</v>
      </c>
      <c r="K446" s="138"/>
      <c r="L446" s="138"/>
      <c r="M446" s="138"/>
      <c r="N446" s="133"/>
      <c r="O446" s="139"/>
      <c r="P446" s="140"/>
      <c r="Q446" s="136"/>
      <c r="R446" s="141"/>
    </row>
    <row r="447" spans="1:18">
      <c r="A447" s="505" t="s">
        <v>424</v>
      </c>
      <c r="B447" s="505" t="s">
        <v>107</v>
      </c>
      <c r="C447" s="505" t="s">
        <v>108</v>
      </c>
      <c r="D447" s="515">
        <v>39602</v>
      </c>
      <c r="E447" s="507">
        <f ca="1">DATEDIF(D447,TODAY(),"Y")</f>
        <v>14</v>
      </c>
      <c r="F447" s="506">
        <v>79380</v>
      </c>
      <c r="G447" s="505">
        <v>5</v>
      </c>
      <c r="H447" s="508">
        <f>$I$2*F447+F447</f>
        <v>79380</v>
      </c>
      <c r="K447" s="138"/>
      <c r="L447" s="138"/>
      <c r="M447" s="138"/>
      <c r="N447" s="133"/>
      <c r="O447" s="139"/>
      <c r="P447" s="140"/>
      <c r="Q447" s="136"/>
      <c r="R447" s="141"/>
    </row>
    <row r="448" spans="1:18">
      <c r="A448" s="505" t="s">
        <v>423</v>
      </c>
      <c r="B448" s="505" t="s">
        <v>140</v>
      </c>
      <c r="C448" s="505" t="s">
        <v>111</v>
      </c>
      <c r="D448" s="515">
        <v>39603</v>
      </c>
      <c r="E448" s="507">
        <f ca="1">DATEDIF(D448,TODAY(),"Y")</f>
        <v>14</v>
      </c>
      <c r="F448" s="506">
        <v>40940</v>
      </c>
      <c r="G448" s="505">
        <v>2</v>
      </c>
      <c r="H448" s="508">
        <f>$I$2*F448+F448</f>
        <v>40940</v>
      </c>
      <c r="K448" s="138"/>
      <c r="L448" s="138"/>
      <c r="M448" s="138"/>
      <c r="N448" s="133"/>
      <c r="O448" s="139"/>
      <c r="P448" s="140"/>
      <c r="Q448" s="136"/>
      <c r="R448" s="141"/>
    </row>
    <row r="449" spans="1:18">
      <c r="A449" s="505" t="s">
        <v>422</v>
      </c>
      <c r="B449" s="505" t="s">
        <v>115</v>
      </c>
      <c r="C449" s="505" t="s">
        <v>111</v>
      </c>
      <c r="D449" s="515">
        <v>39616</v>
      </c>
      <c r="E449" s="507">
        <f ca="1">DATEDIF(D449,TODAY(),"Y")</f>
        <v>14</v>
      </c>
      <c r="F449" s="506">
        <v>66710</v>
      </c>
      <c r="G449" s="505">
        <v>2</v>
      </c>
      <c r="H449" s="508">
        <f>$I$2*F449+F449</f>
        <v>66710</v>
      </c>
      <c r="K449" s="138"/>
      <c r="L449" s="138"/>
      <c r="M449" s="138"/>
      <c r="N449" s="133"/>
      <c r="O449" s="139"/>
      <c r="P449" s="140"/>
      <c r="Q449" s="136"/>
      <c r="R449" s="141"/>
    </row>
    <row r="450" spans="1:18">
      <c r="A450" s="505" t="s">
        <v>421</v>
      </c>
      <c r="B450" s="505" t="s">
        <v>283</v>
      </c>
      <c r="C450" s="505" t="s">
        <v>111</v>
      </c>
      <c r="D450" s="515">
        <v>39623</v>
      </c>
      <c r="E450" s="507">
        <f ca="1">DATEDIF(D450,TODAY(),"Y")</f>
        <v>14</v>
      </c>
      <c r="F450" s="506">
        <v>60060</v>
      </c>
      <c r="G450" s="505">
        <v>2</v>
      </c>
      <c r="H450" s="508">
        <f>$I$2*F450+F450</f>
        <v>60060</v>
      </c>
      <c r="K450" s="138"/>
      <c r="L450" s="138"/>
      <c r="M450" s="138"/>
      <c r="N450" s="133"/>
      <c r="O450" s="139"/>
      <c r="P450" s="140"/>
      <c r="Q450" s="136"/>
      <c r="R450" s="141"/>
    </row>
    <row r="451" spans="1:18">
      <c r="A451" s="505" t="s">
        <v>420</v>
      </c>
      <c r="B451" s="505" t="s">
        <v>140</v>
      </c>
      <c r="C451" s="505" t="s">
        <v>111</v>
      </c>
      <c r="D451" s="515">
        <v>39633</v>
      </c>
      <c r="E451" s="507">
        <f ca="1">DATEDIF(D451,TODAY(),"Y")</f>
        <v>14</v>
      </c>
      <c r="F451" s="506">
        <v>39680</v>
      </c>
      <c r="G451" s="505">
        <v>1</v>
      </c>
      <c r="H451" s="508">
        <f>$I$2*F451+F451</f>
        <v>39680</v>
      </c>
      <c r="K451" s="138"/>
      <c r="L451" s="138"/>
      <c r="M451" s="138"/>
      <c r="N451" s="133"/>
      <c r="O451" s="139"/>
      <c r="P451" s="140"/>
      <c r="Q451" s="136"/>
      <c r="R451" s="141"/>
    </row>
    <row r="452" spans="1:18">
      <c r="A452" s="505" t="s">
        <v>419</v>
      </c>
      <c r="B452" s="505" t="s">
        <v>250</v>
      </c>
      <c r="C452" s="505" t="s">
        <v>111</v>
      </c>
      <c r="D452" s="515">
        <v>39639</v>
      </c>
      <c r="E452" s="507">
        <f ca="1">DATEDIF(D452,TODAY(),"Y")</f>
        <v>14</v>
      </c>
      <c r="F452" s="506">
        <v>64720</v>
      </c>
      <c r="G452" s="505">
        <v>5</v>
      </c>
      <c r="H452" s="508">
        <f>$I$2*F452+F452</f>
        <v>64720</v>
      </c>
      <c r="K452" s="138"/>
      <c r="L452" s="138"/>
      <c r="M452" s="138"/>
      <c r="N452" s="133"/>
      <c r="O452" s="139"/>
      <c r="P452" s="140"/>
      <c r="Q452" s="136"/>
      <c r="R452" s="141"/>
    </row>
    <row r="453" spans="1:18">
      <c r="A453" s="505" t="s">
        <v>418</v>
      </c>
      <c r="B453" s="505" t="s">
        <v>242</v>
      </c>
      <c r="C453" s="505" t="s">
        <v>108</v>
      </c>
      <c r="D453" s="515">
        <v>39646</v>
      </c>
      <c r="E453" s="507">
        <f ca="1">DATEDIF(D453,TODAY(),"Y")</f>
        <v>14</v>
      </c>
      <c r="F453" s="506">
        <v>69060</v>
      </c>
      <c r="G453" s="505">
        <v>1</v>
      </c>
      <c r="H453" s="508">
        <f>$I$2*F453+F453</f>
        <v>69060</v>
      </c>
      <c r="K453" s="138"/>
      <c r="L453" s="138"/>
      <c r="M453" s="138"/>
      <c r="N453" s="133"/>
      <c r="O453" s="139"/>
      <c r="P453" s="140"/>
      <c r="Q453" s="136"/>
      <c r="R453" s="141"/>
    </row>
    <row r="454" spans="1:18">
      <c r="A454" s="505" t="s">
        <v>417</v>
      </c>
      <c r="B454" s="505" t="s">
        <v>107</v>
      </c>
      <c r="C454" s="505" t="s">
        <v>111</v>
      </c>
      <c r="D454" s="515">
        <v>39648</v>
      </c>
      <c r="E454" s="507">
        <f ca="1">DATEDIF(D454,TODAY(),"Y")</f>
        <v>14</v>
      </c>
      <c r="F454" s="506">
        <v>45105</v>
      </c>
      <c r="G454" s="505">
        <v>1</v>
      </c>
      <c r="H454" s="508">
        <f>$I$2*F454+F454</f>
        <v>45105</v>
      </c>
      <c r="K454" s="138"/>
      <c r="L454" s="138"/>
      <c r="M454" s="138"/>
      <c r="N454" s="133"/>
      <c r="O454" s="139"/>
      <c r="P454" s="140"/>
      <c r="Q454" s="136"/>
      <c r="R454" s="141"/>
    </row>
    <row r="455" spans="1:18">
      <c r="A455" s="505" t="s">
        <v>416</v>
      </c>
      <c r="B455" s="505" t="s">
        <v>113</v>
      </c>
      <c r="C455" s="505" t="s">
        <v>108</v>
      </c>
      <c r="D455" s="515">
        <v>39654</v>
      </c>
      <c r="E455" s="507">
        <f ca="1">DATEDIF(D455,TODAY(),"Y")</f>
        <v>14</v>
      </c>
      <c r="F455" s="506">
        <v>32360</v>
      </c>
      <c r="G455" s="505">
        <v>4</v>
      </c>
      <c r="H455" s="508">
        <f>$I$2*F455+F455</f>
        <v>32360</v>
      </c>
      <c r="K455" s="138"/>
      <c r="L455" s="138"/>
      <c r="M455" s="138"/>
      <c r="N455" s="133"/>
      <c r="O455" s="139"/>
      <c r="P455" s="140"/>
      <c r="Q455" s="136"/>
      <c r="R455" s="141"/>
    </row>
    <row r="456" spans="1:18">
      <c r="A456" s="505" t="s">
        <v>415</v>
      </c>
      <c r="B456" s="505" t="s">
        <v>140</v>
      </c>
      <c r="C456" s="505" t="s">
        <v>108</v>
      </c>
      <c r="D456" s="515">
        <v>39655</v>
      </c>
      <c r="E456" s="507">
        <f ca="1">DATEDIF(D456,TODAY(),"Y")</f>
        <v>14</v>
      </c>
      <c r="F456" s="506">
        <v>34480</v>
      </c>
      <c r="G456" s="505">
        <v>3</v>
      </c>
      <c r="H456" s="508">
        <f>$I$2*F456+F456</f>
        <v>34480</v>
      </c>
      <c r="K456" s="138"/>
      <c r="L456" s="138"/>
      <c r="M456" s="138"/>
      <c r="N456" s="133"/>
      <c r="O456" s="139"/>
      <c r="P456" s="140"/>
      <c r="Q456" s="136"/>
      <c r="R456" s="141"/>
    </row>
    <row r="457" spans="1:18">
      <c r="A457" s="505" t="s">
        <v>414</v>
      </c>
      <c r="B457" s="505" t="s">
        <v>115</v>
      </c>
      <c r="C457" s="505" t="s">
        <v>108</v>
      </c>
      <c r="D457" s="515">
        <v>39657</v>
      </c>
      <c r="E457" s="507">
        <f ca="1">DATEDIF(D457,TODAY(),"Y")</f>
        <v>14</v>
      </c>
      <c r="F457" s="506">
        <v>80880</v>
      </c>
      <c r="G457" s="505">
        <v>1</v>
      </c>
      <c r="H457" s="508">
        <f>$I$2*F457+F457</f>
        <v>80880</v>
      </c>
      <c r="K457" s="138"/>
      <c r="L457" s="138"/>
      <c r="M457" s="138"/>
      <c r="N457" s="133"/>
      <c r="O457" s="139"/>
      <c r="P457" s="140"/>
      <c r="Q457" s="136"/>
      <c r="R457" s="141"/>
    </row>
    <row r="458" spans="1:18">
      <c r="A458" s="505" t="s">
        <v>413</v>
      </c>
      <c r="B458" s="505" t="s">
        <v>123</v>
      </c>
      <c r="C458" s="505" t="s">
        <v>125</v>
      </c>
      <c r="D458" s="515">
        <v>39662</v>
      </c>
      <c r="E458" s="507">
        <f ca="1">DATEDIF(D458,TODAY(),"Y")</f>
        <v>14</v>
      </c>
      <c r="F458" s="506">
        <v>38920</v>
      </c>
      <c r="G458" s="505">
        <v>4</v>
      </c>
      <c r="H458" s="508">
        <f>$I$2*F458+F458</f>
        <v>38920</v>
      </c>
      <c r="K458" s="138"/>
      <c r="L458" s="138"/>
      <c r="M458" s="138"/>
      <c r="N458" s="133"/>
      <c r="O458" s="139"/>
      <c r="P458" s="140"/>
      <c r="Q458" s="136"/>
      <c r="R458" s="141"/>
    </row>
    <row r="459" spans="1:18">
      <c r="A459" s="505" t="s">
        <v>412</v>
      </c>
      <c r="B459" s="505" t="s">
        <v>110</v>
      </c>
      <c r="C459" s="505" t="s">
        <v>108</v>
      </c>
      <c r="D459" s="515">
        <v>39673</v>
      </c>
      <c r="E459" s="507">
        <f ca="1">DATEDIF(D459,TODAY(),"Y")</f>
        <v>14</v>
      </c>
      <c r="F459" s="506">
        <v>48080</v>
      </c>
      <c r="G459" s="505">
        <v>2</v>
      </c>
      <c r="H459" s="508">
        <f>$I$2*F459+F459</f>
        <v>48080</v>
      </c>
      <c r="K459" s="138"/>
      <c r="L459" s="138"/>
      <c r="M459" s="138"/>
      <c r="N459" s="133"/>
      <c r="O459" s="139"/>
      <c r="P459" s="140"/>
      <c r="Q459" s="136"/>
      <c r="R459" s="141"/>
    </row>
    <row r="460" spans="1:18">
      <c r="A460" s="505" t="s">
        <v>411</v>
      </c>
      <c r="B460" s="505" t="s">
        <v>115</v>
      </c>
      <c r="C460" s="505" t="s">
        <v>108</v>
      </c>
      <c r="D460" s="515">
        <v>39678</v>
      </c>
      <c r="E460" s="507">
        <f ca="1">DATEDIF(D460,TODAY(),"Y")</f>
        <v>14</v>
      </c>
      <c r="F460" s="506">
        <v>80090</v>
      </c>
      <c r="G460" s="505">
        <v>2</v>
      </c>
      <c r="H460" s="508">
        <f>$I$2*F460+F460</f>
        <v>80090</v>
      </c>
      <c r="K460" s="138"/>
      <c r="L460" s="138"/>
      <c r="M460" s="138"/>
      <c r="N460" s="133"/>
      <c r="O460" s="139"/>
      <c r="P460" s="140"/>
      <c r="Q460" s="136"/>
      <c r="R460" s="141"/>
    </row>
    <row r="461" spans="1:18">
      <c r="A461" s="505" t="s">
        <v>410</v>
      </c>
      <c r="B461" s="505" t="s">
        <v>107</v>
      </c>
      <c r="C461" s="505" t="s">
        <v>108</v>
      </c>
      <c r="D461" s="515">
        <v>39679</v>
      </c>
      <c r="E461" s="507">
        <f ca="1">DATEDIF(D461,TODAY(),"Y")</f>
        <v>14</v>
      </c>
      <c r="F461" s="506">
        <v>22820</v>
      </c>
      <c r="G461" s="505">
        <v>5</v>
      </c>
      <c r="H461" s="508">
        <f>$I$2*F461+F461</f>
        <v>22820</v>
      </c>
      <c r="K461" s="138"/>
      <c r="L461" s="138"/>
      <c r="M461" s="138"/>
      <c r="N461" s="133"/>
      <c r="O461" s="139"/>
      <c r="P461" s="140"/>
      <c r="Q461" s="136"/>
      <c r="R461" s="141"/>
    </row>
    <row r="462" spans="1:18">
      <c r="A462" s="505" t="s">
        <v>409</v>
      </c>
      <c r="B462" s="505" t="s">
        <v>283</v>
      </c>
      <c r="C462" s="505" t="s">
        <v>108</v>
      </c>
      <c r="D462" s="515">
        <v>39683</v>
      </c>
      <c r="E462" s="507">
        <f ca="1">DATEDIF(D462,TODAY(),"Y")</f>
        <v>14</v>
      </c>
      <c r="F462" s="506">
        <v>47350</v>
      </c>
      <c r="G462" s="505">
        <v>5</v>
      </c>
      <c r="H462" s="508">
        <f>$I$2*F462+F462</f>
        <v>47350</v>
      </c>
      <c r="K462" s="138"/>
      <c r="L462" s="138"/>
      <c r="M462" s="138"/>
      <c r="N462" s="133"/>
      <c r="O462" s="139"/>
      <c r="P462" s="140"/>
      <c r="Q462" s="136"/>
      <c r="R462" s="141"/>
    </row>
    <row r="463" spans="1:18">
      <c r="A463" s="505" t="s">
        <v>408</v>
      </c>
      <c r="B463" s="505" t="s">
        <v>177</v>
      </c>
      <c r="C463" s="505" t="s">
        <v>125</v>
      </c>
      <c r="D463" s="515">
        <v>39687</v>
      </c>
      <c r="E463" s="507">
        <f ca="1">DATEDIF(D463,TODAY(),"Y")</f>
        <v>14</v>
      </c>
      <c r="F463" s="506">
        <v>24815</v>
      </c>
      <c r="G463" s="505">
        <v>1</v>
      </c>
      <c r="H463" s="508">
        <f>$I$2*F463+F463</f>
        <v>24815</v>
      </c>
      <c r="K463" s="138"/>
      <c r="L463" s="138"/>
      <c r="M463" s="138"/>
      <c r="N463" s="133"/>
      <c r="O463" s="139"/>
      <c r="P463" s="140"/>
      <c r="Q463" s="136"/>
      <c r="R463" s="141"/>
    </row>
    <row r="464" spans="1:18">
      <c r="A464" s="505" t="s">
        <v>407</v>
      </c>
      <c r="B464" s="505" t="s">
        <v>177</v>
      </c>
      <c r="C464" s="505" t="s">
        <v>108</v>
      </c>
      <c r="D464" s="515">
        <v>39688</v>
      </c>
      <c r="E464" s="507">
        <f ca="1">DATEDIF(D464,TODAY(),"Y")</f>
        <v>14</v>
      </c>
      <c r="F464" s="506">
        <v>32600</v>
      </c>
      <c r="G464" s="505">
        <v>5</v>
      </c>
      <c r="H464" s="508">
        <f>$I$2*F464+F464</f>
        <v>32600</v>
      </c>
      <c r="K464" s="138"/>
      <c r="L464" s="138"/>
      <c r="M464" s="138"/>
      <c r="N464" s="133"/>
      <c r="O464" s="139"/>
      <c r="P464" s="140"/>
      <c r="Q464" s="136"/>
      <c r="R464" s="141"/>
    </row>
    <row r="465" spans="1:18">
      <c r="A465" s="505" t="s">
        <v>406</v>
      </c>
      <c r="B465" s="505" t="s">
        <v>113</v>
      </c>
      <c r="C465" s="505" t="s">
        <v>108</v>
      </c>
      <c r="D465" s="515">
        <v>39692</v>
      </c>
      <c r="E465" s="507">
        <f ca="1">DATEDIF(D465,TODAY(),"Y")</f>
        <v>14</v>
      </c>
      <c r="F465" s="506">
        <v>35360</v>
      </c>
      <c r="G465" s="505">
        <v>5</v>
      </c>
      <c r="H465" s="508">
        <f>$I$2*F465+F465</f>
        <v>35360</v>
      </c>
      <c r="K465" s="138"/>
      <c r="L465" s="138"/>
      <c r="M465" s="138"/>
      <c r="N465" s="133"/>
      <c r="O465" s="139"/>
      <c r="P465" s="140"/>
      <c r="Q465" s="136"/>
      <c r="R465" s="141"/>
    </row>
    <row r="466" spans="1:18">
      <c r="A466" s="505" t="s">
        <v>405</v>
      </c>
      <c r="B466" s="505" t="s">
        <v>140</v>
      </c>
      <c r="C466" s="505" t="s">
        <v>108</v>
      </c>
      <c r="D466" s="515">
        <v>39696</v>
      </c>
      <c r="E466" s="507">
        <f ca="1">DATEDIF(D466,TODAY(),"Y")</f>
        <v>14</v>
      </c>
      <c r="F466" s="506">
        <v>69320</v>
      </c>
      <c r="G466" s="505">
        <v>3</v>
      </c>
      <c r="H466" s="508">
        <f>$I$2*F466+F466</f>
        <v>69320</v>
      </c>
      <c r="K466" s="138"/>
      <c r="L466" s="138"/>
      <c r="M466" s="138"/>
      <c r="N466" s="142"/>
      <c r="O466" s="139"/>
      <c r="P466" s="140"/>
      <c r="Q466" s="136"/>
      <c r="R466" s="141"/>
    </row>
    <row r="467" spans="1:18">
      <c r="A467" s="505" t="s">
        <v>404</v>
      </c>
      <c r="B467" s="505" t="s">
        <v>140</v>
      </c>
      <c r="C467" s="505" t="s">
        <v>125</v>
      </c>
      <c r="D467" s="515">
        <v>39697</v>
      </c>
      <c r="E467" s="507">
        <f ca="1">DATEDIF(D467,TODAY(),"Y")</f>
        <v>14</v>
      </c>
      <c r="F467" s="506">
        <v>15260</v>
      </c>
      <c r="G467" s="505">
        <v>2</v>
      </c>
      <c r="H467" s="508">
        <f>$I$2*F467+F467</f>
        <v>15260</v>
      </c>
      <c r="K467" s="138"/>
      <c r="L467" s="138"/>
      <c r="M467" s="138"/>
      <c r="N467" s="133"/>
      <c r="O467" s="139"/>
      <c r="P467" s="140"/>
      <c r="Q467" s="136"/>
      <c r="R467" s="141"/>
    </row>
    <row r="468" spans="1:18">
      <c r="A468" s="505" t="s">
        <v>403</v>
      </c>
      <c r="B468" s="505" t="s">
        <v>110</v>
      </c>
      <c r="C468" s="505" t="s">
        <v>108</v>
      </c>
      <c r="D468" s="515">
        <v>39703</v>
      </c>
      <c r="E468" s="507">
        <f ca="1">DATEDIF(D468,TODAY(),"Y")</f>
        <v>14</v>
      </c>
      <c r="F468" s="506">
        <v>46110</v>
      </c>
      <c r="G468" s="505">
        <v>4</v>
      </c>
      <c r="H468" s="508">
        <f>$I$2*F468+F468</f>
        <v>46110</v>
      </c>
      <c r="K468" s="138"/>
      <c r="L468" s="138"/>
      <c r="M468" s="138"/>
      <c r="N468" s="133"/>
      <c r="O468" s="139"/>
      <c r="P468" s="140"/>
      <c r="Q468" s="136"/>
      <c r="R468" s="141"/>
    </row>
    <row r="469" spans="1:18">
      <c r="A469" s="505" t="s">
        <v>402</v>
      </c>
      <c r="B469" s="505" t="s">
        <v>135</v>
      </c>
      <c r="C469" s="505" t="s">
        <v>108</v>
      </c>
      <c r="D469" s="515">
        <v>39704</v>
      </c>
      <c r="E469" s="507">
        <f ca="1">DATEDIF(D469,TODAY(),"Y")</f>
        <v>14</v>
      </c>
      <c r="F469" s="506">
        <v>58290</v>
      </c>
      <c r="G469" s="505">
        <v>5</v>
      </c>
      <c r="H469" s="508">
        <f>$I$2*F469+F469</f>
        <v>58290</v>
      </c>
      <c r="K469" s="138"/>
      <c r="L469" s="138"/>
      <c r="M469" s="138"/>
      <c r="N469" s="133"/>
      <c r="O469" s="139"/>
      <c r="P469" s="140"/>
      <c r="Q469" s="136"/>
      <c r="R469" s="141"/>
    </row>
    <row r="470" spans="1:18">
      <c r="A470" s="505" t="s">
        <v>401</v>
      </c>
      <c r="B470" s="505" t="s">
        <v>107</v>
      </c>
      <c r="C470" s="505" t="s">
        <v>111</v>
      </c>
      <c r="D470" s="515">
        <v>39719</v>
      </c>
      <c r="E470" s="507">
        <f ca="1">DATEDIF(D470,TODAY(),"Y")</f>
        <v>14</v>
      </c>
      <c r="F470" s="506">
        <v>23340</v>
      </c>
      <c r="G470" s="505">
        <v>4</v>
      </c>
      <c r="H470" s="508">
        <f>$I$2*F470+F470</f>
        <v>23340</v>
      </c>
      <c r="K470" s="138"/>
      <c r="L470" s="138"/>
      <c r="M470" s="138"/>
      <c r="N470" s="133"/>
      <c r="O470" s="139"/>
      <c r="P470" s="140"/>
      <c r="Q470" s="136"/>
      <c r="R470" s="141"/>
    </row>
    <row r="471" spans="1:18">
      <c r="A471" s="505" t="s">
        <v>400</v>
      </c>
      <c r="B471" s="505" t="s">
        <v>119</v>
      </c>
      <c r="C471" s="505" t="s">
        <v>111</v>
      </c>
      <c r="D471" s="515">
        <v>39720</v>
      </c>
      <c r="E471" s="507">
        <f ca="1">DATEDIF(D471,TODAY(),"Y")</f>
        <v>14</v>
      </c>
      <c r="F471" s="506">
        <v>43320</v>
      </c>
      <c r="G471" s="505">
        <v>5</v>
      </c>
      <c r="H471" s="508">
        <f>$I$2*F471+F471</f>
        <v>43320</v>
      </c>
      <c r="K471" s="138"/>
      <c r="L471" s="138"/>
      <c r="M471" s="138"/>
      <c r="N471" s="133"/>
      <c r="O471" s="139"/>
      <c r="P471" s="140"/>
      <c r="Q471" s="136"/>
      <c r="R471" s="141"/>
    </row>
    <row r="472" spans="1:18">
      <c r="A472" s="505" t="s">
        <v>399</v>
      </c>
      <c r="B472" s="505" t="s">
        <v>107</v>
      </c>
      <c r="C472" s="505" t="s">
        <v>108</v>
      </c>
      <c r="D472" s="515">
        <v>39722</v>
      </c>
      <c r="E472" s="507">
        <f ca="1">DATEDIF(D472,TODAY(),"Y")</f>
        <v>14</v>
      </c>
      <c r="F472" s="506">
        <v>44530</v>
      </c>
      <c r="G472" s="505">
        <v>2</v>
      </c>
      <c r="H472" s="508">
        <f>$I$2*F472+F472</f>
        <v>44530</v>
      </c>
      <c r="K472" s="138"/>
      <c r="L472" s="138"/>
      <c r="M472" s="138"/>
      <c r="N472" s="133"/>
      <c r="O472" s="139"/>
      <c r="P472" s="140"/>
      <c r="Q472" s="136"/>
      <c r="R472" s="141"/>
    </row>
    <row r="473" spans="1:18">
      <c r="A473" s="505" t="s">
        <v>398</v>
      </c>
      <c r="B473" s="505" t="s">
        <v>107</v>
      </c>
      <c r="C473" s="505" t="s">
        <v>111</v>
      </c>
      <c r="D473" s="515">
        <v>39728</v>
      </c>
      <c r="E473" s="507">
        <f ca="1">DATEDIF(D473,TODAY(),"Y")</f>
        <v>14</v>
      </c>
      <c r="F473" s="506">
        <v>86040</v>
      </c>
      <c r="G473" s="505">
        <v>5</v>
      </c>
      <c r="H473" s="508">
        <f>$I$2*F473+F473</f>
        <v>86040</v>
      </c>
      <c r="K473" s="138"/>
      <c r="L473" s="138"/>
      <c r="M473" s="138"/>
      <c r="N473" s="133"/>
      <c r="O473" s="139"/>
      <c r="P473" s="140"/>
      <c r="Q473" s="136"/>
      <c r="R473" s="141"/>
    </row>
    <row r="474" spans="1:18">
      <c r="A474" s="505" t="s">
        <v>397</v>
      </c>
      <c r="B474" s="505" t="s">
        <v>107</v>
      </c>
      <c r="C474" s="505" t="s">
        <v>108</v>
      </c>
      <c r="D474" s="515">
        <v>39728</v>
      </c>
      <c r="E474" s="507">
        <f ca="1">DATEDIF(D474,TODAY(),"Y")</f>
        <v>14</v>
      </c>
      <c r="F474" s="506">
        <v>82370</v>
      </c>
      <c r="G474" s="505">
        <v>5</v>
      </c>
      <c r="H474" s="508">
        <f>$I$2*F474+F474</f>
        <v>82370</v>
      </c>
      <c r="K474" s="138"/>
      <c r="L474" s="138"/>
      <c r="M474" s="138"/>
      <c r="N474" s="133"/>
      <c r="O474" s="139"/>
      <c r="P474" s="140"/>
      <c r="Q474" s="136"/>
      <c r="R474" s="141"/>
    </row>
    <row r="475" spans="1:18">
      <c r="A475" s="505" t="s">
        <v>396</v>
      </c>
      <c r="B475" s="505" t="s">
        <v>110</v>
      </c>
      <c r="C475" s="505" t="s">
        <v>125</v>
      </c>
      <c r="D475" s="515">
        <v>39728</v>
      </c>
      <c r="E475" s="507">
        <f ca="1">DATEDIF(D475,TODAY(),"Y")</f>
        <v>14</v>
      </c>
      <c r="F475" s="506">
        <v>45565</v>
      </c>
      <c r="G475" s="505">
        <v>1</v>
      </c>
      <c r="H475" s="508">
        <f>$I$2*F475+F475</f>
        <v>45565</v>
      </c>
      <c r="K475" s="138"/>
      <c r="L475" s="138"/>
      <c r="M475" s="138"/>
      <c r="N475" s="133"/>
      <c r="O475" s="139"/>
      <c r="P475" s="140"/>
      <c r="Q475" s="136"/>
      <c r="R475" s="141"/>
    </row>
    <row r="476" spans="1:18">
      <c r="A476" s="505" t="s">
        <v>395</v>
      </c>
      <c r="B476" s="505" t="s">
        <v>115</v>
      </c>
      <c r="C476" s="505" t="s">
        <v>125</v>
      </c>
      <c r="D476" s="515">
        <v>39731</v>
      </c>
      <c r="E476" s="507">
        <f ca="1">DATEDIF(D476,TODAY(),"Y")</f>
        <v>14</v>
      </c>
      <c r="F476" s="506">
        <v>13435</v>
      </c>
      <c r="G476" s="505">
        <v>1</v>
      </c>
      <c r="H476" s="508">
        <f>$I$2*F476+F476</f>
        <v>13435</v>
      </c>
      <c r="K476" s="138"/>
      <c r="L476" s="138"/>
      <c r="M476" s="138"/>
      <c r="N476" s="133"/>
      <c r="O476" s="139"/>
      <c r="P476" s="140"/>
      <c r="Q476" s="136"/>
      <c r="R476" s="141"/>
    </row>
    <row r="477" spans="1:18">
      <c r="A477" s="505" t="s">
        <v>394</v>
      </c>
      <c r="B477" s="505" t="s">
        <v>177</v>
      </c>
      <c r="C477" s="505" t="s">
        <v>131</v>
      </c>
      <c r="D477" s="515">
        <v>39733</v>
      </c>
      <c r="E477" s="507">
        <f ca="1">DATEDIF(D477,TODAY(),"Y")</f>
        <v>14</v>
      </c>
      <c r="F477" s="506">
        <v>33232</v>
      </c>
      <c r="G477" s="505">
        <v>4</v>
      </c>
      <c r="H477" s="508">
        <f>$I$2*F477+F477</f>
        <v>33232</v>
      </c>
      <c r="K477" s="138"/>
      <c r="L477" s="138"/>
      <c r="M477" s="138"/>
      <c r="N477" s="133"/>
      <c r="O477" s="139"/>
      <c r="P477" s="140"/>
      <c r="Q477" s="136"/>
      <c r="R477" s="141"/>
    </row>
    <row r="478" spans="1:18">
      <c r="A478" s="505" t="s">
        <v>393</v>
      </c>
      <c r="B478" s="505" t="s">
        <v>177</v>
      </c>
      <c r="C478" s="505" t="s">
        <v>125</v>
      </c>
      <c r="D478" s="515">
        <v>39735</v>
      </c>
      <c r="E478" s="507">
        <f ca="1">DATEDIF(D478,TODAY(),"Y")</f>
        <v>14</v>
      </c>
      <c r="F478" s="506">
        <v>39620</v>
      </c>
      <c r="G478" s="505">
        <v>5</v>
      </c>
      <c r="H478" s="508">
        <f>$I$2*F478+F478</f>
        <v>39620</v>
      </c>
      <c r="K478" s="138"/>
      <c r="L478" s="138"/>
      <c r="M478" s="138"/>
      <c r="N478" s="133"/>
      <c r="O478" s="139"/>
      <c r="P478" s="140"/>
      <c r="Q478" s="136"/>
      <c r="R478" s="141"/>
    </row>
    <row r="479" spans="1:18">
      <c r="A479" s="505" t="s">
        <v>392</v>
      </c>
      <c r="B479" s="505" t="s">
        <v>107</v>
      </c>
      <c r="C479" s="505" t="s">
        <v>131</v>
      </c>
      <c r="D479" s="515">
        <v>39742</v>
      </c>
      <c r="E479" s="507">
        <f ca="1">DATEDIF(D479,TODAY(),"Y")</f>
        <v>14</v>
      </c>
      <c r="F479" s="506">
        <v>37344</v>
      </c>
      <c r="G479" s="505">
        <v>2</v>
      </c>
      <c r="H479" s="508">
        <f>$I$2*F479+F479</f>
        <v>37344</v>
      </c>
      <c r="K479" s="138"/>
      <c r="L479" s="138"/>
      <c r="M479" s="138"/>
      <c r="N479" s="133"/>
      <c r="O479" s="139"/>
      <c r="P479" s="140"/>
      <c r="Q479" s="136"/>
      <c r="R479" s="141"/>
    </row>
    <row r="480" spans="1:18">
      <c r="A480" s="505" t="s">
        <v>391</v>
      </c>
      <c r="B480" s="505" t="s">
        <v>110</v>
      </c>
      <c r="C480" s="505" t="s">
        <v>111</v>
      </c>
      <c r="D480" s="515">
        <v>39742</v>
      </c>
      <c r="E480" s="507">
        <f ca="1">DATEDIF(D480,TODAY(),"Y")</f>
        <v>14</v>
      </c>
      <c r="F480" s="506">
        <v>23020</v>
      </c>
      <c r="G480" s="505">
        <v>4</v>
      </c>
      <c r="H480" s="508">
        <f>$I$2*F480+F480</f>
        <v>23020</v>
      </c>
      <c r="K480" s="138"/>
      <c r="L480" s="138"/>
      <c r="M480" s="138"/>
      <c r="N480" s="133"/>
      <c r="O480" s="139"/>
      <c r="P480" s="140"/>
      <c r="Q480" s="136"/>
      <c r="R480" s="141"/>
    </row>
    <row r="481" spans="1:18">
      <c r="A481" s="505" t="s">
        <v>390</v>
      </c>
      <c r="B481" s="505" t="s">
        <v>119</v>
      </c>
      <c r="C481" s="505" t="s">
        <v>108</v>
      </c>
      <c r="D481" s="515">
        <v>39745</v>
      </c>
      <c r="E481" s="507">
        <f ca="1">DATEDIF(D481,TODAY(),"Y")</f>
        <v>14</v>
      </c>
      <c r="F481" s="506">
        <v>29330</v>
      </c>
      <c r="G481" s="505">
        <v>5</v>
      </c>
      <c r="H481" s="508">
        <f>$I$2*F481+F481</f>
        <v>29330</v>
      </c>
      <c r="K481" s="138"/>
      <c r="L481" s="138"/>
      <c r="M481" s="138"/>
      <c r="N481" s="133"/>
      <c r="O481" s="139"/>
      <c r="P481" s="140"/>
      <c r="Q481" s="136"/>
      <c r="R481" s="141"/>
    </row>
    <row r="482" spans="1:18">
      <c r="A482" s="505" t="s">
        <v>389</v>
      </c>
      <c r="B482" s="505" t="s">
        <v>140</v>
      </c>
      <c r="C482" s="505" t="s">
        <v>131</v>
      </c>
      <c r="D482" s="515">
        <v>39747</v>
      </c>
      <c r="E482" s="507">
        <f ca="1">DATEDIF(D482,TODAY(),"Y")</f>
        <v>14</v>
      </c>
      <c r="F482" s="506">
        <v>10572</v>
      </c>
      <c r="G482" s="505">
        <v>4</v>
      </c>
      <c r="H482" s="508">
        <f>$I$2*F482+F482</f>
        <v>10572</v>
      </c>
      <c r="K482" s="138"/>
      <c r="L482" s="138"/>
      <c r="M482" s="138"/>
      <c r="N482" s="133"/>
      <c r="O482" s="139"/>
      <c r="P482" s="140"/>
      <c r="Q482" s="136"/>
      <c r="R482" s="141"/>
    </row>
    <row r="483" spans="1:18">
      <c r="A483" s="505" t="s">
        <v>388</v>
      </c>
      <c r="B483" s="505" t="s">
        <v>177</v>
      </c>
      <c r="C483" s="505" t="s">
        <v>108</v>
      </c>
      <c r="D483" s="515">
        <v>39754</v>
      </c>
      <c r="E483" s="507">
        <f ca="1">DATEDIF(D483,TODAY(),"Y")</f>
        <v>14</v>
      </c>
      <c r="F483" s="506">
        <v>43110</v>
      </c>
      <c r="G483" s="505">
        <v>2</v>
      </c>
      <c r="H483" s="508">
        <f>$I$2*F483+F483</f>
        <v>43110</v>
      </c>
      <c r="K483" s="138"/>
      <c r="L483" s="138"/>
      <c r="M483" s="138"/>
      <c r="N483" s="133"/>
      <c r="O483" s="139"/>
      <c r="P483" s="140"/>
      <c r="Q483" s="136"/>
      <c r="R483" s="141"/>
    </row>
    <row r="484" spans="1:18">
      <c r="A484" s="505" t="s">
        <v>387</v>
      </c>
      <c r="B484" s="505" t="s">
        <v>137</v>
      </c>
      <c r="C484" s="505" t="s">
        <v>131</v>
      </c>
      <c r="D484" s="515">
        <v>39758</v>
      </c>
      <c r="E484" s="507">
        <f ca="1">DATEDIF(D484,TODAY(),"Y")</f>
        <v>14</v>
      </c>
      <c r="F484" s="506">
        <v>14712</v>
      </c>
      <c r="G484" s="505">
        <v>5</v>
      </c>
      <c r="H484" s="508">
        <f>$I$2*F484+F484</f>
        <v>14712</v>
      </c>
      <c r="K484" s="138"/>
      <c r="L484" s="138"/>
      <c r="M484" s="138"/>
      <c r="N484" s="133"/>
      <c r="O484" s="139"/>
      <c r="P484" s="140"/>
      <c r="Q484" s="136"/>
      <c r="R484" s="141"/>
    </row>
    <row r="485" spans="1:18">
      <c r="A485" s="505" t="s">
        <v>386</v>
      </c>
      <c r="B485" s="505" t="s">
        <v>140</v>
      </c>
      <c r="C485" s="505" t="s">
        <v>108</v>
      </c>
      <c r="D485" s="515">
        <v>39760</v>
      </c>
      <c r="E485" s="507">
        <f ca="1">DATEDIF(D485,TODAY(),"Y")</f>
        <v>14</v>
      </c>
      <c r="F485" s="506">
        <v>61060</v>
      </c>
      <c r="G485" s="505">
        <v>5</v>
      </c>
      <c r="H485" s="508">
        <f>$I$2*F485+F485</f>
        <v>61060</v>
      </c>
      <c r="K485" s="138"/>
      <c r="L485" s="138"/>
      <c r="M485" s="138"/>
      <c r="N485" s="133"/>
      <c r="O485" s="139"/>
      <c r="P485" s="140"/>
      <c r="Q485" s="136"/>
      <c r="R485" s="141"/>
    </row>
    <row r="486" spans="1:18">
      <c r="A486" s="505" t="s">
        <v>385</v>
      </c>
      <c r="B486" s="505" t="s">
        <v>177</v>
      </c>
      <c r="C486" s="505" t="s">
        <v>108</v>
      </c>
      <c r="D486" s="515">
        <v>39761</v>
      </c>
      <c r="E486" s="507">
        <f ca="1">DATEDIF(D486,TODAY(),"Y")</f>
        <v>14</v>
      </c>
      <c r="F486" s="506">
        <v>40940</v>
      </c>
      <c r="G486" s="505">
        <v>3</v>
      </c>
      <c r="H486" s="508">
        <f>$I$2*F486+F486</f>
        <v>40940</v>
      </c>
      <c r="K486" s="138"/>
      <c r="L486" s="138"/>
      <c r="M486" s="138"/>
      <c r="N486" s="133"/>
      <c r="O486" s="139"/>
      <c r="P486" s="140"/>
      <c r="Q486" s="136"/>
      <c r="R486" s="141"/>
    </row>
    <row r="487" spans="1:18">
      <c r="A487" s="505" t="s">
        <v>384</v>
      </c>
      <c r="B487" s="505" t="s">
        <v>123</v>
      </c>
      <c r="C487" s="505" t="s">
        <v>111</v>
      </c>
      <c r="D487" s="515">
        <v>39765</v>
      </c>
      <c r="E487" s="507">
        <f ca="1">DATEDIF(D487,TODAY(),"Y")</f>
        <v>14</v>
      </c>
      <c r="F487" s="506">
        <v>46670</v>
      </c>
      <c r="G487" s="505">
        <v>3</v>
      </c>
      <c r="H487" s="508">
        <f>$I$2*F487+F487</f>
        <v>46670</v>
      </c>
      <c r="K487" s="138"/>
      <c r="L487" s="138"/>
      <c r="M487" s="138"/>
      <c r="N487" s="133"/>
      <c r="O487" s="139"/>
      <c r="P487" s="140"/>
      <c r="Q487" s="136"/>
      <c r="R487" s="141"/>
    </row>
    <row r="488" spans="1:18">
      <c r="A488" s="505" t="s">
        <v>383</v>
      </c>
      <c r="B488" s="505" t="s">
        <v>107</v>
      </c>
      <c r="C488" s="505" t="s">
        <v>111</v>
      </c>
      <c r="D488" s="515">
        <v>39768</v>
      </c>
      <c r="E488" s="507">
        <f ca="1">DATEDIF(D488,TODAY(),"Y")</f>
        <v>14</v>
      </c>
      <c r="F488" s="506">
        <v>63610</v>
      </c>
      <c r="G488" s="505">
        <v>5</v>
      </c>
      <c r="H488" s="508">
        <f>$I$2*F488+F488</f>
        <v>63610</v>
      </c>
      <c r="K488" s="138"/>
      <c r="L488" s="138"/>
      <c r="M488" s="138"/>
      <c r="N488" s="133"/>
      <c r="O488" s="139"/>
      <c r="P488" s="140"/>
      <c r="Q488" s="136"/>
      <c r="R488" s="141"/>
    </row>
    <row r="489" spans="1:18">
      <c r="A489" s="505" t="s">
        <v>382</v>
      </c>
      <c r="B489" s="505" t="s">
        <v>113</v>
      </c>
      <c r="C489" s="505" t="s">
        <v>125</v>
      </c>
      <c r="D489" s="515">
        <v>39768</v>
      </c>
      <c r="E489" s="507">
        <f ca="1">DATEDIF(D489,TODAY(),"Y")</f>
        <v>14</v>
      </c>
      <c r="F489" s="506">
        <v>39515</v>
      </c>
      <c r="G489" s="505">
        <v>5</v>
      </c>
      <c r="H489" s="508">
        <f>$I$2*F489+F489</f>
        <v>39515</v>
      </c>
      <c r="K489" s="138"/>
      <c r="L489" s="138"/>
      <c r="M489" s="138"/>
      <c r="N489" s="133"/>
      <c r="O489" s="139"/>
      <c r="P489" s="140"/>
      <c r="Q489" s="136"/>
      <c r="R489" s="141"/>
    </row>
    <row r="490" spans="1:18">
      <c r="A490" s="505" t="s">
        <v>381</v>
      </c>
      <c r="B490" s="505" t="s">
        <v>110</v>
      </c>
      <c r="C490" s="505" t="s">
        <v>111</v>
      </c>
      <c r="D490" s="515">
        <v>39772</v>
      </c>
      <c r="E490" s="507">
        <f ca="1">DATEDIF(D490,TODAY(),"Y")</f>
        <v>14</v>
      </c>
      <c r="F490" s="506">
        <v>85980</v>
      </c>
      <c r="G490" s="505">
        <v>2</v>
      </c>
      <c r="H490" s="508">
        <f>$I$2*F490+F490</f>
        <v>85980</v>
      </c>
      <c r="K490" s="138"/>
      <c r="L490" s="138"/>
      <c r="M490" s="138"/>
      <c r="N490" s="133"/>
      <c r="O490" s="139"/>
      <c r="P490" s="140"/>
      <c r="Q490" s="136"/>
      <c r="R490" s="141"/>
    </row>
    <row r="491" spans="1:18">
      <c r="A491" s="505" t="s">
        <v>380</v>
      </c>
      <c r="B491" s="505" t="s">
        <v>115</v>
      </c>
      <c r="C491" s="505" t="s">
        <v>111</v>
      </c>
      <c r="D491" s="515">
        <v>39783</v>
      </c>
      <c r="E491" s="507">
        <f ca="1">DATEDIF(D491,TODAY(),"Y")</f>
        <v>14</v>
      </c>
      <c r="F491" s="506">
        <v>54000</v>
      </c>
      <c r="G491" s="505">
        <v>3</v>
      </c>
      <c r="H491" s="508">
        <f>$I$2*F491+F491</f>
        <v>54000</v>
      </c>
      <c r="K491" s="138"/>
      <c r="L491" s="138"/>
      <c r="M491" s="138"/>
      <c r="N491" s="133"/>
      <c r="O491" s="139"/>
      <c r="P491" s="140"/>
      <c r="Q491" s="136"/>
      <c r="R491" s="141"/>
    </row>
    <row r="492" spans="1:18">
      <c r="A492" s="505" t="s">
        <v>379</v>
      </c>
      <c r="B492" s="505" t="s">
        <v>107</v>
      </c>
      <c r="C492" s="505" t="s">
        <v>108</v>
      </c>
      <c r="D492" s="515">
        <v>39784</v>
      </c>
      <c r="E492" s="507">
        <f ca="1">DATEDIF(D492,TODAY(),"Y")</f>
        <v>14</v>
      </c>
      <c r="F492" s="506">
        <v>69510</v>
      </c>
      <c r="G492" s="505">
        <v>5</v>
      </c>
      <c r="H492" s="508">
        <f>$I$2*F492+F492</f>
        <v>69510</v>
      </c>
      <c r="K492" s="138"/>
      <c r="L492" s="138"/>
      <c r="M492" s="138"/>
      <c r="N492" s="133"/>
      <c r="O492" s="139"/>
      <c r="P492" s="140"/>
      <c r="Q492" s="136"/>
      <c r="R492" s="141"/>
    </row>
    <row r="493" spans="1:18">
      <c r="A493" s="505" t="s">
        <v>378</v>
      </c>
      <c r="B493" s="505" t="s">
        <v>140</v>
      </c>
      <c r="C493" s="505" t="s">
        <v>111</v>
      </c>
      <c r="D493" s="515">
        <v>39785</v>
      </c>
      <c r="E493" s="507">
        <f ca="1">DATEDIF(D493,TODAY(),"Y")</f>
        <v>14</v>
      </c>
      <c r="F493" s="506">
        <v>80690</v>
      </c>
      <c r="G493" s="505">
        <v>3</v>
      </c>
      <c r="H493" s="508">
        <f>$I$2*F493+F493</f>
        <v>80690</v>
      </c>
      <c r="K493" s="138"/>
      <c r="L493" s="138"/>
      <c r="M493" s="138"/>
      <c r="N493" s="133"/>
      <c r="O493" s="139"/>
      <c r="P493" s="140"/>
      <c r="Q493" s="136"/>
      <c r="R493" s="141"/>
    </row>
    <row r="494" spans="1:18">
      <c r="A494" s="505" t="s">
        <v>377</v>
      </c>
      <c r="B494" s="505" t="s">
        <v>119</v>
      </c>
      <c r="C494" s="505" t="s">
        <v>108</v>
      </c>
      <c r="D494" s="515">
        <v>39797</v>
      </c>
      <c r="E494" s="507">
        <f ca="1">DATEDIF(D494,TODAY(),"Y")</f>
        <v>14</v>
      </c>
      <c r="F494" s="506">
        <v>53900</v>
      </c>
      <c r="G494" s="505">
        <v>5</v>
      </c>
      <c r="H494" s="508">
        <f>$I$2*F494+F494</f>
        <v>53900</v>
      </c>
      <c r="K494" s="138"/>
      <c r="L494" s="138"/>
      <c r="M494" s="138"/>
      <c r="N494" s="133"/>
      <c r="O494" s="139"/>
      <c r="P494" s="140"/>
      <c r="Q494" s="136"/>
      <c r="R494" s="141"/>
    </row>
    <row r="495" spans="1:18">
      <c r="A495" s="505" t="s">
        <v>376</v>
      </c>
      <c r="B495" s="505" t="s">
        <v>123</v>
      </c>
      <c r="C495" s="505" t="s">
        <v>125</v>
      </c>
      <c r="D495" s="515">
        <v>39802</v>
      </c>
      <c r="E495" s="507">
        <f ca="1">DATEDIF(D495,TODAY(),"Y")</f>
        <v>14</v>
      </c>
      <c r="F495" s="506">
        <v>22535</v>
      </c>
      <c r="G495" s="505">
        <v>3</v>
      </c>
      <c r="H495" s="508">
        <f>$I$2*F495+F495</f>
        <v>22535</v>
      </c>
      <c r="K495" s="138"/>
      <c r="L495" s="138"/>
      <c r="M495" s="138"/>
      <c r="N495" s="133"/>
      <c r="O495" s="139"/>
      <c r="P495" s="140"/>
      <c r="Q495" s="136"/>
      <c r="R495" s="141"/>
    </row>
    <row r="496" spans="1:18">
      <c r="A496" s="505" t="s">
        <v>375</v>
      </c>
      <c r="B496" s="505" t="s">
        <v>123</v>
      </c>
      <c r="C496" s="505" t="s">
        <v>111</v>
      </c>
      <c r="D496" s="515">
        <v>39803</v>
      </c>
      <c r="E496" s="507">
        <f ca="1">DATEDIF(D496,TODAY(),"Y")</f>
        <v>14</v>
      </c>
      <c r="F496" s="506">
        <v>42940</v>
      </c>
      <c r="G496" s="505">
        <v>1</v>
      </c>
      <c r="H496" s="508">
        <f>$I$2*F496+F496</f>
        <v>42940</v>
      </c>
      <c r="K496" s="138"/>
      <c r="L496" s="138"/>
      <c r="M496" s="138"/>
      <c r="N496" s="133"/>
      <c r="O496" s="139"/>
      <c r="P496" s="140"/>
      <c r="Q496" s="136"/>
      <c r="R496" s="141"/>
    </row>
    <row r="497" spans="1:18">
      <c r="A497" s="505" t="s">
        <v>374</v>
      </c>
      <c r="B497" s="505" t="s">
        <v>110</v>
      </c>
      <c r="C497" s="505" t="s">
        <v>108</v>
      </c>
      <c r="D497" s="515">
        <v>39807</v>
      </c>
      <c r="E497" s="507">
        <f ca="1">DATEDIF(D497,TODAY(),"Y")</f>
        <v>14</v>
      </c>
      <c r="F497" s="506">
        <v>88820</v>
      </c>
      <c r="G497" s="505">
        <v>2</v>
      </c>
      <c r="H497" s="508">
        <f>$I$2*F497+F497</f>
        <v>88820</v>
      </c>
      <c r="K497" s="138"/>
      <c r="L497" s="138"/>
      <c r="M497" s="138"/>
      <c r="N497" s="133"/>
      <c r="O497" s="139"/>
      <c r="P497" s="140"/>
      <c r="Q497" s="136"/>
      <c r="R497" s="141"/>
    </row>
    <row r="498" spans="1:18">
      <c r="A498" s="505" t="s">
        <v>373</v>
      </c>
      <c r="B498" s="505" t="s">
        <v>110</v>
      </c>
      <c r="C498" s="505" t="s">
        <v>111</v>
      </c>
      <c r="D498" s="515">
        <v>39809</v>
      </c>
      <c r="E498" s="507">
        <f ca="1">DATEDIF(D498,TODAY(),"Y")</f>
        <v>14</v>
      </c>
      <c r="F498" s="506">
        <v>58650</v>
      </c>
      <c r="G498" s="505">
        <v>4</v>
      </c>
      <c r="H498" s="508">
        <f>$I$2*F498+F498</f>
        <v>58650</v>
      </c>
      <c r="K498" s="138"/>
      <c r="L498" s="138"/>
      <c r="M498" s="138"/>
      <c r="N498" s="133"/>
      <c r="O498" s="139"/>
      <c r="P498" s="140"/>
      <c r="Q498" s="136"/>
      <c r="R498" s="141"/>
    </row>
    <row r="499" spans="1:18">
      <c r="A499" s="505" t="s">
        <v>372</v>
      </c>
      <c r="B499" s="505" t="s">
        <v>119</v>
      </c>
      <c r="C499" s="505" t="s">
        <v>108</v>
      </c>
      <c r="D499" s="515">
        <v>39815</v>
      </c>
      <c r="E499" s="507">
        <f ca="1">DATEDIF(D499,TODAY(),"Y")</f>
        <v>14</v>
      </c>
      <c r="F499" s="506">
        <v>72060</v>
      </c>
      <c r="G499" s="505">
        <v>2</v>
      </c>
      <c r="H499" s="508">
        <f>$I$2*F499+F499</f>
        <v>72060</v>
      </c>
      <c r="K499" s="138"/>
      <c r="L499" s="138"/>
      <c r="M499" s="138"/>
      <c r="N499" s="133"/>
      <c r="O499" s="139"/>
      <c r="P499" s="140"/>
      <c r="Q499" s="136"/>
      <c r="R499" s="141"/>
    </row>
    <row r="500" spans="1:18">
      <c r="A500" s="505" t="s">
        <v>371</v>
      </c>
      <c r="B500" s="505" t="s">
        <v>140</v>
      </c>
      <c r="C500" s="505" t="s">
        <v>111</v>
      </c>
      <c r="D500" s="515">
        <v>39822</v>
      </c>
      <c r="E500" s="507">
        <f ca="1">DATEDIF(D500,TODAY(),"Y")</f>
        <v>14</v>
      </c>
      <c r="F500" s="506">
        <v>60040</v>
      </c>
      <c r="G500" s="505">
        <v>5</v>
      </c>
      <c r="H500" s="508">
        <f>$I$2*F500+F500</f>
        <v>60040</v>
      </c>
      <c r="K500" s="138"/>
      <c r="L500" s="138"/>
      <c r="M500" s="138"/>
      <c r="N500" s="133"/>
      <c r="O500" s="139"/>
      <c r="P500" s="140"/>
      <c r="Q500" s="136"/>
      <c r="R500" s="141"/>
    </row>
    <row r="501" spans="1:18">
      <c r="A501" s="505" t="s">
        <v>370</v>
      </c>
      <c r="B501" s="505" t="s">
        <v>140</v>
      </c>
      <c r="C501" s="505" t="s">
        <v>111</v>
      </c>
      <c r="D501" s="515">
        <v>39830</v>
      </c>
      <c r="E501" s="507">
        <f ca="1">DATEDIF(D501,TODAY(),"Y")</f>
        <v>14</v>
      </c>
      <c r="F501" s="506">
        <v>78520</v>
      </c>
      <c r="G501" s="505">
        <v>4</v>
      </c>
      <c r="H501" s="508">
        <f>$I$2*F501+F501</f>
        <v>78520</v>
      </c>
      <c r="K501" s="138"/>
      <c r="L501" s="138"/>
      <c r="M501" s="138"/>
      <c r="N501" s="133"/>
      <c r="O501" s="139"/>
      <c r="P501" s="140"/>
      <c r="Q501" s="136"/>
      <c r="R501" s="141"/>
    </row>
    <row r="502" spans="1:18">
      <c r="A502" s="505" t="s">
        <v>369</v>
      </c>
      <c r="B502" s="505" t="s">
        <v>110</v>
      </c>
      <c r="C502" s="505" t="s">
        <v>108</v>
      </c>
      <c r="D502" s="515">
        <v>39864</v>
      </c>
      <c r="E502" s="507">
        <f ca="1">DATEDIF(D502,TODAY(),"Y")</f>
        <v>13</v>
      </c>
      <c r="F502" s="506">
        <v>64320</v>
      </c>
      <c r="G502" s="505">
        <v>5</v>
      </c>
      <c r="H502" s="508">
        <f>$I$2*F502+F502</f>
        <v>64320</v>
      </c>
      <c r="K502" s="138"/>
      <c r="L502" s="138"/>
      <c r="M502" s="138"/>
      <c r="N502" s="133"/>
      <c r="O502" s="139"/>
      <c r="P502" s="140"/>
      <c r="Q502" s="136"/>
      <c r="R502" s="141"/>
    </row>
    <row r="503" spans="1:18">
      <c r="A503" s="505" t="s">
        <v>368</v>
      </c>
      <c r="B503" s="505" t="s">
        <v>147</v>
      </c>
      <c r="C503" s="505" t="s">
        <v>125</v>
      </c>
      <c r="D503" s="515">
        <v>39871</v>
      </c>
      <c r="E503" s="507">
        <f ca="1">DATEDIF(D503,TODAY(),"Y")</f>
        <v>13</v>
      </c>
      <c r="F503" s="506">
        <v>38575</v>
      </c>
      <c r="G503" s="505">
        <v>2</v>
      </c>
      <c r="H503" s="508">
        <f>$I$2*F503+F503</f>
        <v>38575</v>
      </c>
      <c r="K503" s="138"/>
      <c r="L503" s="138"/>
      <c r="M503" s="138"/>
      <c r="N503" s="133"/>
      <c r="O503" s="139"/>
      <c r="P503" s="140"/>
      <c r="Q503" s="136"/>
      <c r="R503" s="141"/>
    </row>
    <row r="504" spans="1:18">
      <c r="A504" s="505" t="s">
        <v>367</v>
      </c>
      <c r="B504" s="505" t="s">
        <v>113</v>
      </c>
      <c r="C504" s="505" t="s">
        <v>131</v>
      </c>
      <c r="D504" s="515">
        <v>39893</v>
      </c>
      <c r="E504" s="507">
        <f ca="1">DATEDIF(D504,TODAY(),"Y")</f>
        <v>13</v>
      </c>
      <c r="F504" s="506">
        <v>15744</v>
      </c>
      <c r="G504" s="505">
        <v>3</v>
      </c>
      <c r="H504" s="508">
        <f>$I$2*F504+F504</f>
        <v>15744</v>
      </c>
      <c r="K504" s="138"/>
      <c r="L504" s="138"/>
      <c r="M504" s="138"/>
      <c r="N504" s="133"/>
      <c r="O504" s="139"/>
      <c r="P504" s="140"/>
      <c r="Q504" s="136"/>
      <c r="R504" s="141"/>
    </row>
    <row r="505" spans="1:18">
      <c r="A505" s="505" t="s">
        <v>366</v>
      </c>
      <c r="B505" s="505" t="s">
        <v>110</v>
      </c>
      <c r="C505" s="505" t="s">
        <v>108</v>
      </c>
      <c r="D505" s="515">
        <v>39899</v>
      </c>
      <c r="E505" s="507">
        <f ca="1">DATEDIF(D505,TODAY(),"Y")</f>
        <v>13</v>
      </c>
      <c r="F505" s="506">
        <v>24790</v>
      </c>
      <c r="G505" s="505">
        <v>3</v>
      </c>
      <c r="H505" s="508">
        <f>$I$2*F505+F505</f>
        <v>24790</v>
      </c>
      <c r="K505" s="138"/>
      <c r="L505" s="138"/>
      <c r="M505" s="138"/>
      <c r="N505" s="133"/>
      <c r="O505" s="139"/>
      <c r="P505" s="140"/>
      <c r="Q505" s="136"/>
      <c r="R505" s="141"/>
    </row>
    <row r="506" spans="1:18">
      <c r="A506" s="505" t="s">
        <v>365</v>
      </c>
      <c r="B506" s="505" t="s">
        <v>123</v>
      </c>
      <c r="C506" s="505" t="s">
        <v>111</v>
      </c>
      <c r="D506" s="515">
        <v>39922</v>
      </c>
      <c r="E506" s="507">
        <f ca="1">DATEDIF(D506,TODAY(),"Y")</f>
        <v>13</v>
      </c>
      <c r="F506" s="506">
        <v>25790</v>
      </c>
      <c r="G506" s="505">
        <v>3</v>
      </c>
      <c r="H506" s="508">
        <f>$I$2*F506+F506</f>
        <v>25790</v>
      </c>
      <c r="K506" s="138"/>
      <c r="L506" s="138"/>
      <c r="M506" s="138"/>
      <c r="N506" s="133"/>
      <c r="O506" s="139"/>
      <c r="P506" s="140"/>
      <c r="Q506" s="136"/>
      <c r="R506" s="141"/>
    </row>
    <row r="507" spans="1:18">
      <c r="A507" s="505" t="s">
        <v>364</v>
      </c>
      <c r="B507" s="505" t="s">
        <v>260</v>
      </c>
      <c r="C507" s="505" t="s">
        <v>108</v>
      </c>
      <c r="D507" s="515">
        <v>39923</v>
      </c>
      <c r="E507" s="507">
        <f ca="1">DATEDIF(D507,TODAY(),"Y")</f>
        <v>13</v>
      </c>
      <c r="F507" s="506">
        <v>76440</v>
      </c>
      <c r="G507" s="505">
        <v>3</v>
      </c>
      <c r="H507" s="508">
        <f>$I$2*F507+F507</f>
        <v>76440</v>
      </c>
      <c r="K507" s="138"/>
      <c r="L507" s="138"/>
      <c r="M507" s="138"/>
      <c r="N507" s="133"/>
      <c r="O507" s="139"/>
      <c r="P507" s="140"/>
      <c r="Q507" s="136"/>
      <c r="R507" s="141"/>
    </row>
    <row r="508" spans="1:18">
      <c r="A508" s="505" t="s">
        <v>363</v>
      </c>
      <c r="B508" s="505" t="s">
        <v>123</v>
      </c>
      <c r="C508" s="505" t="s">
        <v>111</v>
      </c>
      <c r="D508" s="515">
        <v>39959</v>
      </c>
      <c r="E508" s="507">
        <f ca="1">DATEDIF(D508,TODAY(),"Y")</f>
        <v>13</v>
      </c>
      <c r="F508" s="506">
        <v>79460</v>
      </c>
      <c r="G508" s="505">
        <v>5</v>
      </c>
      <c r="H508" s="508">
        <f>$I$2*F508+F508</f>
        <v>79460</v>
      </c>
      <c r="K508" s="138"/>
      <c r="L508" s="138"/>
      <c r="M508" s="138"/>
      <c r="N508" s="133"/>
      <c r="O508" s="139"/>
      <c r="P508" s="140"/>
      <c r="Q508" s="136"/>
      <c r="R508" s="141"/>
    </row>
    <row r="509" spans="1:18">
      <c r="A509" s="505" t="s">
        <v>362</v>
      </c>
      <c r="B509" s="505" t="s">
        <v>140</v>
      </c>
      <c r="C509" s="505" t="s">
        <v>108</v>
      </c>
      <c r="D509" s="515">
        <v>39972</v>
      </c>
      <c r="E509" s="507">
        <f ca="1">DATEDIF(D509,TODAY(),"Y")</f>
        <v>13</v>
      </c>
      <c r="F509" s="506">
        <v>78170</v>
      </c>
      <c r="G509" s="505">
        <v>5</v>
      </c>
      <c r="H509" s="508">
        <f>$I$2*F509+F509</f>
        <v>78170</v>
      </c>
      <c r="K509" s="138"/>
      <c r="L509" s="138"/>
      <c r="M509" s="138"/>
      <c r="N509" s="133"/>
      <c r="O509" s="139"/>
      <c r="P509" s="140"/>
      <c r="Q509" s="136"/>
      <c r="R509" s="141"/>
    </row>
    <row r="510" spans="1:18">
      <c r="A510" s="505" t="s">
        <v>361</v>
      </c>
      <c r="B510" s="505" t="s">
        <v>107</v>
      </c>
      <c r="C510" s="505" t="s">
        <v>108</v>
      </c>
      <c r="D510" s="515">
        <v>40018</v>
      </c>
      <c r="E510" s="507">
        <f ca="1">DATEDIF(D510,TODAY(),"Y")</f>
        <v>13</v>
      </c>
      <c r="F510" s="506">
        <v>34990</v>
      </c>
      <c r="G510" s="505">
        <v>3</v>
      </c>
      <c r="H510" s="508">
        <f>$I$2*F510+F510</f>
        <v>34990</v>
      </c>
      <c r="K510" s="138"/>
      <c r="L510" s="138"/>
      <c r="M510" s="138"/>
      <c r="N510" s="133"/>
      <c r="O510" s="139"/>
      <c r="P510" s="140"/>
      <c r="Q510" s="136"/>
      <c r="R510" s="141"/>
    </row>
    <row r="511" spans="1:18">
      <c r="A511" s="505" t="s">
        <v>360</v>
      </c>
      <c r="B511" s="505" t="s">
        <v>113</v>
      </c>
      <c r="C511" s="505" t="s">
        <v>111</v>
      </c>
      <c r="D511" s="515">
        <v>40054</v>
      </c>
      <c r="E511" s="507">
        <f ca="1">DATEDIF(D511,TODAY(),"Y")</f>
        <v>13</v>
      </c>
      <c r="F511" s="506">
        <v>56920</v>
      </c>
      <c r="G511" s="505">
        <v>4</v>
      </c>
      <c r="H511" s="508">
        <f>$I$2*F511+F511</f>
        <v>56920</v>
      </c>
      <c r="K511" s="138"/>
      <c r="L511" s="138"/>
      <c r="M511" s="138"/>
      <c r="N511" s="133"/>
      <c r="O511" s="139"/>
      <c r="P511" s="140"/>
      <c r="Q511" s="136"/>
      <c r="R511" s="141"/>
    </row>
    <row r="512" spans="1:18">
      <c r="A512" s="505" t="s">
        <v>359</v>
      </c>
      <c r="B512" s="505" t="s">
        <v>119</v>
      </c>
      <c r="C512" s="505" t="s">
        <v>108</v>
      </c>
      <c r="D512" s="515">
        <v>40078</v>
      </c>
      <c r="E512" s="507">
        <f ca="1">DATEDIF(D512,TODAY(),"Y")</f>
        <v>13</v>
      </c>
      <c r="F512" s="506">
        <v>23190</v>
      </c>
      <c r="G512" s="505">
        <v>5</v>
      </c>
      <c r="H512" s="508">
        <f>$I$2*F512+F512</f>
        <v>23190</v>
      </c>
      <c r="K512" s="138"/>
      <c r="L512" s="138"/>
      <c r="M512" s="138"/>
      <c r="N512" s="133"/>
      <c r="O512" s="139"/>
      <c r="P512" s="140"/>
      <c r="Q512" s="136"/>
      <c r="R512" s="141"/>
    </row>
    <row r="513" spans="1:18">
      <c r="A513" s="505" t="s">
        <v>358</v>
      </c>
      <c r="B513" s="505" t="s">
        <v>147</v>
      </c>
      <c r="C513" s="505" t="s">
        <v>108</v>
      </c>
      <c r="D513" s="515">
        <v>40083</v>
      </c>
      <c r="E513" s="507">
        <f ca="1">DATEDIF(D513,TODAY(),"Y")</f>
        <v>13</v>
      </c>
      <c r="F513" s="506">
        <v>44150</v>
      </c>
      <c r="G513" s="505">
        <v>4</v>
      </c>
      <c r="H513" s="508">
        <f>$I$2*F513+F513</f>
        <v>44150</v>
      </c>
      <c r="K513" s="138"/>
      <c r="L513" s="138"/>
      <c r="M513" s="138"/>
      <c r="N513" s="133"/>
      <c r="O513" s="139"/>
      <c r="P513" s="140"/>
      <c r="Q513" s="136"/>
      <c r="R513" s="141"/>
    </row>
    <row r="514" spans="1:18">
      <c r="A514" s="505" t="s">
        <v>357</v>
      </c>
      <c r="B514" s="505" t="s">
        <v>123</v>
      </c>
      <c r="C514" s="505" t="s">
        <v>108</v>
      </c>
      <c r="D514" s="515">
        <v>40085</v>
      </c>
      <c r="E514" s="507">
        <f ca="1">DATEDIF(D514,TODAY(),"Y")</f>
        <v>13</v>
      </c>
      <c r="F514" s="506">
        <v>41490</v>
      </c>
      <c r="G514" s="505">
        <v>5</v>
      </c>
      <c r="H514" s="508">
        <f>$I$2*F514+F514</f>
        <v>41490</v>
      </c>
      <c r="K514" s="138"/>
      <c r="L514" s="138"/>
      <c r="M514" s="138"/>
      <c r="N514" s="133"/>
      <c r="O514" s="139"/>
      <c r="P514" s="140"/>
      <c r="Q514" s="136"/>
      <c r="R514" s="141"/>
    </row>
    <row r="515" spans="1:18">
      <c r="A515" s="505" t="s">
        <v>356</v>
      </c>
      <c r="B515" s="505" t="s">
        <v>154</v>
      </c>
      <c r="C515" s="505" t="s">
        <v>108</v>
      </c>
      <c r="D515" s="515">
        <v>40106</v>
      </c>
      <c r="E515" s="507">
        <f ca="1">DATEDIF(D515,TODAY(),"Y")</f>
        <v>13</v>
      </c>
      <c r="F515" s="506">
        <v>51180</v>
      </c>
      <c r="G515" s="505">
        <v>3</v>
      </c>
      <c r="H515" s="508">
        <f>$I$2*F515+F515</f>
        <v>51180</v>
      </c>
      <c r="K515" s="138"/>
      <c r="L515" s="138"/>
      <c r="M515" s="138"/>
      <c r="N515" s="133"/>
      <c r="O515" s="139"/>
      <c r="P515" s="140"/>
      <c r="Q515" s="136"/>
      <c r="R515" s="141"/>
    </row>
    <row r="516" spans="1:18">
      <c r="A516" s="505" t="s">
        <v>355</v>
      </c>
      <c r="B516" s="505" t="s">
        <v>135</v>
      </c>
      <c r="C516" s="505" t="s">
        <v>131</v>
      </c>
      <c r="D516" s="515">
        <v>40126</v>
      </c>
      <c r="E516" s="507">
        <f ca="1">DATEDIF(D516,TODAY(),"Y")</f>
        <v>13</v>
      </c>
      <c r="F516" s="506">
        <v>10636</v>
      </c>
      <c r="G516" s="505">
        <v>4</v>
      </c>
      <c r="H516" s="508">
        <f>$I$2*F516+F516</f>
        <v>10636</v>
      </c>
      <c r="K516" s="138"/>
      <c r="L516" s="138"/>
      <c r="M516" s="138"/>
      <c r="N516" s="133"/>
      <c r="O516" s="139"/>
      <c r="P516" s="140"/>
      <c r="Q516" s="136"/>
      <c r="R516" s="141"/>
    </row>
    <row r="517" spans="1:18">
      <c r="A517" s="505" t="s">
        <v>354</v>
      </c>
      <c r="B517" s="505" t="s">
        <v>110</v>
      </c>
      <c r="C517" s="505" t="s">
        <v>108</v>
      </c>
      <c r="D517" s="515">
        <v>40137</v>
      </c>
      <c r="E517" s="507">
        <f ca="1">DATEDIF(D517,TODAY(),"Y")</f>
        <v>13</v>
      </c>
      <c r="F517" s="506">
        <v>54190</v>
      </c>
      <c r="G517" s="505">
        <v>4</v>
      </c>
      <c r="H517" s="508">
        <f>$I$2*F517+F517</f>
        <v>54190</v>
      </c>
      <c r="K517" s="138"/>
      <c r="L517" s="138"/>
      <c r="M517" s="138"/>
      <c r="N517" s="133"/>
      <c r="O517" s="139"/>
      <c r="P517" s="140"/>
      <c r="Q517" s="136"/>
      <c r="R517" s="141"/>
    </row>
    <row r="518" spans="1:18">
      <c r="A518" s="505" t="s">
        <v>353</v>
      </c>
      <c r="B518" s="505" t="s">
        <v>154</v>
      </c>
      <c r="C518" s="505" t="s">
        <v>125</v>
      </c>
      <c r="D518" s="515">
        <v>40152</v>
      </c>
      <c r="E518" s="507">
        <f ca="1">DATEDIF(D518,TODAY(),"Y")</f>
        <v>13</v>
      </c>
      <c r="F518" s="506">
        <v>28680</v>
      </c>
      <c r="G518" s="505">
        <v>1</v>
      </c>
      <c r="H518" s="508">
        <f>$I$2*F518+F518</f>
        <v>28680</v>
      </c>
      <c r="K518" s="138"/>
      <c r="L518" s="138"/>
      <c r="M518" s="138"/>
      <c r="N518" s="133"/>
      <c r="O518" s="139"/>
      <c r="P518" s="140"/>
      <c r="Q518" s="136"/>
      <c r="R518" s="141"/>
    </row>
    <row r="519" spans="1:18">
      <c r="A519" s="505" t="s">
        <v>352</v>
      </c>
      <c r="B519" s="505" t="s">
        <v>110</v>
      </c>
      <c r="C519" s="505" t="s">
        <v>125</v>
      </c>
      <c r="D519" s="515">
        <v>40166</v>
      </c>
      <c r="E519" s="507">
        <f ca="1">DATEDIF(D519,TODAY(),"Y")</f>
        <v>13</v>
      </c>
      <c r="F519" s="506">
        <v>25245</v>
      </c>
      <c r="G519" s="505">
        <v>5</v>
      </c>
      <c r="H519" s="508">
        <f>$I$2*F519+F519</f>
        <v>25245</v>
      </c>
      <c r="K519" s="138"/>
      <c r="L519" s="138"/>
      <c r="M519" s="138"/>
      <c r="N519" s="133"/>
      <c r="O519" s="139"/>
      <c r="P519" s="140"/>
      <c r="Q519" s="136"/>
      <c r="R519" s="141"/>
    </row>
    <row r="520" spans="1:18">
      <c r="A520" s="505" t="s">
        <v>351</v>
      </c>
      <c r="B520" s="505" t="s">
        <v>140</v>
      </c>
      <c r="C520" s="505" t="s">
        <v>108</v>
      </c>
      <c r="D520" s="515">
        <v>40175</v>
      </c>
      <c r="E520" s="507">
        <f ca="1">DATEDIF(D520,TODAY(),"Y")</f>
        <v>13</v>
      </c>
      <c r="F520" s="506">
        <v>34690</v>
      </c>
      <c r="G520" s="505">
        <v>2</v>
      </c>
      <c r="H520" s="508">
        <f>$I$2*F520+F520</f>
        <v>34690</v>
      </c>
      <c r="K520" s="138"/>
      <c r="L520" s="138"/>
      <c r="M520" s="138"/>
      <c r="N520" s="133"/>
      <c r="O520" s="139"/>
      <c r="P520" s="140"/>
      <c r="Q520" s="136"/>
      <c r="R520" s="141"/>
    </row>
    <row r="521" spans="1:18">
      <c r="A521" s="505" t="s">
        <v>350</v>
      </c>
      <c r="B521" s="505" t="s">
        <v>113</v>
      </c>
      <c r="C521" s="505" t="s">
        <v>125</v>
      </c>
      <c r="D521" s="515">
        <v>40184</v>
      </c>
      <c r="E521" s="507">
        <f ca="1">DATEDIF(D521,TODAY(),"Y")</f>
        <v>13</v>
      </c>
      <c r="F521" s="506">
        <v>21220</v>
      </c>
      <c r="G521" s="505">
        <v>3</v>
      </c>
      <c r="H521" s="508">
        <f>$I$2*F521+F521</f>
        <v>21220</v>
      </c>
      <c r="K521" s="138"/>
      <c r="L521" s="138"/>
      <c r="M521" s="138"/>
      <c r="N521" s="133"/>
      <c r="O521" s="139"/>
      <c r="P521" s="140"/>
      <c r="Q521" s="136"/>
      <c r="R521" s="141"/>
    </row>
    <row r="522" spans="1:18">
      <c r="A522" s="505" t="s">
        <v>349</v>
      </c>
      <c r="B522" s="505" t="s">
        <v>113</v>
      </c>
      <c r="C522" s="505" t="s">
        <v>108</v>
      </c>
      <c r="D522" s="515">
        <v>40198</v>
      </c>
      <c r="E522" s="507">
        <f ca="1">DATEDIF(D522,TODAY(),"Y")</f>
        <v>13</v>
      </c>
      <c r="F522" s="506">
        <v>49260</v>
      </c>
      <c r="G522" s="505">
        <v>3</v>
      </c>
      <c r="H522" s="508">
        <f>$I$2*F522+F522</f>
        <v>49260</v>
      </c>
      <c r="K522" s="138"/>
      <c r="L522" s="138"/>
      <c r="M522" s="138"/>
      <c r="N522" s="133"/>
      <c r="O522" s="139"/>
      <c r="P522" s="140"/>
      <c r="Q522" s="136"/>
      <c r="R522" s="141"/>
    </row>
    <row r="523" spans="1:18">
      <c r="A523" s="505" t="s">
        <v>348</v>
      </c>
      <c r="B523" s="505" t="s">
        <v>123</v>
      </c>
      <c r="C523" s="505" t="s">
        <v>108</v>
      </c>
      <c r="D523" s="515">
        <v>40200</v>
      </c>
      <c r="E523" s="507">
        <f ca="1">DATEDIF(D523,TODAY(),"Y")</f>
        <v>13</v>
      </c>
      <c r="F523" s="506">
        <v>77350</v>
      </c>
      <c r="G523" s="505">
        <v>5</v>
      </c>
      <c r="H523" s="508">
        <f>$I$2*F523+F523</f>
        <v>77350</v>
      </c>
      <c r="K523" s="138"/>
      <c r="L523" s="138"/>
      <c r="M523" s="138"/>
      <c r="N523" s="133"/>
      <c r="O523" s="139"/>
      <c r="P523" s="140"/>
      <c r="Q523" s="136"/>
      <c r="R523" s="141"/>
    </row>
    <row r="524" spans="1:18">
      <c r="A524" s="505" t="s">
        <v>347</v>
      </c>
      <c r="B524" s="505" t="s">
        <v>140</v>
      </c>
      <c r="C524" s="505" t="s">
        <v>108</v>
      </c>
      <c r="D524" s="515">
        <v>40203</v>
      </c>
      <c r="E524" s="507">
        <f ca="1">DATEDIF(D524,TODAY(),"Y")</f>
        <v>12</v>
      </c>
      <c r="F524" s="506">
        <v>35600</v>
      </c>
      <c r="G524" s="505">
        <v>5</v>
      </c>
      <c r="H524" s="508">
        <f>$I$2*F524+F524</f>
        <v>35600</v>
      </c>
      <c r="K524" s="138"/>
      <c r="L524" s="138"/>
      <c r="M524" s="138"/>
      <c r="N524" s="133"/>
      <c r="O524" s="139"/>
      <c r="P524" s="140"/>
      <c r="Q524" s="136"/>
      <c r="R524" s="141"/>
    </row>
    <row r="525" spans="1:18">
      <c r="A525" s="505" t="s">
        <v>346</v>
      </c>
      <c r="B525" s="505" t="s">
        <v>110</v>
      </c>
      <c r="C525" s="505" t="s">
        <v>108</v>
      </c>
      <c r="D525" s="515">
        <v>40208</v>
      </c>
      <c r="E525" s="507">
        <f ca="1">DATEDIF(D525,TODAY(),"Y")</f>
        <v>12</v>
      </c>
      <c r="F525" s="506">
        <v>61148</v>
      </c>
      <c r="G525" s="505">
        <v>2</v>
      </c>
      <c r="H525" s="508">
        <f>$I$2*F525+F525</f>
        <v>61148</v>
      </c>
      <c r="K525" s="138"/>
      <c r="L525" s="138"/>
      <c r="M525" s="138"/>
      <c r="N525" s="133"/>
      <c r="O525" s="139"/>
      <c r="P525" s="140"/>
      <c r="Q525" s="136"/>
      <c r="R525" s="141"/>
    </row>
    <row r="526" spans="1:18">
      <c r="A526" s="505" t="s">
        <v>345</v>
      </c>
      <c r="B526" s="505" t="s">
        <v>147</v>
      </c>
      <c r="C526" s="505" t="s">
        <v>108</v>
      </c>
      <c r="D526" s="515">
        <v>40209</v>
      </c>
      <c r="E526" s="507">
        <f ca="1">DATEDIF(D526,TODAY(),"Y")</f>
        <v>12</v>
      </c>
      <c r="F526" s="506">
        <v>45260</v>
      </c>
      <c r="G526" s="505">
        <v>4</v>
      </c>
      <c r="H526" s="508">
        <f>$I$2*F526+F526</f>
        <v>45260</v>
      </c>
      <c r="K526" s="138"/>
      <c r="L526" s="138"/>
      <c r="M526" s="138"/>
      <c r="N526" s="133"/>
      <c r="O526" s="139"/>
      <c r="P526" s="140"/>
      <c r="Q526" s="136"/>
      <c r="R526" s="141"/>
    </row>
    <row r="527" spans="1:18">
      <c r="A527" s="505" t="s">
        <v>344</v>
      </c>
      <c r="B527" s="505" t="s">
        <v>123</v>
      </c>
      <c r="C527" s="505" t="s">
        <v>111</v>
      </c>
      <c r="D527" s="515">
        <v>40233</v>
      </c>
      <c r="E527" s="507">
        <f ca="1">DATEDIF(D527,TODAY(),"Y")</f>
        <v>12</v>
      </c>
      <c r="F527" s="506">
        <v>64390</v>
      </c>
      <c r="G527" s="505">
        <v>2</v>
      </c>
      <c r="H527" s="508">
        <f>$I$2*F527+F527</f>
        <v>64390</v>
      </c>
      <c r="K527" s="138"/>
      <c r="L527" s="138"/>
      <c r="M527" s="138"/>
      <c r="N527" s="133"/>
      <c r="O527" s="139"/>
      <c r="P527" s="140"/>
      <c r="Q527" s="136"/>
      <c r="R527" s="141"/>
    </row>
    <row r="528" spans="1:18">
      <c r="A528" s="505" t="s">
        <v>342</v>
      </c>
      <c r="B528" s="505" t="s">
        <v>107</v>
      </c>
      <c r="C528" s="505" t="s">
        <v>111</v>
      </c>
      <c r="D528" s="515">
        <v>40235</v>
      </c>
      <c r="E528" s="507">
        <f ca="1">DATEDIF(D528,TODAY(),"Y")</f>
        <v>12</v>
      </c>
      <c r="F528" s="506">
        <v>80729</v>
      </c>
      <c r="G528" s="505">
        <v>3</v>
      </c>
      <c r="H528" s="508">
        <f>$I$2*F528+F528</f>
        <v>80729</v>
      </c>
      <c r="K528" s="138"/>
      <c r="L528" s="138"/>
      <c r="M528" s="138"/>
      <c r="N528" s="133"/>
      <c r="O528" s="139"/>
      <c r="P528" s="140"/>
      <c r="Q528" s="136"/>
      <c r="R528" s="141"/>
    </row>
    <row r="529" spans="1:18">
      <c r="A529" s="505" t="s">
        <v>343</v>
      </c>
      <c r="B529" s="505" t="s">
        <v>121</v>
      </c>
      <c r="C529" s="505" t="s">
        <v>108</v>
      </c>
      <c r="D529" s="515">
        <v>40235</v>
      </c>
      <c r="E529" s="507">
        <f ca="1">DATEDIF(D529,TODAY(),"Y")</f>
        <v>12</v>
      </c>
      <c r="F529" s="506">
        <v>22860</v>
      </c>
      <c r="G529" s="505">
        <v>5</v>
      </c>
      <c r="H529" s="508">
        <f>$I$2*F529+F529</f>
        <v>22860</v>
      </c>
      <c r="K529" s="138"/>
      <c r="L529" s="138"/>
      <c r="M529" s="138"/>
      <c r="N529" s="133"/>
      <c r="O529" s="139"/>
      <c r="P529" s="140"/>
      <c r="Q529" s="136"/>
      <c r="R529" s="141"/>
    </row>
    <row r="530" spans="1:18">
      <c r="A530" s="505" t="s">
        <v>341</v>
      </c>
      <c r="B530" s="505" t="s">
        <v>113</v>
      </c>
      <c r="C530" s="505" t="s">
        <v>111</v>
      </c>
      <c r="D530" s="516">
        <v>40236</v>
      </c>
      <c r="E530" s="507">
        <f ca="1">DATEDIF(D530,TODAY(),"Y")</f>
        <v>12</v>
      </c>
      <c r="F530" s="506">
        <v>45830</v>
      </c>
      <c r="G530" s="505">
        <v>4</v>
      </c>
      <c r="H530" s="508">
        <f>$I$2*F530+F530</f>
        <v>45830</v>
      </c>
      <c r="K530" s="138"/>
      <c r="L530" s="138"/>
      <c r="M530" s="138"/>
      <c r="N530" s="133"/>
      <c r="O530" s="139"/>
      <c r="P530" s="140"/>
      <c r="Q530" s="136"/>
      <c r="R530" s="141"/>
    </row>
    <row r="531" spans="1:18">
      <c r="A531" s="505" t="s">
        <v>340</v>
      </c>
      <c r="B531" s="505" t="s">
        <v>115</v>
      </c>
      <c r="C531" s="505" t="s">
        <v>108</v>
      </c>
      <c r="D531" s="515">
        <v>40246</v>
      </c>
      <c r="E531" s="507">
        <f ca="1">DATEDIF(D531,TODAY(),"Y")</f>
        <v>12</v>
      </c>
      <c r="F531" s="506">
        <v>63080</v>
      </c>
      <c r="G531" s="505">
        <v>5</v>
      </c>
      <c r="H531" s="508">
        <f>$I$2*F531+F531</f>
        <v>63080</v>
      </c>
      <c r="K531" s="138"/>
      <c r="L531" s="138"/>
      <c r="M531" s="138"/>
      <c r="N531" s="133"/>
      <c r="O531" s="139"/>
      <c r="P531" s="140"/>
      <c r="Q531" s="136"/>
      <c r="R531" s="141"/>
    </row>
    <row r="532" spans="1:18">
      <c r="A532" s="505" t="s">
        <v>339</v>
      </c>
      <c r="B532" s="505" t="s">
        <v>107</v>
      </c>
      <c r="C532" s="505" t="s">
        <v>108</v>
      </c>
      <c r="D532" s="515">
        <v>40250</v>
      </c>
      <c r="E532" s="507">
        <f ca="1">DATEDIF(D532,TODAY(),"Y")</f>
        <v>12</v>
      </c>
      <c r="F532" s="506">
        <v>33590</v>
      </c>
      <c r="G532" s="505">
        <v>5</v>
      </c>
      <c r="H532" s="508">
        <f>$I$2*F532+F532</f>
        <v>33590</v>
      </c>
      <c r="K532" s="138"/>
      <c r="L532" s="138"/>
      <c r="M532" s="138"/>
      <c r="N532" s="133"/>
      <c r="O532" s="139"/>
      <c r="P532" s="140"/>
      <c r="Q532" s="136"/>
      <c r="R532" s="141"/>
    </row>
    <row r="533" spans="1:18">
      <c r="A533" s="505" t="s">
        <v>338</v>
      </c>
      <c r="B533" s="505" t="s">
        <v>260</v>
      </c>
      <c r="C533" s="505" t="s">
        <v>111</v>
      </c>
      <c r="D533" s="516">
        <v>40253</v>
      </c>
      <c r="E533" s="507">
        <f ca="1">DATEDIF(D533,TODAY(),"Y")</f>
        <v>12</v>
      </c>
      <c r="F533" s="506">
        <v>59350</v>
      </c>
      <c r="G533" s="505">
        <v>5</v>
      </c>
      <c r="H533" s="508">
        <f>$I$2*F533+F533</f>
        <v>59350</v>
      </c>
      <c r="K533" s="138"/>
      <c r="L533" s="138"/>
      <c r="M533" s="138"/>
      <c r="N533" s="133"/>
      <c r="O533" s="139"/>
      <c r="P533" s="140"/>
      <c r="Q533" s="136"/>
      <c r="R533" s="141"/>
    </row>
    <row r="534" spans="1:18">
      <c r="A534" s="505" t="s">
        <v>337</v>
      </c>
      <c r="B534" s="505" t="s">
        <v>110</v>
      </c>
      <c r="C534" s="505" t="s">
        <v>125</v>
      </c>
      <c r="D534" s="516">
        <v>40254</v>
      </c>
      <c r="E534" s="507">
        <f ca="1">DATEDIF(D534,TODAY(),"Y")</f>
        <v>12</v>
      </c>
      <c r="F534" s="506">
        <v>48700</v>
      </c>
      <c r="G534" s="505">
        <v>3</v>
      </c>
      <c r="H534" s="508">
        <f>$I$2*F534+F534</f>
        <v>48700</v>
      </c>
      <c r="K534" s="138"/>
      <c r="L534" s="138"/>
      <c r="M534" s="138"/>
      <c r="N534" s="133"/>
      <c r="O534" s="139"/>
      <c r="P534" s="140"/>
      <c r="Q534" s="136"/>
      <c r="R534" s="141"/>
    </row>
    <row r="535" spans="1:18">
      <c r="A535" s="505" t="s">
        <v>335</v>
      </c>
      <c r="B535" s="505" t="s">
        <v>110</v>
      </c>
      <c r="C535" s="505" t="s">
        <v>111</v>
      </c>
      <c r="D535" s="515">
        <v>40259</v>
      </c>
      <c r="E535" s="507">
        <f ca="1">DATEDIF(D535,TODAY(),"Y")</f>
        <v>12</v>
      </c>
      <c r="F535" s="506">
        <v>73190</v>
      </c>
      <c r="G535" s="505">
        <v>1</v>
      </c>
      <c r="H535" s="508">
        <f>$I$2*F535+F535</f>
        <v>73190</v>
      </c>
      <c r="K535" s="138"/>
      <c r="L535" s="138"/>
      <c r="M535" s="138"/>
      <c r="N535" s="133"/>
      <c r="O535" s="139"/>
      <c r="P535" s="140"/>
      <c r="Q535" s="136"/>
      <c r="R535" s="141"/>
    </row>
    <row r="536" spans="1:18">
      <c r="A536" s="505" t="s">
        <v>336</v>
      </c>
      <c r="B536" s="505" t="s">
        <v>113</v>
      </c>
      <c r="C536" s="505" t="s">
        <v>111</v>
      </c>
      <c r="D536" s="515">
        <v>40259</v>
      </c>
      <c r="E536" s="507">
        <f ca="1">DATEDIF(D536,TODAY(),"Y")</f>
        <v>12</v>
      </c>
      <c r="F536" s="506">
        <v>45710</v>
      </c>
      <c r="G536" s="505">
        <v>3</v>
      </c>
      <c r="H536" s="508">
        <f>$I$2*F536+F536</f>
        <v>45710</v>
      </c>
      <c r="K536" s="138"/>
      <c r="L536" s="138"/>
      <c r="M536" s="138"/>
      <c r="N536" s="133"/>
      <c r="O536" s="139"/>
      <c r="P536" s="140"/>
      <c r="Q536" s="136"/>
      <c r="R536" s="141"/>
    </row>
    <row r="537" spans="1:18">
      <c r="A537" s="505" t="s">
        <v>333</v>
      </c>
      <c r="B537" s="505" t="s">
        <v>215</v>
      </c>
      <c r="C537" s="505" t="s">
        <v>111</v>
      </c>
      <c r="D537" s="515">
        <v>40263</v>
      </c>
      <c r="E537" s="507">
        <f ca="1">DATEDIF(D537,TODAY(),"Y")</f>
        <v>12</v>
      </c>
      <c r="F537" s="506">
        <v>71190</v>
      </c>
      <c r="G537" s="505">
        <v>4</v>
      </c>
      <c r="H537" s="508">
        <f>$I$2*F537+F537</f>
        <v>71190</v>
      </c>
      <c r="K537" s="138"/>
      <c r="L537" s="138"/>
      <c r="M537" s="138"/>
      <c r="N537" s="133"/>
      <c r="O537" s="139"/>
      <c r="P537" s="140"/>
      <c r="Q537" s="136"/>
      <c r="R537" s="141"/>
    </row>
    <row r="538" spans="1:18">
      <c r="A538" s="505" t="s">
        <v>334</v>
      </c>
      <c r="B538" s="505" t="s">
        <v>121</v>
      </c>
      <c r="C538" s="505" t="s">
        <v>125</v>
      </c>
      <c r="D538" s="515">
        <v>40263</v>
      </c>
      <c r="E538" s="507">
        <f ca="1">DATEDIF(D538,TODAY(),"Y")</f>
        <v>12</v>
      </c>
      <c r="F538" s="506">
        <v>49405</v>
      </c>
      <c r="G538" s="505">
        <v>4</v>
      </c>
      <c r="H538" s="508">
        <f>$I$2*F538+F538</f>
        <v>49405</v>
      </c>
      <c r="K538" s="138"/>
      <c r="L538" s="138"/>
      <c r="M538" s="138"/>
      <c r="N538" s="133"/>
      <c r="O538" s="139"/>
      <c r="P538" s="140"/>
      <c r="Q538" s="136"/>
      <c r="R538" s="141"/>
    </row>
    <row r="539" spans="1:18">
      <c r="A539" s="505" t="s">
        <v>332</v>
      </c>
      <c r="B539" s="505" t="s">
        <v>137</v>
      </c>
      <c r="C539" s="505" t="s">
        <v>111</v>
      </c>
      <c r="D539" s="515">
        <v>40263</v>
      </c>
      <c r="E539" s="507">
        <f ca="1">DATEDIF(D539,TODAY(),"Y")</f>
        <v>12</v>
      </c>
      <c r="F539" s="506">
        <v>35260</v>
      </c>
      <c r="G539" s="505">
        <v>2</v>
      </c>
      <c r="H539" s="508">
        <f>$I$2*F539+F539</f>
        <v>35260</v>
      </c>
      <c r="K539" s="138"/>
      <c r="L539" s="138"/>
      <c r="M539" s="138"/>
      <c r="N539" s="133"/>
      <c r="O539" s="139"/>
      <c r="P539" s="140"/>
      <c r="Q539" s="136"/>
      <c r="R539" s="141"/>
    </row>
    <row r="540" spans="1:18">
      <c r="A540" s="505" t="s">
        <v>331</v>
      </c>
      <c r="B540" s="505" t="s">
        <v>110</v>
      </c>
      <c r="C540" s="505" t="s">
        <v>108</v>
      </c>
      <c r="D540" s="515">
        <v>40264</v>
      </c>
      <c r="E540" s="507">
        <f ca="1">DATEDIF(D540,TODAY(),"Y")</f>
        <v>12</v>
      </c>
      <c r="F540" s="506">
        <v>29760</v>
      </c>
      <c r="G540" s="505">
        <v>2</v>
      </c>
      <c r="H540" s="508">
        <f>$I$2*F540+F540</f>
        <v>29760</v>
      </c>
      <c r="K540" s="138"/>
      <c r="L540" s="138"/>
      <c r="M540" s="138"/>
      <c r="N540" s="133"/>
      <c r="O540" s="139"/>
      <c r="P540" s="140"/>
      <c r="Q540" s="136"/>
      <c r="R540" s="141"/>
    </row>
    <row r="541" spans="1:18">
      <c r="A541" s="505" t="s">
        <v>330</v>
      </c>
      <c r="B541" s="505" t="s">
        <v>140</v>
      </c>
      <c r="C541" s="505" t="s">
        <v>108</v>
      </c>
      <c r="D541" s="515">
        <v>40269</v>
      </c>
      <c r="E541" s="507">
        <f ca="1">DATEDIF(D541,TODAY(),"Y")</f>
        <v>12</v>
      </c>
      <c r="F541" s="506">
        <v>86260</v>
      </c>
      <c r="G541" s="505">
        <v>3</v>
      </c>
      <c r="H541" s="508">
        <f>$I$2*F541+F541</f>
        <v>86260</v>
      </c>
      <c r="K541" s="138"/>
      <c r="L541" s="138"/>
      <c r="M541" s="138"/>
      <c r="N541" s="133"/>
      <c r="O541" s="139"/>
      <c r="P541" s="140"/>
      <c r="Q541" s="136"/>
      <c r="R541" s="141"/>
    </row>
    <row r="542" spans="1:18">
      <c r="A542" s="505" t="s">
        <v>329</v>
      </c>
      <c r="B542" s="505" t="s">
        <v>140</v>
      </c>
      <c r="C542" s="505" t="s">
        <v>108</v>
      </c>
      <c r="D542" s="515">
        <v>40270</v>
      </c>
      <c r="E542" s="507">
        <f ca="1">DATEDIF(D542,TODAY(),"Y")</f>
        <v>12</v>
      </c>
      <c r="F542" s="506">
        <v>35300</v>
      </c>
      <c r="G542" s="505">
        <v>5</v>
      </c>
      <c r="H542" s="508">
        <f>$I$2*F542+F542</f>
        <v>35300</v>
      </c>
      <c r="K542" s="138"/>
      <c r="L542" s="138"/>
      <c r="M542" s="138"/>
      <c r="N542" s="133"/>
      <c r="O542" s="139"/>
      <c r="P542" s="140"/>
      <c r="Q542" s="136"/>
      <c r="R542" s="141"/>
    </row>
    <row r="543" spans="1:18">
      <c r="A543" s="505" t="s">
        <v>328</v>
      </c>
      <c r="B543" s="505" t="s">
        <v>123</v>
      </c>
      <c r="C543" s="505" t="s">
        <v>111</v>
      </c>
      <c r="D543" s="515">
        <v>40273</v>
      </c>
      <c r="E543" s="507">
        <f ca="1">DATEDIF(D543,TODAY(),"Y")</f>
        <v>12</v>
      </c>
      <c r="F543" s="506">
        <v>50550</v>
      </c>
      <c r="G543" s="505">
        <v>2</v>
      </c>
      <c r="H543" s="508">
        <f>$I$2*F543+F543</f>
        <v>50550</v>
      </c>
      <c r="K543" s="138"/>
      <c r="L543" s="138"/>
      <c r="M543" s="138"/>
      <c r="N543" s="133"/>
      <c r="O543" s="139"/>
      <c r="P543" s="140"/>
      <c r="Q543" s="136"/>
      <c r="R543" s="141"/>
    </row>
    <row r="544" spans="1:18">
      <c r="A544" s="505" t="s">
        <v>327</v>
      </c>
      <c r="B544" s="505" t="s">
        <v>123</v>
      </c>
      <c r="C544" s="505" t="s">
        <v>108</v>
      </c>
      <c r="D544" s="515">
        <v>40274</v>
      </c>
      <c r="E544" s="507">
        <f ca="1">DATEDIF(D544,TODAY(),"Y")</f>
        <v>12</v>
      </c>
      <c r="F544" s="506">
        <v>38730</v>
      </c>
      <c r="G544" s="505">
        <v>1</v>
      </c>
      <c r="H544" s="508">
        <f>$I$2*F544+F544</f>
        <v>38730</v>
      </c>
      <c r="K544" s="138"/>
      <c r="L544" s="138"/>
      <c r="M544" s="138"/>
      <c r="N544" s="133"/>
      <c r="O544" s="139"/>
      <c r="P544" s="140"/>
      <c r="Q544" s="136"/>
      <c r="R544" s="141"/>
    </row>
    <row r="545" spans="1:18">
      <c r="A545" s="505" t="s">
        <v>326</v>
      </c>
      <c r="B545" s="505" t="s">
        <v>110</v>
      </c>
      <c r="C545" s="505" t="s">
        <v>108</v>
      </c>
      <c r="D545" s="515">
        <v>40282</v>
      </c>
      <c r="E545" s="507">
        <f ca="1">DATEDIF(D545,TODAY(),"Y")</f>
        <v>12</v>
      </c>
      <c r="F545" s="506">
        <v>72640</v>
      </c>
      <c r="G545" s="505">
        <v>3</v>
      </c>
      <c r="H545" s="508">
        <f>$I$2*F545+F545</f>
        <v>72640</v>
      </c>
      <c r="K545" s="138"/>
      <c r="L545" s="138"/>
      <c r="M545" s="138"/>
      <c r="N545" s="133"/>
      <c r="O545" s="139"/>
      <c r="P545" s="140"/>
      <c r="Q545" s="136"/>
      <c r="R545" s="141"/>
    </row>
    <row r="546" spans="1:18">
      <c r="A546" s="505" t="s">
        <v>325</v>
      </c>
      <c r="B546" s="505" t="s">
        <v>709</v>
      </c>
      <c r="C546" s="505" t="s">
        <v>111</v>
      </c>
      <c r="D546" s="516">
        <v>40292</v>
      </c>
      <c r="E546" s="507">
        <f ca="1">DATEDIF(D546,TODAY(),"Y")</f>
        <v>12</v>
      </c>
      <c r="F546" s="506">
        <v>61890</v>
      </c>
      <c r="G546" s="505">
        <v>2</v>
      </c>
      <c r="H546" s="508">
        <f>$I$2*F546+F546</f>
        <v>61890</v>
      </c>
      <c r="K546" s="138"/>
      <c r="L546" s="138"/>
      <c r="M546" s="138"/>
      <c r="N546" s="133"/>
      <c r="O546" s="139"/>
      <c r="P546" s="140"/>
      <c r="Q546" s="136"/>
      <c r="R546" s="141"/>
    </row>
    <row r="547" spans="1:18">
      <c r="A547" s="505" t="s">
        <v>324</v>
      </c>
      <c r="B547" s="505" t="s">
        <v>123</v>
      </c>
      <c r="C547" s="505" t="s">
        <v>108</v>
      </c>
      <c r="D547" s="516">
        <v>40292</v>
      </c>
      <c r="E547" s="507">
        <f ca="1">DATEDIF(D547,TODAY(),"Y")</f>
        <v>12</v>
      </c>
      <c r="F547" s="506">
        <v>23280</v>
      </c>
      <c r="G547" s="505">
        <v>1</v>
      </c>
      <c r="H547" s="508">
        <f>$I$2*F547+F547</f>
        <v>23280</v>
      </c>
      <c r="K547" s="138"/>
      <c r="L547" s="138"/>
      <c r="M547" s="138"/>
      <c r="N547" s="133"/>
      <c r="O547" s="139"/>
      <c r="P547" s="140"/>
      <c r="Q547" s="136"/>
      <c r="R547" s="141"/>
    </row>
    <row r="548" spans="1:18">
      <c r="A548" s="505" t="s">
        <v>323</v>
      </c>
      <c r="B548" s="505" t="s">
        <v>110</v>
      </c>
      <c r="C548" s="505" t="s">
        <v>125</v>
      </c>
      <c r="D548" s="515">
        <v>40293</v>
      </c>
      <c r="E548" s="507">
        <f ca="1">DATEDIF(D548,TODAY(),"Y")</f>
        <v>12</v>
      </c>
      <c r="F548" s="506">
        <v>11810</v>
      </c>
      <c r="G548" s="505">
        <v>1</v>
      </c>
      <c r="H548" s="508">
        <f>$I$2*F548+F548</f>
        <v>11810</v>
      </c>
      <c r="K548" s="138"/>
      <c r="L548" s="138"/>
      <c r="M548" s="138"/>
      <c r="N548" s="133"/>
      <c r="O548" s="139"/>
      <c r="P548" s="140"/>
      <c r="Q548" s="136"/>
      <c r="R548" s="141"/>
    </row>
    <row r="549" spans="1:18">
      <c r="A549" s="505" t="s">
        <v>322</v>
      </c>
      <c r="B549" s="505" t="s">
        <v>140</v>
      </c>
      <c r="C549" s="505" t="s">
        <v>111</v>
      </c>
      <c r="D549" s="515">
        <v>40298</v>
      </c>
      <c r="E549" s="507">
        <f ca="1">DATEDIF(D549,TODAY(),"Y")</f>
        <v>12</v>
      </c>
      <c r="F549" s="506">
        <v>24410</v>
      </c>
      <c r="G549" s="505">
        <v>3</v>
      </c>
      <c r="H549" s="508">
        <f>$I$2*F549+F549</f>
        <v>24410</v>
      </c>
      <c r="K549" s="138"/>
      <c r="L549" s="138"/>
      <c r="M549" s="138"/>
      <c r="N549" s="133"/>
      <c r="O549" s="139"/>
      <c r="P549" s="140"/>
      <c r="Q549" s="136"/>
      <c r="R549" s="141"/>
    </row>
    <row r="550" spans="1:18">
      <c r="A550" s="505" t="s">
        <v>321</v>
      </c>
      <c r="B550" s="505" t="s">
        <v>113</v>
      </c>
      <c r="C550" s="505" t="s">
        <v>125</v>
      </c>
      <c r="D550" s="515">
        <v>40299</v>
      </c>
      <c r="E550" s="507">
        <f ca="1">DATEDIF(D550,TODAY(),"Y")</f>
        <v>12</v>
      </c>
      <c r="F550" s="506">
        <v>32835</v>
      </c>
      <c r="G550" s="505">
        <v>2</v>
      </c>
      <c r="H550" s="508">
        <f>$I$2*F550+F550</f>
        <v>32835</v>
      </c>
      <c r="K550" s="138"/>
      <c r="L550" s="138"/>
      <c r="M550" s="138"/>
      <c r="N550" s="133"/>
      <c r="O550" s="139"/>
      <c r="P550" s="140"/>
      <c r="Q550" s="136"/>
      <c r="R550" s="141"/>
    </row>
    <row r="551" spans="1:18">
      <c r="A551" s="505" t="s">
        <v>320</v>
      </c>
      <c r="B551" s="505" t="s">
        <v>140</v>
      </c>
      <c r="C551" s="505" t="s">
        <v>108</v>
      </c>
      <c r="D551" s="515">
        <v>40301</v>
      </c>
      <c r="E551" s="507">
        <f ca="1">DATEDIF(D551,TODAY(),"Y")</f>
        <v>12</v>
      </c>
      <c r="F551" s="506">
        <v>44270</v>
      </c>
      <c r="G551" s="505">
        <v>2</v>
      </c>
      <c r="H551" s="508">
        <f>$I$2*F551+F551</f>
        <v>44270</v>
      </c>
      <c r="K551" s="138"/>
      <c r="L551" s="138"/>
      <c r="M551" s="138"/>
      <c r="N551" s="133"/>
      <c r="O551" s="139"/>
      <c r="P551" s="140"/>
      <c r="Q551" s="136"/>
      <c r="R551" s="141"/>
    </row>
    <row r="552" spans="1:18">
      <c r="A552" s="505" t="s">
        <v>319</v>
      </c>
      <c r="B552" s="505" t="s">
        <v>140</v>
      </c>
      <c r="C552" s="505" t="s">
        <v>125</v>
      </c>
      <c r="D552" s="515">
        <v>40302</v>
      </c>
      <c r="E552" s="507">
        <f ca="1">DATEDIF(D552,TODAY(),"Y")</f>
        <v>12</v>
      </c>
      <c r="F552" s="506">
        <v>46285</v>
      </c>
      <c r="G552" s="505">
        <v>5</v>
      </c>
      <c r="H552" s="508">
        <f>$I$2*F552+F552</f>
        <v>46285</v>
      </c>
      <c r="K552" s="138"/>
      <c r="L552" s="138"/>
      <c r="M552" s="138"/>
      <c r="N552" s="133"/>
      <c r="O552" s="139"/>
      <c r="P552" s="140"/>
      <c r="Q552" s="136"/>
      <c r="R552" s="141"/>
    </row>
    <row r="553" spans="1:18">
      <c r="A553" s="505" t="s">
        <v>318</v>
      </c>
      <c r="B553" s="505" t="s">
        <v>123</v>
      </c>
      <c r="C553" s="505" t="s">
        <v>108</v>
      </c>
      <c r="D553" s="515">
        <v>40310</v>
      </c>
      <c r="E553" s="507">
        <f ca="1">DATEDIF(D553,TODAY(),"Y")</f>
        <v>12</v>
      </c>
      <c r="F553" s="506">
        <v>82120</v>
      </c>
      <c r="G553" s="505">
        <v>5</v>
      </c>
      <c r="H553" s="508">
        <f>$I$2*F553+F553</f>
        <v>82120</v>
      </c>
      <c r="K553" s="138"/>
      <c r="L553" s="138"/>
      <c r="M553" s="138"/>
      <c r="N553" s="133"/>
      <c r="O553" s="139"/>
      <c r="P553" s="140"/>
      <c r="Q553" s="136"/>
      <c r="R553" s="141"/>
    </row>
    <row r="554" spans="1:18">
      <c r="A554" s="505" t="s">
        <v>317</v>
      </c>
      <c r="B554" s="505" t="s">
        <v>140</v>
      </c>
      <c r="C554" s="505" t="s">
        <v>108</v>
      </c>
      <c r="D554" s="515">
        <v>40312</v>
      </c>
      <c r="E554" s="507">
        <f ca="1">DATEDIF(D554,TODAY(),"Y")</f>
        <v>12</v>
      </c>
      <c r="F554" s="506">
        <v>73450</v>
      </c>
      <c r="G554" s="505">
        <v>3</v>
      </c>
      <c r="H554" s="508">
        <f>$I$2*F554+F554</f>
        <v>73450</v>
      </c>
      <c r="K554" s="138"/>
      <c r="L554" s="138"/>
      <c r="M554" s="138"/>
      <c r="N554" s="133"/>
      <c r="O554" s="139"/>
      <c r="P554" s="140"/>
      <c r="Q554" s="136"/>
      <c r="R554" s="141"/>
    </row>
    <row r="555" spans="1:18">
      <c r="A555" s="505" t="s">
        <v>315</v>
      </c>
      <c r="B555" s="505" t="s">
        <v>242</v>
      </c>
      <c r="C555" s="505" t="s">
        <v>131</v>
      </c>
      <c r="D555" s="516">
        <v>40313</v>
      </c>
      <c r="E555" s="507">
        <f ca="1">DATEDIF(D555,TODAY(),"Y")</f>
        <v>12</v>
      </c>
      <c r="F555" s="506">
        <v>27484</v>
      </c>
      <c r="G555" s="505">
        <v>4</v>
      </c>
      <c r="H555" s="508">
        <f>$I$2*F555+F555</f>
        <v>27484</v>
      </c>
      <c r="K555" s="138"/>
      <c r="L555" s="138"/>
      <c r="M555" s="138"/>
      <c r="N555" s="133"/>
      <c r="O555" s="139"/>
      <c r="P555" s="140"/>
      <c r="Q555" s="136"/>
      <c r="R555" s="141"/>
    </row>
    <row r="556" spans="1:18">
      <c r="A556" s="505" t="s">
        <v>316</v>
      </c>
      <c r="B556" s="505" t="s">
        <v>709</v>
      </c>
      <c r="C556" s="505" t="s">
        <v>108</v>
      </c>
      <c r="D556" s="516">
        <v>40313</v>
      </c>
      <c r="E556" s="507">
        <f ca="1">DATEDIF(D556,TODAY(),"Y")</f>
        <v>12</v>
      </c>
      <c r="F556" s="506">
        <v>27250</v>
      </c>
      <c r="G556" s="505">
        <v>5</v>
      </c>
      <c r="H556" s="508">
        <f>$I$2*F556+F556</f>
        <v>27250</v>
      </c>
      <c r="K556" s="138"/>
      <c r="L556" s="138"/>
      <c r="M556" s="138"/>
      <c r="N556" s="133"/>
      <c r="O556" s="139"/>
      <c r="P556" s="140"/>
      <c r="Q556" s="136"/>
      <c r="R556" s="141"/>
    </row>
    <row r="557" spans="1:18">
      <c r="A557" s="505" t="s">
        <v>314</v>
      </c>
      <c r="B557" s="505" t="s">
        <v>123</v>
      </c>
      <c r="C557" s="505" t="s">
        <v>108</v>
      </c>
      <c r="D557" s="515">
        <v>40320</v>
      </c>
      <c r="E557" s="507">
        <f ca="1">DATEDIF(D557,TODAY(),"Y")</f>
        <v>12</v>
      </c>
      <c r="F557" s="506">
        <v>77580</v>
      </c>
      <c r="G557" s="505">
        <v>3</v>
      </c>
      <c r="H557" s="508">
        <f>$I$2*F557+F557</f>
        <v>77580</v>
      </c>
      <c r="K557" s="138"/>
      <c r="L557" s="138"/>
      <c r="M557" s="138"/>
      <c r="N557" s="133"/>
      <c r="O557" s="139"/>
      <c r="P557" s="140"/>
      <c r="Q557" s="136"/>
      <c r="R557" s="141"/>
    </row>
    <row r="558" spans="1:18">
      <c r="A558" s="505" t="s">
        <v>313</v>
      </c>
      <c r="B558" s="505" t="s">
        <v>110</v>
      </c>
      <c r="C558" s="505" t="s">
        <v>108</v>
      </c>
      <c r="D558" s="515">
        <v>40332</v>
      </c>
      <c r="E558" s="507">
        <f ca="1">DATEDIF(D558,TODAY(),"Y")</f>
        <v>12</v>
      </c>
      <c r="F558" s="506">
        <v>47340</v>
      </c>
      <c r="G558" s="505">
        <v>2</v>
      </c>
      <c r="H558" s="508">
        <f>$I$2*F558+F558</f>
        <v>47340</v>
      </c>
      <c r="K558" s="138"/>
      <c r="L558" s="138"/>
      <c r="M558" s="138"/>
      <c r="N558" s="133"/>
      <c r="O558" s="139"/>
      <c r="P558" s="140"/>
      <c r="Q558" s="136"/>
      <c r="R558" s="141"/>
    </row>
    <row r="559" spans="1:18">
      <c r="A559" s="505" t="s">
        <v>312</v>
      </c>
      <c r="B559" s="505" t="s">
        <v>121</v>
      </c>
      <c r="C559" s="505" t="s">
        <v>111</v>
      </c>
      <c r="D559" s="515">
        <v>40333</v>
      </c>
      <c r="E559" s="507">
        <f ca="1">DATEDIF(D559,TODAY(),"Y")</f>
        <v>12</v>
      </c>
      <c r="F559" s="506">
        <v>74020</v>
      </c>
      <c r="G559" s="505">
        <v>2</v>
      </c>
      <c r="H559" s="508">
        <f>$I$2*F559+F559</f>
        <v>74020</v>
      </c>
      <c r="K559" s="138"/>
      <c r="L559" s="138"/>
      <c r="M559" s="138"/>
      <c r="N559" s="133"/>
      <c r="O559" s="139"/>
      <c r="P559" s="140"/>
      <c r="Q559" s="136"/>
      <c r="R559" s="141"/>
    </row>
    <row r="560" spans="1:18">
      <c r="A560" s="505" t="s">
        <v>311</v>
      </c>
      <c r="B560" s="505" t="s">
        <v>147</v>
      </c>
      <c r="C560" s="505" t="s">
        <v>108</v>
      </c>
      <c r="D560" s="515">
        <v>40333</v>
      </c>
      <c r="E560" s="507">
        <f ca="1">DATEDIF(D560,TODAY(),"Y")</f>
        <v>12</v>
      </c>
      <c r="F560" s="506">
        <v>70480</v>
      </c>
      <c r="G560" s="505">
        <v>4</v>
      </c>
      <c r="H560" s="508">
        <f>$I$2*F560+F560</f>
        <v>70480</v>
      </c>
      <c r="K560" s="138"/>
      <c r="L560" s="138"/>
      <c r="M560" s="138"/>
      <c r="N560" s="133"/>
      <c r="O560" s="139"/>
      <c r="P560" s="140"/>
      <c r="Q560" s="136"/>
      <c r="R560" s="141"/>
    </row>
    <row r="561" spans="1:18">
      <c r="A561" s="505" t="s">
        <v>310</v>
      </c>
      <c r="B561" s="505" t="s">
        <v>107</v>
      </c>
      <c r="C561" s="505" t="s">
        <v>111</v>
      </c>
      <c r="D561" s="516">
        <v>40334</v>
      </c>
      <c r="E561" s="507">
        <f ca="1">DATEDIF(D561,TODAY(),"Y")</f>
        <v>12</v>
      </c>
      <c r="F561" s="506">
        <v>47280</v>
      </c>
      <c r="G561" s="505">
        <v>1</v>
      </c>
      <c r="H561" s="508">
        <f>$I$2*F561+F561</f>
        <v>47280</v>
      </c>
      <c r="K561" s="138"/>
      <c r="L561" s="138"/>
      <c r="M561" s="138"/>
      <c r="N561" s="133"/>
      <c r="O561" s="139"/>
      <c r="P561" s="140"/>
      <c r="Q561" s="136"/>
      <c r="R561" s="141"/>
    </row>
    <row r="562" spans="1:18">
      <c r="A562" s="505" t="s">
        <v>309</v>
      </c>
      <c r="B562" s="505" t="s">
        <v>119</v>
      </c>
      <c r="C562" s="505" t="s">
        <v>111</v>
      </c>
      <c r="D562" s="515">
        <v>40350</v>
      </c>
      <c r="E562" s="507">
        <f ca="1">DATEDIF(D562,TODAY(),"Y")</f>
        <v>12</v>
      </c>
      <c r="F562" s="506">
        <v>21580</v>
      </c>
      <c r="G562" s="505">
        <v>3</v>
      </c>
      <c r="H562" s="508">
        <f>$I$2*F562+F562</f>
        <v>21580</v>
      </c>
      <c r="K562" s="138"/>
      <c r="L562" s="138"/>
      <c r="M562" s="138"/>
      <c r="N562" s="133"/>
      <c r="O562" s="139"/>
      <c r="P562" s="140"/>
      <c r="Q562" s="136"/>
      <c r="R562" s="141"/>
    </row>
    <row r="563" spans="1:18">
      <c r="A563" s="505" t="s">
        <v>308</v>
      </c>
      <c r="B563" s="505" t="s">
        <v>147</v>
      </c>
      <c r="C563" s="505" t="s">
        <v>125</v>
      </c>
      <c r="D563" s="515">
        <v>40351</v>
      </c>
      <c r="E563" s="507">
        <f ca="1">DATEDIF(D563,TODAY(),"Y")</f>
        <v>12</v>
      </c>
      <c r="F563" s="506">
        <v>20040</v>
      </c>
      <c r="G563" s="505">
        <v>3</v>
      </c>
      <c r="H563" s="508">
        <f>$I$2*F563+F563</f>
        <v>20040</v>
      </c>
      <c r="K563" s="138"/>
      <c r="L563" s="138"/>
      <c r="M563" s="138"/>
      <c r="N563" s="133"/>
      <c r="O563" s="139"/>
      <c r="P563" s="140"/>
      <c r="Q563" s="136"/>
      <c r="R563" s="141"/>
    </row>
    <row r="564" spans="1:18">
      <c r="A564" s="505" t="s">
        <v>307</v>
      </c>
      <c r="B564" s="505" t="s">
        <v>107</v>
      </c>
      <c r="C564" s="505" t="s">
        <v>131</v>
      </c>
      <c r="D564" s="515">
        <v>40360</v>
      </c>
      <c r="E564" s="507">
        <f ca="1">DATEDIF(D564,TODAY(),"Y")</f>
        <v>12</v>
      </c>
      <c r="F564" s="506">
        <v>33752</v>
      </c>
      <c r="G564" s="505">
        <v>3</v>
      </c>
      <c r="H564" s="508">
        <f>$I$2*F564+F564</f>
        <v>33752</v>
      </c>
      <c r="K564" s="138"/>
      <c r="L564" s="138"/>
      <c r="M564" s="138"/>
      <c r="N564" s="133"/>
      <c r="O564" s="139"/>
      <c r="P564" s="140"/>
      <c r="Q564" s="136"/>
      <c r="R564" s="141"/>
    </row>
    <row r="565" spans="1:18">
      <c r="A565" s="505" t="s">
        <v>306</v>
      </c>
      <c r="B565" s="505" t="s">
        <v>147</v>
      </c>
      <c r="C565" s="505" t="s">
        <v>108</v>
      </c>
      <c r="D565" s="515">
        <v>40361</v>
      </c>
      <c r="E565" s="507">
        <f ca="1">DATEDIF(D565,TODAY(),"Y")</f>
        <v>12</v>
      </c>
      <c r="F565" s="506">
        <v>75780</v>
      </c>
      <c r="G565" s="505">
        <v>2</v>
      </c>
      <c r="H565" s="508">
        <f>$I$2*F565+F565</f>
        <v>75780</v>
      </c>
      <c r="K565" s="138"/>
      <c r="L565" s="138"/>
      <c r="M565" s="138"/>
      <c r="N565" s="133"/>
      <c r="O565" s="139"/>
      <c r="P565" s="140"/>
      <c r="Q565" s="136"/>
      <c r="R565" s="141"/>
    </row>
    <row r="566" spans="1:18">
      <c r="A566" s="505" t="s">
        <v>305</v>
      </c>
      <c r="B566" s="505" t="s">
        <v>113</v>
      </c>
      <c r="C566" s="505" t="s">
        <v>108</v>
      </c>
      <c r="D566" s="515">
        <v>40366</v>
      </c>
      <c r="E566" s="507">
        <f ca="1">DATEDIF(D566,TODAY(),"Y")</f>
        <v>12</v>
      </c>
      <c r="F566" s="506">
        <v>63780</v>
      </c>
      <c r="G566" s="505">
        <v>5</v>
      </c>
      <c r="H566" s="508">
        <f>$I$2*F566+F566</f>
        <v>63780</v>
      </c>
      <c r="K566" s="138"/>
      <c r="L566" s="138"/>
      <c r="M566" s="138"/>
      <c r="N566" s="133"/>
      <c r="O566" s="139"/>
      <c r="P566" s="140"/>
      <c r="Q566" s="136"/>
      <c r="R566" s="141"/>
    </row>
    <row r="567" spans="1:18">
      <c r="A567" s="505" t="s">
        <v>304</v>
      </c>
      <c r="B567" s="505" t="s">
        <v>147</v>
      </c>
      <c r="C567" s="505" t="s">
        <v>108</v>
      </c>
      <c r="D567" s="515">
        <v>40367</v>
      </c>
      <c r="E567" s="507">
        <f ca="1">DATEDIF(D567,TODAY(),"Y")</f>
        <v>12</v>
      </c>
      <c r="F567" s="506">
        <v>48800</v>
      </c>
      <c r="G567" s="505">
        <v>4</v>
      </c>
      <c r="H567" s="508">
        <f>$I$2*F567+F567</f>
        <v>48800</v>
      </c>
      <c r="K567" s="138"/>
      <c r="L567" s="138"/>
      <c r="M567" s="138"/>
      <c r="N567" s="133"/>
      <c r="O567" s="139"/>
      <c r="P567" s="140"/>
      <c r="Q567" s="136"/>
      <c r="R567" s="141"/>
    </row>
    <row r="568" spans="1:18">
      <c r="A568" s="505" t="s">
        <v>303</v>
      </c>
      <c r="B568" s="505" t="s">
        <v>123</v>
      </c>
      <c r="C568" s="505" t="s">
        <v>111</v>
      </c>
      <c r="D568" s="515">
        <v>40368</v>
      </c>
      <c r="E568" s="507">
        <f ca="1">DATEDIF(D568,TODAY(),"Y")</f>
        <v>12</v>
      </c>
      <c r="F568" s="506">
        <v>89310</v>
      </c>
      <c r="G568" s="505">
        <v>5</v>
      </c>
      <c r="H568" s="508">
        <f>$I$2*F568+F568</f>
        <v>89310</v>
      </c>
      <c r="K568" s="138"/>
      <c r="L568" s="138"/>
      <c r="M568" s="138"/>
      <c r="N568" s="133"/>
      <c r="O568" s="139"/>
      <c r="P568" s="140"/>
      <c r="Q568" s="136"/>
      <c r="R568" s="141"/>
    </row>
    <row r="569" spans="1:18">
      <c r="A569" s="505" t="s">
        <v>302</v>
      </c>
      <c r="B569" s="505" t="s">
        <v>115</v>
      </c>
      <c r="C569" s="505" t="s">
        <v>108</v>
      </c>
      <c r="D569" s="515">
        <v>40370</v>
      </c>
      <c r="E569" s="507">
        <f ca="1">DATEDIF(D569,TODAY(),"Y")</f>
        <v>12</v>
      </c>
      <c r="F569" s="506">
        <v>66840</v>
      </c>
      <c r="G569" s="505">
        <v>4</v>
      </c>
      <c r="H569" s="508">
        <f>$I$2*F569+F569</f>
        <v>66840</v>
      </c>
      <c r="K569" s="138"/>
      <c r="L569" s="138"/>
      <c r="M569" s="138"/>
      <c r="N569" s="133"/>
      <c r="O569" s="139"/>
      <c r="P569" s="140"/>
      <c r="Q569" s="136"/>
      <c r="R569" s="141"/>
    </row>
    <row r="570" spans="1:18">
      <c r="A570" s="505" t="s">
        <v>301</v>
      </c>
      <c r="B570" s="505" t="s">
        <v>121</v>
      </c>
      <c r="C570" s="505" t="s">
        <v>111</v>
      </c>
      <c r="D570" s="515">
        <v>40372</v>
      </c>
      <c r="E570" s="507">
        <f ca="1">DATEDIF(D570,TODAY(),"Y")</f>
        <v>12</v>
      </c>
      <c r="F570" s="506">
        <v>75100</v>
      </c>
      <c r="G570" s="505">
        <v>4</v>
      </c>
      <c r="H570" s="508">
        <f>$I$2*F570+F570</f>
        <v>75100</v>
      </c>
      <c r="K570" s="138"/>
      <c r="L570" s="138"/>
      <c r="M570" s="138"/>
      <c r="N570" s="133"/>
      <c r="O570" s="139"/>
      <c r="P570" s="140"/>
      <c r="Q570" s="136"/>
      <c r="R570" s="141"/>
    </row>
    <row r="571" spans="1:18">
      <c r="A571" s="505" t="s">
        <v>300</v>
      </c>
      <c r="B571" s="505" t="s">
        <v>250</v>
      </c>
      <c r="C571" s="505" t="s">
        <v>108</v>
      </c>
      <c r="D571" s="515">
        <v>40384</v>
      </c>
      <c r="E571" s="507">
        <f ca="1">DATEDIF(D571,TODAY(),"Y")</f>
        <v>12</v>
      </c>
      <c r="F571" s="506">
        <v>46680</v>
      </c>
      <c r="G571" s="505">
        <v>1</v>
      </c>
      <c r="H571" s="508">
        <f>$I$2*F571+F571</f>
        <v>46680</v>
      </c>
      <c r="K571" s="138"/>
      <c r="L571" s="138"/>
      <c r="M571" s="138"/>
      <c r="N571" s="133"/>
      <c r="O571" s="139"/>
      <c r="P571" s="140"/>
      <c r="Q571" s="136"/>
      <c r="R571" s="141"/>
    </row>
    <row r="572" spans="1:18">
      <c r="A572" s="505" t="s">
        <v>299</v>
      </c>
      <c r="B572" s="505" t="s">
        <v>107</v>
      </c>
      <c r="C572" s="505" t="s">
        <v>108</v>
      </c>
      <c r="D572" s="515">
        <v>40389</v>
      </c>
      <c r="E572" s="507">
        <f ca="1">DATEDIF(D572,TODAY(),"Y")</f>
        <v>12</v>
      </c>
      <c r="F572" s="506">
        <v>58370</v>
      </c>
      <c r="G572" s="505">
        <v>5</v>
      </c>
      <c r="H572" s="508">
        <f>$I$2*F572+F572</f>
        <v>58370</v>
      </c>
      <c r="K572" s="138"/>
      <c r="L572" s="138"/>
      <c r="M572" s="138"/>
      <c r="N572" s="133"/>
      <c r="O572" s="139"/>
      <c r="P572" s="140"/>
      <c r="Q572" s="136"/>
      <c r="R572" s="141"/>
    </row>
    <row r="573" spans="1:18">
      <c r="A573" s="505" t="s">
        <v>298</v>
      </c>
      <c r="B573" s="505" t="s">
        <v>107</v>
      </c>
      <c r="C573" s="505" t="s">
        <v>111</v>
      </c>
      <c r="D573" s="515">
        <v>40393</v>
      </c>
      <c r="E573" s="507">
        <f ca="1">DATEDIF(D573,TODAY(),"Y")</f>
        <v>12</v>
      </c>
      <c r="F573" s="506">
        <v>41770</v>
      </c>
      <c r="G573" s="505">
        <v>5</v>
      </c>
      <c r="H573" s="508">
        <f>$I$2*F573+F573</f>
        <v>41770</v>
      </c>
      <c r="K573" s="138"/>
      <c r="L573" s="138"/>
      <c r="M573" s="138"/>
      <c r="N573" s="133"/>
      <c r="O573" s="139"/>
      <c r="P573" s="140"/>
      <c r="Q573" s="136"/>
      <c r="R573" s="141"/>
    </row>
    <row r="574" spans="1:18">
      <c r="A574" s="505" t="s">
        <v>297</v>
      </c>
      <c r="B574" s="505" t="s">
        <v>115</v>
      </c>
      <c r="C574" s="505" t="s">
        <v>125</v>
      </c>
      <c r="D574" s="516">
        <v>40393</v>
      </c>
      <c r="E574" s="507">
        <f ca="1">DATEDIF(D574,TODAY(),"Y")</f>
        <v>12</v>
      </c>
      <c r="F574" s="506">
        <v>16925</v>
      </c>
      <c r="G574" s="505">
        <v>1</v>
      </c>
      <c r="H574" s="508">
        <f>$I$2*F574+F574</f>
        <v>16925</v>
      </c>
      <c r="K574" s="138"/>
      <c r="L574" s="138"/>
      <c r="M574" s="138"/>
      <c r="N574" s="133"/>
      <c r="O574" s="139"/>
      <c r="P574" s="140"/>
      <c r="Q574" s="136"/>
      <c r="R574" s="141"/>
    </row>
    <row r="575" spans="1:18">
      <c r="A575" s="505" t="s">
        <v>296</v>
      </c>
      <c r="B575" s="505" t="s">
        <v>147</v>
      </c>
      <c r="C575" s="505" t="s">
        <v>108</v>
      </c>
      <c r="D575" s="515">
        <v>40395</v>
      </c>
      <c r="E575" s="507">
        <f ca="1">DATEDIF(D575,TODAY(),"Y")</f>
        <v>12</v>
      </c>
      <c r="F575" s="506">
        <v>57560</v>
      </c>
      <c r="G575" s="505">
        <v>4</v>
      </c>
      <c r="H575" s="508">
        <f>$I$2*F575+F575</f>
        <v>57560</v>
      </c>
      <c r="K575" s="138"/>
      <c r="L575" s="138"/>
      <c r="M575" s="138"/>
      <c r="N575" s="133"/>
      <c r="O575" s="139"/>
      <c r="P575" s="140"/>
      <c r="Q575" s="136"/>
      <c r="R575" s="141"/>
    </row>
    <row r="576" spans="1:18">
      <c r="A576" s="505" t="s">
        <v>294</v>
      </c>
      <c r="B576" s="505" t="s">
        <v>110</v>
      </c>
      <c r="C576" s="505" t="s">
        <v>108</v>
      </c>
      <c r="D576" s="515">
        <v>40399</v>
      </c>
      <c r="E576" s="507">
        <f ca="1">DATEDIF(D576,TODAY(),"Y")</f>
        <v>12</v>
      </c>
      <c r="F576" s="506">
        <v>72700</v>
      </c>
      <c r="G576" s="505">
        <v>5</v>
      </c>
      <c r="H576" s="508">
        <f>$I$2*F576+F576</f>
        <v>72700</v>
      </c>
      <c r="K576" s="138"/>
      <c r="L576" s="138"/>
      <c r="M576" s="138"/>
      <c r="N576" s="133"/>
      <c r="O576" s="139"/>
      <c r="P576" s="140"/>
      <c r="Q576" s="136"/>
      <c r="R576" s="141"/>
    </row>
    <row r="577" spans="1:18">
      <c r="A577" s="505" t="s">
        <v>295</v>
      </c>
      <c r="B577" s="505" t="s">
        <v>113</v>
      </c>
      <c r="C577" s="505" t="s">
        <v>108</v>
      </c>
      <c r="D577" s="515">
        <v>40399</v>
      </c>
      <c r="E577" s="507">
        <f ca="1">DATEDIF(D577,TODAY(),"Y")</f>
        <v>12</v>
      </c>
      <c r="F577" s="506">
        <v>32640</v>
      </c>
      <c r="G577" s="505">
        <v>4</v>
      </c>
      <c r="H577" s="508">
        <f>$I$2*F577+F577</f>
        <v>32640</v>
      </c>
      <c r="K577" s="138"/>
      <c r="L577" s="138"/>
      <c r="M577" s="138"/>
      <c r="N577" s="133"/>
      <c r="O577" s="139"/>
      <c r="P577" s="140"/>
      <c r="Q577" s="136"/>
      <c r="R577" s="141"/>
    </row>
    <row r="578" spans="1:18">
      <c r="A578" s="505" t="s">
        <v>293</v>
      </c>
      <c r="B578" s="505" t="s">
        <v>283</v>
      </c>
      <c r="C578" s="505" t="s">
        <v>108</v>
      </c>
      <c r="D578" s="516">
        <v>40400</v>
      </c>
      <c r="E578" s="507">
        <f ca="1">DATEDIF(D578,TODAY(),"Y")</f>
        <v>12</v>
      </c>
      <c r="F578" s="506">
        <v>79150</v>
      </c>
      <c r="G578" s="505">
        <v>2</v>
      </c>
      <c r="H578" s="508">
        <f>$I$2*F578+F578</f>
        <v>79150</v>
      </c>
      <c r="K578" s="138"/>
      <c r="L578" s="138"/>
      <c r="M578" s="138"/>
      <c r="N578" s="133"/>
      <c r="O578" s="139"/>
      <c r="P578" s="140"/>
      <c r="Q578" s="136"/>
      <c r="R578" s="141"/>
    </row>
    <row r="579" spans="1:18">
      <c r="A579" s="505" t="s">
        <v>292</v>
      </c>
      <c r="B579" s="505" t="s">
        <v>115</v>
      </c>
      <c r="C579" s="505" t="s">
        <v>131</v>
      </c>
      <c r="D579" s="516">
        <v>40403</v>
      </c>
      <c r="E579" s="507">
        <f ca="1">DATEDIF(D579,TODAY(),"Y")</f>
        <v>12</v>
      </c>
      <c r="F579" s="506">
        <v>15056</v>
      </c>
      <c r="G579" s="505">
        <v>5</v>
      </c>
      <c r="H579" s="508">
        <f>$I$2*F579+F579</f>
        <v>15056</v>
      </c>
      <c r="K579" s="138"/>
      <c r="L579" s="138"/>
      <c r="M579" s="138"/>
      <c r="N579" s="133"/>
      <c r="O579" s="139"/>
      <c r="P579" s="140"/>
      <c r="Q579" s="136"/>
      <c r="R579" s="141"/>
    </row>
    <row r="580" spans="1:18">
      <c r="A580" s="505" t="s">
        <v>291</v>
      </c>
      <c r="B580" s="505" t="s">
        <v>110</v>
      </c>
      <c r="C580" s="505" t="s">
        <v>111</v>
      </c>
      <c r="D580" s="516">
        <v>40404</v>
      </c>
      <c r="E580" s="507">
        <f ca="1">DATEDIF(D580,TODAY(),"Y")</f>
        <v>12</v>
      </c>
      <c r="F580" s="506">
        <v>39550</v>
      </c>
      <c r="G580" s="505">
        <v>5</v>
      </c>
      <c r="H580" s="508">
        <f>$I$2*F580+F580</f>
        <v>39550</v>
      </c>
      <c r="K580" s="138"/>
      <c r="L580" s="138"/>
      <c r="M580" s="138"/>
      <c r="N580" s="133"/>
      <c r="O580" s="139"/>
      <c r="P580" s="140"/>
      <c r="Q580" s="136"/>
      <c r="R580" s="141"/>
    </row>
    <row r="581" spans="1:18">
      <c r="A581" s="505" t="s">
        <v>289</v>
      </c>
      <c r="B581" s="505" t="s">
        <v>110</v>
      </c>
      <c r="C581" s="505" t="s">
        <v>111</v>
      </c>
      <c r="D581" s="516">
        <v>40410</v>
      </c>
      <c r="E581" s="507">
        <f ca="1">DATEDIF(D581,TODAY(),"Y")</f>
        <v>12</v>
      </c>
      <c r="F581" s="506">
        <v>57680</v>
      </c>
      <c r="G581" s="505">
        <v>4</v>
      </c>
      <c r="H581" s="508">
        <f>$I$2*F581+F581</f>
        <v>57680</v>
      </c>
      <c r="K581" s="138"/>
      <c r="L581" s="138"/>
      <c r="M581" s="138"/>
      <c r="N581" s="133"/>
      <c r="O581" s="139"/>
      <c r="P581" s="140"/>
      <c r="Q581" s="136"/>
      <c r="R581" s="141"/>
    </row>
    <row r="582" spans="1:18">
      <c r="A582" s="505" t="s">
        <v>290</v>
      </c>
      <c r="B582" s="505" t="s">
        <v>107</v>
      </c>
      <c r="C582" s="505" t="s">
        <v>125</v>
      </c>
      <c r="D582" s="515">
        <v>40410</v>
      </c>
      <c r="E582" s="507">
        <f ca="1">DATEDIF(D582,TODAY(),"Y")</f>
        <v>12</v>
      </c>
      <c r="F582" s="506">
        <v>38105</v>
      </c>
      <c r="G582" s="505">
        <v>2</v>
      </c>
      <c r="H582" s="508">
        <f>$I$2*F582+F582</f>
        <v>38105</v>
      </c>
      <c r="K582" s="138"/>
      <c r="L582" s="138"/>
      <c r="M582" s="138"/>
      <c r="N582" s="133"/>
      <c r="O582" s="139"/>
      <c r="P582" s="140"/>
      <c r="Q582" s="136"/>
      <c r="R582" s="141"/>
    </row>
    <row r="583" spans="1:18">
      <c r="A583" s="505" t="s">
        <v>288</v>
      </c>
      <c r="B583" s="505" t="s">
        <v>110</v>
      </c>
      <c r="C583" s="505" t="s">
        <v>111</v>
      </c>
      <c r="D583" s="515">
        <v>40414</v>
      </c>
      <c r="E583" s="507">
        <f ca="1">DATEDIF(D583,TODAY(),"Y")</f>
        <v>12</v>
      </c>
      <c r="F583" s="506">
        <v>60070</v>
      </c>
      <c r="G583" s="505">
        <v>2</v>
      </c>
      <c r="H583" s="508">
        <f>$I$2*F583+F583</f>
        <v>60070</v>
      </c>
      <c r="K583" s="138"/>
      <c r="L583" s="138"/>
      <c r="M583" s="138"/>
      <c r="N583" s="133"/>
      <c r="O583" s="139"/>
      <c r="P583" s="140"/>
      <c r="Q583" s="136"/>
      <c r="R583" s="141"/>
    </row>
    <row r="584" spans="1:18">
      <c r="A584" s="505" t="s">
        <v>287</v>
      </c>
      <c r="B584" s="505" t="s">
        <v>107</v>
      </c>
      <c r="C584" s="505" t="s">
        <v>108</v>
      </c>
      <c r="D584" s="515">
        <v>40420</v>
      </c>
      <c r="E584" s="507">
        <f ca="1">DATEDIF(D584,TODAY(),"Y")</f>
        <v>12</v>
      </c>
      <c r="F584" s="506">
        <v>31690</v>
      </c>
      <c r="G584" s="505">
        <v>4</v>
      </c>
      <c r="H584" s="508">
        <f>$I$2*F584+F584</f>
        <v>31690</v>
      </c>
      <c r="K584" s="138"/>
      <c r="L584" s="138"/>
      <c r="M584" s="138"/>
      <c r="N584" s="133"/>
      <c r="O584" s="139"/>
      <c r="P584" s="140"/>
      <c r="Q584" s="136"/>
      <c r="R584" s="141"/>
    </row>
    <row r="585" spans="1:18">
      <c r="A585" s="505" t="s">
        <v>286</v>
      </c>
      <c r="B585" s="505" t="s">
        <v>110</v>
      </c>
      <c r="C585" s="505" t="s">
        <v>125</v>
      </c>
      <c r="D585" s="516">
        <v>40421</v>
      </c>
      <c r="E585" s="507">
        <f ca="1">DATEDIF(D585,TODAY(),"Y")</f>
        <v>12</v>
      </c>
      <c r="F585" s="506">
        <v>49355</v>
      </c>
      <c r="G585" s="505">
        <v>5</v>
      </c>
      <c r="H585" s="508">
        <f>$I$2*F585+F585</f>
        <v>49355</v>
      </c>
      <c r="K585" s="138"/>
      <c r="L585" s="138"/>
      <c r="M585" s="138"/>
      <c r="N585" s="133"/>
      <c r="O585" s="139"/>
      <c r="P585" s="140"/>
      <c r="Q585" s="136"/>
      <c r="R585" s="141"/>
    </row>
    <row r="586" spans="1:18">
      <c r="A586" s="505" t="s">
        <v>285</v>
      </c>
      <c r="B586" s="505" t="s">
        <v>140</v>
      </c>
      <c r="C586" s="505" t="s">
        <v>108</v>
      </c>
      <c r="D586" s="515">
        <v>40424</v>
      </c>
      <c r="E586" s="507">
        <f ca="1">DATEDIF(D586,TODAY(),"Y")</f>
        <v>12</v>
      </c>
      <c r="F586" s="506">
        <v>39520</v>
      </c>
      <c r="G586" s="505">
        <v>5</v>
      </c>
      <c r="H586" s="508">
        <f>$I$2*F586+F586</f>
        <v>39520</v>
      </c>
      <c r="K586" s="138"/>
      <c r="L586" s="138"/>
      <c r="M586" s="138"/>
      <c r="N586" s="133"/>
      <c r="O586" s="139"/>
      <c r="P586" s="140"/>
      <c r="Q586" s="136"/>
      <c r="R586" s="141"/>
    </row>
    <row r="587" spans="1:18">
      <c r="A587" s="505" t="s">
        <v>284</v>
      </c>
      <c r="B587" s="505" t="s">
        <v>110</v>
      </c>
      <c r="C587" s="505" t="s">
        <v>108</v>
      </c>
      <c r="D587" s="515">
        <v>40438</v>
      </c>
      <c r="E587" s="507">
        <f ca="1">DATEDIF(D587,TODAY(),"Y")</f>
        <v>12</v>
      </c>
      <c r="F587" s="506">
        <v>59150</v>
      </c>
      <c r="G587" s="505">
        <v>4</v>
      </c>
      <c r="H587" s="508">
        <f>$I$2*F587+F587</f>
        <v>59150</v>
      </c>
      <c r="K587" s="138"/>
      <c r="L587" s="138"/>
      <c r="M587" s="138"/>
      <c r="N587" s="133"/>
      <c r="O587" s="139"/>
      <c r="P587" s="140"/>
      <c r="Q587" s="136"/>
      <c r="R587" s="141"/>
    </row>
    <row r="588" spans="1:18">
      <c r="A588" s="505" t="s">
        <v>282</v>
      </c>
      <c r="B588" s="505" t="s">
        <v>283</v>
      </c>
      <c r="C588" s="505" t="s">
        <v>108</v>
      </c>
      <c r="D588" s="515">
        <v>40442</v>
      </c>
      <c r="E588" s="507">
        <f ca="1">DATEDIF(D588,TODAY(),"Y")</f>
        <v>12</v>
      </c>
      <c r="F588" s="506">
        <v>66740</v>
      </c>
      <c r="G588" s="505">
        <v>2</v>
      </c>
      <c r="H588" s="508">
        <f>$I$2*F588+F588</f>
        <v>66740</v>
      </c>
      <c r="K588" s="138"/>
      <c r="L588" s="138"/>
      <c r="M588" s="138"/>
      <c r="N588" s="133"/>
      <c r="O588" s="139"/>
      <c r="P588" s="140"/>
      <c r="Q588" s="136"/>
      <c r="R588" s="141"/>
    </row>
    <row r="589" spans="1:18">
      <c r="A589" s="505" t="s">
        <v>281</v>
      </c>
      <c r="B589" s="505" t="s">
        <v>147</v>
      </c>
      <c r="C589" s="505" t="s">
        <v>108</v>
      </c>
      <c r="D589" s="515">
        <v>40447</v>
      </c>
      <c r="E589" s="507">
        <f ca="1">DATEDIF(D589,TODAY(),"Y")</f>
        <v>12</v>
      </c>
      <c r="F589" s="506">
        <v>33970</v>
      </c>
      <c r="G589" s="505">
        <v>4</v>
      </c>
      <c r="H589" s="508">
        <f>$I$2*F589+F589</f>
        <v>33970</v>
      </c>
      <c r="K589" s="138"/>
      <c r="L589" s="138"/>
      <c r="M589" s="138"/>
      <c r="N589" s="133"/>
      <c r="O589" s="139"/>
      <c r="P589" s="140"/>
      <c r="Q589" s="136"/>
      <c r="R589" s="141"/>
    </row>
    <row r="590" spans="1:18">
      <c r="A590" s="505" t="s">
        <v>280</v>
      </c>
      <c r="B590" s="505" t="s">
        <v>140</v>
      </c>
      <c r="C590" s="505" t="s">
        <v>111</v>
      </c>
      <c r="D590" s="516">
        <v>40449</v>
      </c>
      <c r="E590" s="507">
        <f ca="1">DATEDIF(D590,TODAY(),"Y")</f>
        <v>12</v>
      </c>
      <c r="F590" s="506">
        <v>88840</v>
      </c>
      <c r="G590" s="505">
        <v>5</v>
      </c>
      <c r="H590" s="508">
        <f>$I$2*F590+F590</f>
        <v>88840</v>
      </c>
      <c r="K590" s="138"/>
      <c r="L590" s="138"/>
      <c r="M590" s="138"/>
      <c r="N590" s="133"/>
      <c r="O590" s="139"/>
      <c r="P590" s="140"/>
      <c r="Q590" s="136"/>
      <c r="R590" s="141"/>
    </row>
    <row r="591" spans="1:18">
      <c r="A591" s="505" t="s">
        <v>279</v>
      </c>
      <c r="B591" s="505" t="s">
        <v>107</v>
      </c>
      <c r="C591" s="505" t="s">
        <v>111</v>
      </c>
      <c r="D591" s="515">
        <v>40451</v>
      </c>
      <c r="E591" s="507">
        <f ca="1">DATEDIF(D591,TODAY(),"Y")</f>
        <v>12</v>
      </c>
      <c r="F591" s="506">
        <v>87830</v>
      </c>
      <c r="G591" s="505">
        <v>2</v>
      </c>
      <c r="H591" s="508">
        <f>$I$2*F591+F591</f>
        <v>87830</v>
      </c>
      <c r="K591" s="138"/>
      <c r="L591" s="138"/>
      <c r="M591" s="138"/>
      <c r="N591" s="133"/>
      <c r="O591" s="139"/>
      <c r="P591" s="140"/>
      <c r="Q591" s="136"/>
      <c r="R591" s="141"/>
    </row>
    <row r="592" spans="1:18">
      <c r="A592" s="505" t="s">
        <v>277</v>
      </c>
      <c r="B592" s="505" t="s">
        <v>115</v>
      </c>
      <c r="C592" s="505" t="s">
        <v>108</v>
      </c>
      <c r="D592" s="515">
        <v>40452</v>
      </c>
      <c r="E592" s="507">
        <f ca="1">DATEDIF(D592,TODAY(),"Y")</f>
        <v>12</v>
      </c>
      <c r="F592" s="506">
        <v>43410</v>
      </c>
      <c r="G592" s="505">
        <v>1</v>
      </c>
      <c r="H592" s="508">
        <f>$I$2*F592+F592</f>
        <v>43410</v>
      </c>
      <c r="K592" s="138"/>
      <c r="L592" s="138"/>
      <c r="M592" s="138"/>
      <c r="N592" s="133"/>
      <c r="O592" s="139"/>
      <c r="P592" s="140"/>
      <c r="Q592" s="136"/>
      <c r="R592" s="141"/>
    </row>
    <row r="593" spans="1:18">
      <c r="A593" s="505" t="s">
        <v>278</v>
      </c>
      <c r="B593" s="505" t="s">
        <v>115</v>
      </c>
      <c r="C593" s="505" t="s">
        <v>131</v>
      </c>
      <c r="D593" s="516">
        <v>40452</v>
      </c>
      <c r="E593" s="507">
        <f ca="1">DATEDIF(D593,TODAY(),"Y")</f>
        <v>12</v>
      </c>
      <c r="F593" s="506">
        <v>9180</v>
      </c>
      <c r="G593" s="505">
        <v>3</v>
      </c>
      <c r="H593" s="508">
        <f>$I$2*F593+F593</f>
        <v>9180</v>
      </c>
      <c r="K593" s="138"/>
      <c r="L593" s="138"/>
      <c r="M593" s="138"/>
      <c r="N593" s="133"/>
      <c r="O593" s="139"/>
      <c r="P593" s="140"/>
      <c r="Q593" s="136"/>
      <c r="R593" s="141"/>
    </row>
    <row r="594" spans="1:18">
      <c r="A594" s="505" t="s">
        <v>276</v>
      </c>
      <c r="B594" s="505" t="s">
        <v>140</v>
      </c>
      <c r="C594" s="505" t="s">
        <v>125</v>
      </c>
      <c r="D594" s="515">
        <v>40456</v>
      </c>
      <c r="E594" s="507">
        <f ca="1">DATEDIF(D594,TODAY(),"Y")</f>
        <v>12</v>
      </c>
      <c r="F594" s="506">
        <v>46645</v>
      </c>
      <c r="G594" s="505">
        <v>5</v>
      </c>
      <c r="H594" s="508">
        <f>$I$2*F594+F594</f>
        <v>46645</v>
      </c>
      <c r="K594" s="138"/>
      <c r="L594" s="138"/>
      <c r="M594" s="138"/>
      <c r="N594" s="133"/>
      <c r="O594" s="139"/>
      <c r="P594" s="140"/>
      <c r="Q594" s="136"/>
      <c r="R594" s="141"/>
    </row>
    <row r="595" spans="1:18">
      <c r="A595" s="505" t="s">
        <v>275</v>
      </c>
      <c r="B595" s="505" t="s">
        <v>140</v>
      </c>
      <c r="C595" s="505" t="s">
        <v>111</v>
      </c>
      <c r="D595" s="515">
        <v>40462</v>
      </c>
      <c r="E595" s="507">
        <f ca="1">DATEDIF(D595,TODAY(),"Y")</f>
        <v>12</v>
      </c>
      <c r="F595" s="506">
        <v>52940</v>
      </c>
      <c r="G595" s="505">
        <v>4</v>
      </c>
      <c r="H595" s="508">
        <f>$I$2*F595+F595</f>
        <v>52940</v>
      </c>
      <c r="K595" s="138"/>
      <c r="L595" s="138"/>
      <c r="M595" s="138"/>
      <c r="N595" s="133"/>
      <c r="O595" s="139"/>
      <c r="P595" s="140"/>
      <c r="Q595" s="136"/>
      <c r="R595" s="141"/>
    </row>
    <row r="596" spans="1:18">
      <c r="A596" s="505" t="s">
        <v>274</v>
      </c>
      <c r="B596" s="505" t="s">
        <v>115</v>
      </c>
      <c r="C596" s="505" t="s">
        <v>111</v>
      </c>
      <c r="D596" s="515">
        <v>40468</v>
      </c>
      <c r="E596" s="507">
        <f ca="1">DATEDIF(D596,TODAY(),"Y")</f>
        <v>12</v>
      </c>
      <c r="F596" s="506">
        <v>39440</v>
      </c>
      <c r="G596" s="505">
        <v>4</v>
      </c>
      <c r="H596" s="508">
        <f>$I$2*F596+F596</f>
        <v>39440</v>
      </c>
      <c r="K596" s="138"/>
      <c r="L596" s="138"/>
      <c r="M596" s="138"/>
      <c r="N596" s="133"/>
      <c r="O596" s="139"/>
      <c r="P596" s="140"/>
      <c r="Q596" s="136"/>
      <c r="R596" s="141"/>
    </row>
    <row r="597" spans="1:18">
      <c r="A597" s="505" t="s">
        <v>273</v>
      </c>
      <c r="B597" s="505" t="s">
        <v>119</v>
      </c>
      <c r="C597" s="505" t="s">
        <v>108</v>
      </c>
      <c r="D597" s="515">
        <v>40469</v>
      </c>
      <c r="E597" s="507">
        <f ca="1">DATEDIF(D597,TODAY(),"Y")</f>
        <v>12</v>
      </c>
      <c r="F597" s="506">
        <v>63030</v>
      </c>
      <c r="G597" s="505">
        <v>1</v>
      </c>
      <c r="H597" s="508">
        <f>$I$2*F597+F597</f>
        <v>63030</v>
      </c>
      <c r="K597" s="138"/>
      <c r="L597" s="138"/>
      <c r="M597" s="138"/>
      <c r="N597" s="133"/>
      <c r="O597" s="139"/>
      <c r="P597" s="140"/>
      <c r="Q597" s="136"/>
      <c r="R597" s="141"/>
    </row>
    <row r="598" spans="1:18">
      <c r="A598" s="505" t="s">
        <v>272</v>
      </c>
      <c r="B598" s="505" t="s">
        <v>140</v>
      </c>
      <c r="C598" s="505" t="s">
        <v>108</v>
      </c>
      <c r="D598" s="515">
        <v>40469</v>
      </c>
      <c r="E598" s="507">
        <f ca="1">DATEDIF(D598,TODAY(),"Y")</f>
        <v>12</v>
      </c>
      <c r="F598" s="506">
        <v>45480</v>
      </c>
      <c r="G598" s="505">
        <v>4</v>
      </c>
      <c r="H598" s="508">
        <f>$I$2*F598+F598</f>
        <v>45480</v>
      </c>
      <c r="K598" s="138"/>
      <c r="L598" s="138"/>
      <c r="M598" s="138"/>
      <c r="N598" s="133"/>
      <c r="O598" s="139"/>
      <c r="P598" s="140"/>
      <c r="Q598" s="136"/>
      <c r="R598" s="141"/>
    </row>
    <row r="599" spans="1:18">
      <c r="A599" s="505" t="s">
        <v>271</v>
      </c>
      <c r="B599" s="505" t="s">
        <v>113</v>
      </c>
      <c r="C599" s="505" t="s">
        <v>108</v>
      </c>
      <c r="D599" s="515">
        <v>40470</v>
      </c>
      <c r="E599" s="507">
        <f ca="1">DATEDIF(D599,TODAY(),"Y")</f>
        <v>12</v>
      </c>
      <c r="F599" s="506">
        <v>42620</v>
      </c>
      <c r="G599" s="505">
        <v>3</v>
      </c>
      <c r="H599" s="508">
        <f>$I$2*F599+F599</f>
        <v>42620</v>
      </c>
      <c r="K599" s="138"/>
      <c r="L599" s="138"/>
      <c r="M599" s="138"/>
      <c r="N599" s="133"/>
      <c r="O599" s="139"/>
      <c r="P599" s="140"/>
      <c r="Q599" s="136"/>
      <c r="R599" s="141"/>
    </row>
    <row r="600" spans="1:18">
      <c r="A600" s="505" t="s">
        <v>270</v>
      </c>
      <c r="B600" s="505" t="s">
        <v>140</v>
      </c>
      <c r="C600" s="505" t="s">
        <v>111</v>
      </c>
      <c r="D600" s="515">
        <v>40470</v>
      </c>
      <c r="E600" s="507">
        <f ca="1">DATEDIF(D600,TODAY(),"Y")</f>
        <v>12</v>
      </c>
      <c r="F600" s="506">
        <v>37840</v>
      </c>
      <c r="G600" s="505">
        <v>1</v>
      </c>
      <c r="H600" s="508">
        <f>$I$2*F600+F600</f>
        <v>37840</v>
      </c>
      <c r="K600" s="138"/>
      <c r="L600" s="138"/>
      <c r="M600" s="138"/>
      <c r="N600" s="133"/>
      <c r="O600" s="139"/>
      <c r="P600" s="140"/>
      <c r="Q600" s="136"/>
      <c r="R600" s="141"/>
    </row>
    <row r="601" spans="1:18">
      <c r="A601" s="505" t="s">
        <v>269</v>
      </c>
      <c r="B601" s="505" t="s">
        <v>140</v>
      </c>
      <c r="C601" s="505" t="s">
        <v>111</v>
      </c>
      <c r="D601" s="515">
        <v>40473</v>
      </c>
      <c r="E601" s="507">
        <f ca="1">DATEDIF(D601,TODAY(),"Y")</f>
        <v>12</v>
      </c>
      <c r="F601" s="506">
        <v>28260</v>
      </c>
      <c r="G601" s="505">
        <v>5</v>
      </c>
      <c r="H601" s="508">
        <f>$I$2*F601+F601</f>
        <v>28260</v>
      </c>
      <c r="K601" s="138"/>
      <c r="L601" s="138"/>
      <c r="M601" s="138"/>
      <c r="N601" s="142"/>
      <c r="O601" s="139"/>
      <c r="P601" s="140"/>
      <c r="Q601" s="136"/>
      <c r="R601" s="141"/>
    </row>
    <row r="602" spans="1:18">
      <c r="A602" s="505" t="s">
        <v>268</v>
      </c>
      <c r="B602" s="505" t="s">
        <v>140</v>
      </c>
      <c r="C602" s="505" t="s">
        <v>108</v>
      </c>
      <c r="D602" s="515">
        <v>40474</v>
      </c>
      <c r="E602" s="507">
        <f ca="1">DATEDIF(D602,TODAY(),"Y")</f>
        <v>12</v>
      </c>
      <c r="F602" s="506">
        <v>59320</v>
      </c>
      <c r="G602" s="505">
        <v>4</v>
      </c>
      <c r="H602" s="508">
        <f>$I$2*F602+F602</f>
        <v>59320</v>
      </c>
      <c r="K602" s="138"/>
      <c r="L602" s="138"/>
      <c r="M602" s="138"/>
      <c r="N602" s="143"/>
      <c r="O602" s="139"/>
      <c r="P602" s="140"/>
      <c r="Q602" s="136"/>
      <c r="R602" s="141"/>
    </row>
    <row r="603" spans="1:18">
      <c r="A603" s="505" t="s">
        <v>266</v>
      </c>
      <c r="B603" s="505" t="s">
        <v>110</v>
      </c>
      <c r="C603" s="505" t="s">
        <v>108</v>
      </c>
      <c r="D603" s="515">
        <v>40477</v>
      </c>
      <c r="E603" s="507">
        <f ca="1">DATEDIF(D603,TODAY(),"Y")</f>
        <v>12</v>
      </c>
      <c r="F603" s="506">
        <v>63206</v>
      </c>
      <c r="G603" s="505">
        <v>1</v>
      </c>
      <c r="H603" s="508">
        <f>$I$2*F603+F603</f>
        <v>63206</v>
      </c>
      <c r="K603" s="138"/>
      <c r="L603" s="138"/>
      <c r="M603" s="138"/>
      <c r="N603" s="133"/>
      <c r="O603" s="139"/>
      <c r="P603" s="140"/>
      <c r="Q603" s="136"/>
      <c r="R603" s="141"/>
    </row>
    <row r="604" spans="1:18">
      <c r="A604" s="505" t="s">
        <v>267</v>
      </c>
      <c r="B604" s="505" t="s">
        <v>107</v>
      </c>
      <c r="C604" s="505" t="s">
        <v>108</v>
      </c>
      <c r="D604" s="515">
        <v>40477</v>
      </c>
      <c r="E604" s="507">
        <f ca="1">DATEDIF(D604,TODAY(),"Y")</f>
        <v>12</v>
      </c>
      <c r="F604" s="506">
        <v>27130</v>
      </c>
      <c r="G604" s="505">
        <v>5</v>
      </c>
      <c r="H604" s="508">
        <f>$I$2*F604+F604</f>
        <v>27130</v>
      </c>
      <c r="K604" s="138"/>
      <c r="L604" s="138"/>
      <c r="M604" s="138"/>
      <c r="N604" s="133"/>
      <c r="O604" s="139"/>
      <c r="P604" s="140"/>
      <c r="Q604" s="136"/>
      <c r="R604" s="141"/>
    </row>
    <row r="605" spans="1:18">
      <c r="A605" s="505" t="s">
        <v>265</v>
      </c>
      <c r="B605" s="505" t="s">
        <v>119</v>
      </c>
      <c r="C605" s="505" t="s">
        <v>108</v>
      </c>
      <c r="D605" s="515">
        <v>40486</v>
      </c>
      <c r="E605" s="507">
        <f ca="1">DATEDIF(D605,TODAY(),"Y")</f>
        <v>12</v>
      </c>
      <c r="F605" s="506">
        <v>66440</v>
      </c>
      <c r="G605" s="505">
        <v>3</v>
      </c>
      <c r="H605" s="508">
        <f>$I$2*F605+F605</f>
        <v>66440</v>
      </c>
      <c r="K605" s="138"/>
      <c r="L605" s="138"/>
      <c r="M605" s="138"/>
      <c r="N605" s="133"/>
      <c r="O605" s="139"/>
      <c r="P605" s="140"/>
      <c r="Q605" s="136"/>
      <c r="R605" s="141"/>
    </row>
    <row r="606" spans="1:18">
      <c r="A606" s="505" t="s">
        <v>263</v>
      </c>
      <c r="B606" s="505" t="s">
        <v>115</v>
      </c>
      <c r="C606" s="505" t="s">
        <v>108</v>
      </c>
      <c r="D606" s="515">
        <v>40492</v>
      </c>
      <c r="E606" s="507">
        <f ca="1">DATEDIF(D606,TODAY(),"Y")</f>
        <v>12</v>
      </c>
      <c r="F606" s="506">
        <v>67230</v>
      </c>
      <c r="G606" s="505">
        <v>4</v>
      </c>
      <c r="H606" s="508">
        <f>$I$2*F606+F606</f>
        <v>67230</v>
      </c>
      <c r="K606" s="138"/>
      <c r="L606" s="138"/>
      <c r="M606" s="138"/>
      <c r="N606" s="133"/>
      <c r="O606" s="139"/>
      <c r="P606" s="140"/>
      <c r="Q606" s="136"/>
      <c r="R606" s="141"/>
    </row>
    <row r="607" spans="1:18">
      <c r="A607" s="505" t="s">
        <v>264</v>
      </c>
      <c r="B607" s="505" t="s">
        <v>140</v>
      </c>
      <c r="C607" s="505" t="s">
        <v>111</v>
      </c>
      <c r="D607" s="515">
        <v>40492</v>
      </c>
      <c r="E607" s="507">
        <f ca="1">DATEDIF(D607,TODAY(),"Y")</f>
        <v>12</v>
      </c>
      <c r="F607" s="506">
        <v>66010</v>
      </c>
      <c r="G607" s="505">
        <v>2</v>
      </c>
      <c r="H607" s="508">
        <f>$I$2*F607+F607</f>
        <v>66010</v>
      </c>
      <c r="K607" s="138"/>
      <c r="L607" s="138"/>
      <c r="M607" s="138"/>
      <c r="N607" s="142"/>
      <c r="O607" s="139"/>
      <c r="P607" s="140"/>
      <c r="Q607" s="136"/>
      <c r="R607" s="141"/>
    </row>
    <row r="608" spans="1:18">
      <c r="A608" s="505" t="s">
        <v>262</v>
      </c>
      <c r="B608" s="505" t="s">
        <v>121</v>
      </c>
      <c r="C608" s="505" t="s">
        <v>131</v>
      </c>
      <c r="D608" s="515">
        <v>40494</v>
      </c>
      <c r="E608" s="507">
        <f ca="1">DATEDIF(D608,TODAY(),"Y")</f>
        <v>12</v>
      </c>
      <c r="F608" s="506">
        <v>35312</v>
      </c>
      <c r="G608" s="505">
        <v>3</v>
      </c>
      <c r="H608" s="508">
        <f>$I$2*F608+F608</f>
        <v>35312</v>
      </c>
      <c r="K608" s="138"/>
      <c r="L608" s="138"/>
      <c r="M608" s="138"/>
      <c r="N608" s="142"/>
      <c r="O608" s="139"/>
      <c r="P608" s="140"/>
      <c r="Q608" s="136"/>
      <c r="R608" s="141"/>
    </row>
    <row r="609" spans="1:18">
      <c r="A609" s="505" t="s">
        <v>261</v>
      </c>
      <c r="B609" s="505" t="s">
        <v>123</v>
      </c>
      <c r="C609" s="505" t="s">
        <v>108</v>
      </c>
      <c r="D609" s="515">
        <v>40501</v>
      </c>
      <c r="E609" s="507">
        <f ca="1">DATEDIF(D609,TODAY(),"Y")</f>
        <v>12</v>
      </c>
      <c r="F609" s="506">
        <v>77820</v>
      </c>
      <c r="G609" s="505">
        <v>3</v>
      </c>
      <c r="H609" s="508">
        <f>$I$2*F609+F609</f>
        <v>77820</v>
      </c>
      <c r="K609" s="138"/>
      <c r="L609" s="138"/>
      <c r="M609" s="138"/>
      <c r="N609" s="133"/>
      <c r="O609" s="139"/>
      <c r="P609" s="140"/>
      <c r="Q609" s="136"/>
      <c r="R609" s="141"/>
    </row>
    <row r="610" spans="1:18">
      <c r="A610" s="505" t="s">
        <v>259</v>
      </c>
      <c r="B610" s="505" t="s">
        <v>260</v>
      </c>
      <c r="C610" s="505" t="s">
        <v>125</v>
      </c>
      <c r="D610" s="516">
        <v>40505</v>
      </c>
      <c r="E610" s="507">
        <f ca="1">DATEDIF(D610,TODAY(),"Y")</f>
        <v>12</v>
      </c>
      <c r="F610" s="506">
        <v>46230</v>
      </c>
      <c r="G610" s="505">
        <v>2</v>
      </c>
      <c r="H610" s="508">
        <f>$I$2*F610+F610</f>
        <v>46230</v>
      </c>
      <c r="K610" s="138"/>
      <c r="L610" s="138"/>
      <c r="M610" s="138"/>
      <c r="N610" s="133"/>
      <c r="O610" s="139"/>
      <c r="P610" s="140"/>
      <c r="Q610" s="136"/>
      <c r="R610" s="141"/>
    </row>
    <row r="611" spans="1:18">
      <c r="A611" s="505" t="s">
        <v>258</v>
      </c>
      <c r="B611" s="505" t="s">
        <v>154</v>
      </c>
      <c r="C611" s="505" t="s">
        <v>111</v>
      </c>
      <c r="D611" s="515">
        <v>40508</v>
      </c>
      <c r="E611" s="507">
        <f ca="1">DATEDIF(D611,TODAY(),"Y")</f>
        <v>12</v>
      </c>
      <c r="F611" s="506">
        <v>58130</v>
      </c>
      <c r="G611" s="505">
        <v>2</v>
      </c>
      <c r="H611" s="508">
        <f>$I$2*F611+F611</f>
        <v>58130</v>
      </c>
      <c r="K611" s="138"/>
      <c r="L611" s="138"/>
      <c r="M611" s="138"/>
      <c r="N611" s="133"/>
      <c r="O611" s="139"/>
      <c r="P611" s="140"/>
      <c r="Q611" s="136"/>
      <c r="R611" s="141"/>
    </row>
    <row r="612" spans="1:18">
      <c r="A612" s="505" t="s">
        <v>257</v>
      </c>
      <c r="B612" s="505" t="s">
        <v>119</v>
      </c>
      <c r="C612" s="505" t="s">
        <v>131</v>
      </c>
      <c r="D612" s="515">
        <v>40515</v>
      </c>
      <c r="E612" s="507">
        <f ca="1">DATEDIF(D612,TODAY(),"Y")</f>
        <v>12</v>
      </c>
      <c r="F612" s="506">
        <v>33508</v>
      </c>
      <c r="G612" s="505">
        <v>4</v>
      </c>
      <c r="H612" s="508">
        <f>$I$2*F612+F612</f>
        <v>33508</v>
      </c>
      <c r="K612" s="138"/>
      <c r="L612" s="138"/>
      <c r="M612" s="138"/>
      <c r="N612" s="133"/>
      <c r="O612" s="139"/>
      <c r="P612" s="140"/>
      <c r="Q612" s="136"/>
      <c r="R612" s="141"/>
    </row>
    <row r="613" spans="1:18">
      <c r="A613" s="505" t="s">
        <v>256</v>
      </c>
      <c r="B613" s="505" t="s">
        <v>242</v>
      </c>
      <c r="C613" s="505" t="s">
        <v>125</v>
      </c>
      <c r="D613" s="516">
        <v>40516</v>
      </c>
      <c r="E613" s="507">
        <f ca="1">DATEDIF(D613,TODAY(),"Y")</f>
        <v>12</v>
      </c>
      <c r="F613" s="506">
        <v>28625</v>
      </c>
      <c r="G613" s="505">
        <v>1</v>
      </c>
      <c r="H613" s="508">
        <f>$I$2*F613+F613</f>
        <v>28625</v>
      </c>
      <c r="K613" s="138"/>
      <c r="L613" s="138"/>
      <c r="M613" s="138"/>
      <c r="N613" s="133"/>
      <c r="O613" s="139"/>
      <c r="P613" s="140"/>
      <c r="Q613" s="136"/>
      <c r="R613" s="141"/>
    </row>
    <row r="614" spans="1:18">
      <c r="A614" s="505" t="s">
        <v>255</v>
      </c>
      <c r="B614" s="505" t="s">
        <v>119</v>
      </c>
      <c r="C614" s="505" t="s">
        <v>108</v>
      </c>
      <c r="D614" s="515">
        <v>40521</v>
      </c>
      <c r="E614" s="507">
        <f ca="1">DATEDIF(D614,TODAY(),"Y")</f>
        <v>12</v>
      </c>
      <c r="F614" s="506">
        <v>34330</v>
      </c>
      <c r="G614" s="505">
        <v>3</v>
      </c>
      <c r="H614" s="508">
        <f>$I$2*F614+F614</f>
        <v>34330</v>
      </c>
      <c r="K614" s="138"/>
      <c r="L614" s="138"/>
      <c r="M614" s="138"/>
      <c r="N614" s="133"/>
      <c r="O614" s="139"/>
      <c r="P614" s="140"/>
      <c r="Q614" s="136"/>
      <c r="R614" s="141"/>
    </row>
    <row r="615" spans="1:18">
      <c r="A615" s="505" t="s">
        <v>254</v>
      </c>
      <c r="B615" s="505" t="s">
        <v>107</v>
      </c>
      <c r="C615" s="505" t="s">
        <v>111</v>
      </c>
      <c r="D615" s="515">
        <v>40523</v>
      </c>
      <c r="E615" s="507">
        <f ca="1">DATEDIF(D615,TODAY(),"Y")</f>
        <v>12</v>
      </c>
      <c r="F615" s="506">
        <v>46570</v>
      </c>
      <c r="G615" s="505">
        <v>4</v>
      </c>
      <c r="H615" s="508">
        <f>$I$2*F615+F615</f>
        <v>46570</v>
      </c>
      <c r="K615" s="138"/>
      <c r="L615" s="138"/>
      <c r="M615" s="138"/>
      <c r="N615" s="133"/>
      <c r="O615" s="139"/>
      <c r="P615" s="140"/>
      <c r="Q615" s="136"/>
      <c r="R615" s="141"/>
    </row>
    <row r="616" spans="1:18">
      <c r="A616" s="505" t="s">
        <v>253</v>
      </c>
      <c r="B616" s="505" t="s">
        <v>115</v>
      </c>
      <c r="C616" s="505" t="s">
        <v>108</v>
      </c>
      <c r="D616" s="515">
        <v>40525</v>
      </c>
      <c r="E616" s="507">
        <f ca="1">DATEDIF(D616,TODAY(),"Y")</f>
        <v>12</v>
      </c>
      <c r="F616" s="506">
        <v>77950</v>
      </c>
      <c r="G616" s="505">
        <v>4</v>
      </c>
      <c r="H616" s="508">
        <f>$I$2*F616+F616</f>
        <v>77950</v>
      </c>
      <c r="K616" s="138"/>
      <c r="L616" s="138"/>
      <c r="M616" s="138"/>
      <c r="N616" s="133"/>
      <c r="O616" s="139"/>
      <c r="P616" s="140"/>
      <c r="Q616" s="136"/>
      <c r="R616" s="141"/>
    </row>
    <row r="617" spans="1:18">
      <c r="A617" s="505" t="s">
        <v>252</v>
      </c>
      <c r="B617" s="505" t="s">
        <v>121</v>
      </c>
      <c r="C617" s="505" t="s">
        <v>108</v>
      </c>
      <c r="D617" s="515">
        <v>40533</v>
      </c>
      <c r="E617" s="507">
        <f ca="1">DATEDIF(D617,TODAY(),"Y")</f>
        <v>12</v>
      </c>
      <c r="F617" s="506">
        <v>62180</v>
      </c>
      <c r="G617" s="505">
        <v>2</v>
      </c>
      <c r="H617" s="508">
        <f>$I$2*F617+F617</f>
        <v>62180</v>
      </c>
      <c r="K617" s="138"/>
      <c r="L617" s="138"/>
      <c r="M617" s="138"/>
      <c r="N617" s="133"/>
      <c r="O617" s="139"/>
      <c r="P617" s="140"/>
      <c r="Q617" s="136"/>
      <c r="R617" s="141"/>
    </row>
    <row r="618" spans="1:18">
      <c r="A618" s="505" t="s">
        <v>251</v>
      </c>
      <c r="B618" s="505" t="s">
        <v>107</v>
      </c>
      <c r="C618" s="505" t="s">
        <v>108</v>
      </c>
      <c r="D618" s="516">
        <v>40536</v>
      </c>
      <c r="E618" s="507">
        <f ca="1">DATEDIF(D618,TODAY(),"Y")</f>
        <v>12</v>
      </c>
      <c r="F618" s="506">
        <v>70730</v>
      </c>
      <c r="G618" s="505">
        <v>1</v>
      </c>
      <c r="H618" s="508">
        <f>$I$2*F618+F618</f>
        <v>70730</v>
      </c>
      <c r="K618" s="138"/>
      <c r="L618" s="138"/>
      <c r="M618" s="138"/>
      <c r="N618" s="133"/>
      <c r="O618" s="139"/>
      <c r="P618" s="140"/>
      <c r="Q618" s="136"/>
      <c r="R618" s="141"/>
    </row>
    <row r="619" spans="1:18">
      <c r="A619" s="505" t="s">
        <v>249</v>
      </c>
      <c r="B619" s="505" t="s">
        <v>250</v>
      </c>
      <c r="C619" s="505" t="s">
        <v>131</v>
      </c>
      <c r="D619" s="515">
        <v>40543</v>
      </c>
      <c r="E619" s="507">
        <f ca="1">DATEDIF(D619,TODAY(),"Y")</f>
        <v>12</v>
      </c>
      <c r="F619" s="506">
        <v>19044</v>
      </c>
      <c r="G619" s="505">
        <v>1</v>
      </c>
      <c r="H619" s="508">
        <f>$I$2*F619+F619</f>
        <v>19044</v>
      </c>
      <c r="K619" s="138"/>
      <c r="L619" s="138"/>
      <c r="M619" s="138"/>
      <c r="N619" s="133"/>
      <c r="O619" s="139"/>
      <c r="P619" s="140"/>
      <c r="Q619" s="136"/>
      <c r="R619" s="141"/>
    </row>
    <row r="620" spans="1:18">
      <c r="A620" s="505" t="s">
        <v>248</v>
      </c>
      <c r="B620" s="505" t="s">
        <v>137</v>
      </c>
      <c r="C620" s="505" t="s">
        <v>111</v>
      </c>
      <c r="D620" s="515">
        <v>40550</v>
      </c>
      <c r="E620" s="507">
        <f ca="1">DATEDIF(D620,TODAY(),"Y")</f>
        <v>12</v>
      </c>
      <c r="F620" s="506">
        <v>80050</v>
      </c>
      <c r="G620" s="505">
        <v>2</v>
      </c>
      <c r="H620" s="508">
        <f>$I$2*F620+F620</f>
        <v>80050</v>
      </c>
      <c r="K620" s="138"/>
      <c r="L620" s="138"/>
      <c r="M620" s="138"/>
      <c r="N620" s="142"/>
      <c r="O620" s="139"/>
      <c r="P620" s="140"/>
      <c r="Q620" s="136"/>
      <c r="R620" s="141"/>
    </row>
    <row r="621" spans="1:18">
      <c r="A621" s="505" t="s">
        <v>247</v>
      </c>
      <c r="B621" s="505" t="s">
        <v>177</v>
      </c>
      <c r="C621" s="505" t="s">
        <v>108</v>
      </c>
      <c r="D621" s="515">
        <v>40551</v>
      </c>
      <c r="E621" s="507">
        <f ca="1">DATEDIF(D621,TODAY(),"Y")</f>
        <v>12</v>
      </c>
      <c r="F621" s="506">
        <v>71730</v>
      </c>
      <c r="G621" s="505">
        <v>1</v>
      </c>
      <c r="H621" s="508">
        <f>$I$2*F621+F621</f>
        <v>71730</v>
      </c>
      <c r="K621" s="138"/>
      <c r="L621" s="138"/>
      <c r="M621" s="138"/>
      <c r="N621" s="133"/>
      <c r="O621" s="139"/>
      <c r="P621" s="140"/>
      <c r="Q621" s="136"/>
      <c r="R621" s="141"/>
    </row>
    <row r="622" spans="1:18">
      <c r="A622" s="505" t="s">
        <v>246</v>
      </c>
      <c r="B622" s="505" t="s">
        <v>147</v>
      </c>
      <c r="C622" s="505" t="s">
        <v>108</v>
      </c>
      <c r="D622" s="515">
        <v>40552</v>
      </c>
      <c r="E622" s="507">
        <f ca="1">DATEDIF(D622,TODAY(),"Y")</f>
        <v>12</v>
      </c>
      <c r="F622" s="506">
        <v>62740</v>
      </c>
      <c r="G622" s="505">
        <v>4</v>
      </c>
      <c r="H622" s="508">
        <f>$I$2*F622+F622</f>
        <v>62740</v>
      </c>
      <c r="K622" s="138"/>
      <c r="L622" s="138"/>
      <c r="M622" s="138"/>
      <c r="N622" s="133"/>
      <c r="O622" s="139"/>
      <c r="P622" s="140"/>
      <c r="Q622" s="136"/>
      <c r="R622" s="141"/>
    </row>
    <row r="623" spans="1:18">
      <c r="A623" s="505" t="s">
        <v>245</v>
      </c>
      <c r="B623" s="505" t="s">
        <v>119</v>
      </c>
      <c r="C623" s="505" t="s">
        <v>131</v>
      </c>
      <c r="D623" s="515">
        <v>40561</v>
      </c>
      <c r="E623" s="507">
        <f ca="1">DATEDIF(D623,TODAY(),"Y")</f>
        <v>12</v>
      </c>
      <c r="F623" s="506">
        <v>30468</v>
      </c>
      <c r="G623" s="505">
        <v>2</v>
      </c>
      <c r="H623" s="508">
        <f>$I$2*F623+F623</f>
        <v>30468</v>
      </c>
      <c r="K623" s="138"/>
      <c r="L623" s="138"/>
      <c r="M623" s="138"/>
      <c r="N623" s="133"/>
      <c r="O623" s="139"/>
      <c r="P623" s="140"/>
      <c r="Q623" s="136"/>
      <c r="R623" s="141"/>
    </row>
    <row r="624" spans="1:18">
      <c r="A624" s="505" t="s">
        <v>244</v>
      </c>
      <c r="B624" s="505" t="s">
        <v>107</v>
      </c>
      <c r="C624" s="505" t="s">
        <v>111</v>
      </c>
      <c r="D624" s="516">
        <v>40563</v>
      </c>
      <c r="E624" s="507">
        <f ca="1">DATEDIF(D624,TODAY(),"Y")</f>
        <v>12</v>
      </c>
      <c r="F624" s="506">
        <v>55510</v>
      </c>
      <c r="G624" s="505">
        <v>3</v>
      </c>
      <c r="H624" s="508">
        <f>$I$2*F624+F624</f>
        <v>55510</v>
      </c>
      <c r="K624" s="138"/>
      <c r="L624" s="138"/>
      <c r="M624" s="138"/>
      <c r="N624" s="133"/>
      <c r="O624" s="139"/>
      <c r="P624" s="140"/>
      <c r="Q624" s="136"/>
      <c r="R624" s="141"/>
    </row>
    <row r="625" spans="1:18">
      <c r="A625" s="505" t="s">
        <v>243</v>
      </c>
      <c r="B625" s="505" t="s">
        <v>107</v>
      </c>
      <c r="C625" s="505" t="s">
        <v>108</v>
      </c>
      <c r="D625" s="515">
        <v>40568</v>
      </c>
      <c r="E625" s="507">
        <f ca="1">DATEDIF(D625,TODAY(),"Y")</f>
        <v>11</v>
      </c>
      <c r="F625" s="506">
        <v>46390</v>
      </c>
      <c r="G625" s="505">
        <v>5</v>
      </c>
      <c r="H625" s="508">
        <f>$I$2*F625+F625</f>
        <v>46390</v>
      </c>
      <c r="K625" s="138"/>
      <c r="L625" s="138"/>
      <c r="M625" s="138"/>
      <c r="N625" s="133"/>
      <c r="O625" s="139"/>
      <c r="P625" s="140"/>
      <c r="Q625" s="136"/>
      <c r="R625" s="141"/>
    </row>
    <row r="626" spans="1:18">
      <c r="A626" s="505" t="s">
        <v>241</v>
      </c>
      <c r="B626" s="505" t="s">
        <v>242</v>
      </c>
      <c r="C626" s="505" t="s">
        <v>125</v>
      </c>
      <c r="D626" s="515">
        <v>40572</v>
      </c>
      <c r="E626" s="507">
        <f ca="1">DATEDIF(D626,TODAY(),"Y")</f>
        <v>11</v>
      </c>
      <c r="F626" s="506">
        <v>10520</v>
      </c>
      <c r="G626" s="505">
        <v>4</v>
      </c>
      <c r="H626" s="508">
        <f>$I$2*F626+F626</f>
        <v>10520</v>
      </c>
      <c r="K626" s="138"/>
      <c r="L626" s="138"/>
      <c r="M626" s="138"/>
      <c r="N626" s="133"/>
      <c r="O626" s="139"/>
      <c r="P626" s="140"/>
      <c r="Q626" s="136"/>
      <c r="R626" s="141"/>
    </row>
    <row r="627" spans="1:18">
      <c r="A627" s="505" t="s">
        <v>239</v>
      </c>
      <c r="B627" s="505" t="s">
        <v>140</v>
      </c>
      <c r="C627" s="505" t="s">
        <v>131</v>
      </c>
      <c r="D627" s="515">
        <v>40574</v>
      </c>
      <c r="E627" s="507">
        <f ca="1">DATEDIF(D627,TODAY(),"Y")</f>
        <v>11</v>
      </c>
      <c r="F627" s="506">
        <v>28424</v>
      </c>
      <c r="G627" s="505">
        <v>4</v>
      </c>
      <c r="H627" s="508">
        <f>$I$2*F627+F627</f>
        <v>28424</v>
      </c>
      <c r="K627" s="138"/>
      <c r="L627" s="138"/>
      <c r="M627" s="138"/>
      <c r="N627" s="133"/>
      <c r="O627" s="139"/>
      <c r="P627" s="140"/>
      <c r="Q627" s="136"/>
      <c r="R627" s="141"/>
    </row>
    <row r="628" spans="1:18">
      <c r="A628" s="505" t="s">
        <v>240</v>
      </c>
      <c r="B628" s="505" t="s">
        <v>119</v>
      </c>
      <c r="C628" s="505" t="s">
        <v>108</v>
      </c>
      <c r="D628" s="515">
        <v>40574</v>
      </c>
      <c r="E628" s="507">
        <f ca="1">DATEDIF(D628,TODAY(),"Y")</f>
        <v>11</v>
      </c>
      <c r="F628" s="506">
        <v>24840</v>
      </c>
      <c r="G628" s="505">
        <v>1</v>
      </c>
      <c r="H628" s="508">
        <f>$I$2*F628+F628</f>
        <v>24840</v>
      </c>
      <c r="K628" s="138"/>
      <c r="L628" s="138"/>
      <c r="M628" s="138"/>
      <c r="N628" s="133"/>
      <c r="O628" s="139"/>
      <c r="P628" s="140"/>
      <c r="Q628" s="136"/>
      <c r="R628" s="141"/>
    </row>
    <row r="629" spans="1:18">
      <c r="A629" s="505" t="s">
        <v>238</v>
      </c>
      <c r="B629" s="505" t="s">
        <v>123</v>
      </c>
      <c r="C629" s="505" t="s">
        <v>108</v>
      </c>
      <c r="D629" s="515">
        <v>40575</v>
      </c>
      <c r="E629" s="507">
        <f ca="1">DATEDIF(D629,TODAY(),"Y")</f>
        <v>11</v>
      </c>
      <c r="F629" s="506">
        <v>74710</v>
      </c>
      <c r="G629" s="505">
        <v>2</v>
      </c>
      <c r="H629" s="508">
        <f>$I$2*F629+F629</f>
        <v>74710</v>
      </c>
      <c r="K629" s="138"/>
      <c r="L629" s="138"/>
      <c r="M629" s="138"/>
      <c r="N629" s="133"/>
      <c r="O629" s="139"/>
      <c r="P629" s="140"/>
      <c r="Q629" s="136"/>
      <c r="R629" s="141"/>
    </row>
    <row r="630" spans="1:18">
      <c r="A630" s="505" t="s">
        <v>237</v>
      </c>
      <c r="B630" s="505" t="s">
        <v>140</v>
      </c>
      <c r="C630" s="505" t="s">
        <v>108</v>
      </c>
      <c r="D630" s="515">
        <v>40578</v>
      </c>
      <c r="E630" s="507">
        <f ca="1">DATEDIF(D630,TODAY(),"Y")</f>
        <v>11</v>
      </c>
      <c r="F630" s="506">
        <v>43820</v>
      </c>
      <c r="G630" s="505">
        <v>2</v>
      </c>
      <c r="H630" s="508">
        <f>$I$2*F630+F630</f>
        <v>43820</v>
      </c>
      <c r="K630" s="138"/>
      <c r="L630" s="138"/>
      <c r="M630" s="138"/>
      <c r="N630" s="133"/>
      <c r="O630" s="139"/>
      <c r="P630" s="140"/>
      <c r="Q630" s="136"/>
      <c r="R630" s="141"/>
    </row>
    <row r="631" spans="1:18">
      <c r="A631" s="505" t="s">
        <v>236</v>
      </c>
      <c r="B631" s="505" t="s">
        <v>119</v>
      </c>
      <c r="C631" s="505" t="s">
        <v>108</v>
      </c>
      <c r="D631" s="515">
        <v>40581</v>
      </c>
      <c r="E631" s="507">
        <f ca="1">DATEDIF(D631,TODAY(),"Y")</f>
        <v>11</v>
      </c>
      <c r="F631" s="506">
        <v>80260</v>
      </c>
      <c r="G631" s="505">
        <v>3</v>
      </c>
      <c r="H631" s="508">
        <f>$I$2*F631+F631</f>
        <v>80260</v>
      </c>
      <c r="K631" s="138"/>
      <c r="L631" s="138"/>
      <c r="M631" s="138"/>
      <c r="N631" s="133"/>
      <c r="O631" s="139"/>
      <c r="P631" s="140"/>
      <c r="Q631" s="136"/>
      <c r="R631" s="141"/>
    </row>
    <row r="632" spans="1:18">
      <c r="A632" s="505" t="s">
        <v>235</v>
      </c>
      <c r="B632" s="505" t="s">
        <v>107</v>
      </c>
      <c r="C632" s="505" t="s">
        <v>108</v>
      </c>
      <c r="D632" s="515">
        <v>40584</v>
      </c>
      <c r="E632" s="507">
        <f ca="1">DATEDIF(D632,TODAY(),"Y")</f>
        <v>11</v>
      </c>
      <c r="F632" s="506">
        <v>24200</v>
      </c>
      <c r="G632" s="505">
        <v>5</v>
      </c>
      <c r="H632" s="508">
        <f>$I$2*F632+F632</f>
        <v>24200</v>
      </c>
      <c r="K632" s="138"/>
      <c r="L632" s="138"/>
      <c r="M632" s="138"/>
      <c r="N632" s="133"/>
      <c r="O632" s="139"/>
      <c r="P632" s="140"/>
      <c r="Q632" s="136"/>
      <c r="R632" s="141"/>
    </row>
    <row r="633" spans="1:18">
      <c r="A633" s="505" t="s">
        <v>234</v>
      </c>
      <c r="B633" s="505" t="s">
        <v>177</v>
      </c>
      <c r="C633" s="505" t="s">
        <v>108</v>
      </c>
      <c r="D633" s="515">
        <v>40585</v>
      </c>
      <c r="E633" s="507">
        <f ca="1">DATEDIF(D633,TODAY(),"Y")</f>
        <v>11</v>
      </c>
      <c r="F633" s="506">
        <v>87950</v>
      </c>
      <c r="G633" s="505">
        <v>4</v>
      </c>
      <c r="H633" s="508">
        <f>$I$2*F633+F633</f>
        <v>87950</v>
      </c>
      <c r="K633" s="138"/>
      <c r="L633" s="138"/>
      <c r="M633" s="138"/>
      <c r="N633" s="133"/>
      <c r="O633" s="139"/>
      <c r="P633" s="140"/>
      <c r="Q633" s="136"/>
      <c r="R633" s="141"/>
    </row>
    <row r="634" spans="1:18">
      <c r="A634" s="505" t="s">
        <v>233</v>
      </c>
      <c r="B634" s="505" t="s">
        <v>119</v>
      </c>
      <c r="C634" s="505" t="s">
        <v>111</v>
      </c>
      <c r="D634" s="515">
        <v>40587</v>
      </c>
      <c r="E634" s="507">
        <f ca="1">DATEDIF(D634,TODAY(),"Y")</f>
        <v>11</v>
      </c>
      <c r="F634" s="506">
        <v>89450</v>
      </c>
      <c r="G634" s="505">
        <v>2</v>
      </c>
      <c r="H634" s="508">
        <f>$I$2*F634+F634</f>
        <v>89450</v>
      </c>
      <c r="K634" s="138"/>
      <c r="L634" s="138"/>
      <c r="M634" s="138"/>
      <c r="N634" s="133"/>
      <c r="O634" s="139"/>
      <c r="P634" s="140"/>
      <c r="Q634" s="136"/>
      <c r="R634" s="141"/>
    </row>
    <row r="635" spans="1:18">
      <c r="A635" s="505" t="s">
        <v>232</v>
      </c>
      <c r="B635" s="505" t="s">
        <v>177</v>
      </c>
      <c r="C635" s="505" t="s">
        <v>111</v>
      </c>
      <c r="D635" s="515">
        <v>40591</v>
      </c>
      <c r="E635" s="507">
        <f ca="1">DATEDIF(D635,TODAY(),"Y")</f>
        <v>11</v>
      </c>
      <c r="F635" s="506">
        <v>49070</v>
      </c>
      <c r="G635" s="505">
        <v>3</v>
      </c>
      <c r="H635" s="508">
        <f>$I$2*F635+F635</f>
        <v>49070</v>
      </c>
      <c r="K635" s="138"/>
      <c r="L635" s="138"/>
      <c r="M635" s="138"/>
      <c r="N635" s="133"/>
      <c r="O635" s="139"/>
      <c r="P635" s="140"/>
      <c r="Q635" s="136"/>
      <c r="R635" s="141"/>
    </row>
    <row r="636" spans="1:18">
      <c r="A636" s="505" t="s">
        <v>5</v>
      </c>
      <c r="B636" s="505" t="s">
        <v>130</v>
      </c>
      <c r="C636" s="505" t="s">
        <v>125</v>
      </c>
      <c r="D636" s="515">
        <v>40595</v>
      </c>
      <c r="E636" s="507">
        <f ca="1">DATEDIF(D636,TODAY(),"Y")</f>
        <v>11</v>
      </c>
      <c r="F636" s="506">
        <v>26795</v>
      </c>
      <c r="G636" s="505">
        <v>4</v>
      </c>
      <c r="H636" s="508">
        <f>$I$2*F636+F636</f>
        <v>26795</v>
      </c>
      <c r="K636" s="138"/>
      <c r="L636" s="138"/>
      <c r="M636" s="138"/>
      <c r="N636" s="133"/>
      <c r="O636" s="139"/>
      <c r="P636" s="140"/>
      <c r="Q636" s="136"/>
      <c r="R636" s="141"/>
    </row>
    <row r="637" spans="1:18">
      <c r="A637" s="505" t="s">
        <v>231</v>
      </c>
      <c r="B637" s="505" t="s">
        <v>123</v>
      </c>
      <c r="C637" s="505" t="s">
        <v>108</v>
      </c>
      <c r="D637" s="515">
        <v>40596</v>
      </c>
      <c r="E637" s="507">
        <f ca="1">DATEDIF(D637,TODAY(),"Y")</f>
        <v>11</v>
      </c>
      <c r="F637" s="506">
        <v>68910</v>
      </c>
      <c r="G637" s="505">
        <v>5</v>
      </c>
      <c r="H637" s="508">
        <f>$I$2*F637+F637</f>
        <v>68910</v>
      </c>
      <c r="K637" s="138"/>
      <c r="L637" s="138"/>
      <c r="M637" s="138"/>
      <c r="N637" s="133"/>
      <c r="O637" s="139"/>
      <c r="P637" s="140"/>
      <c r="Q637" s="136"/>
      <c r="R637" s="141"/>
    </row>
    <row r="638" spans="1:18">
      <c r="A638" s="505" t="s">
        <v>230</v>
      </c>
      <c r="B638" s="505" t="s">
        <v>140</v>
      </c>
      <c r="C638" s="505" t="s">
        <v>108</v>
      </c>
      <c r="D638" s="516">
        <v>40603</v>
      </c>
      <c r="E638" s="507">
        <f ca="1">DATEDIF(D638,TODAY(),"Y")</f>
        <v>11</v>
      </c>
      <c r="F638" s="506">
        <v>44260</v>
      </c>
      <c r="G638" s="505">
        <v>1</v>
      </c>
      <c r="H638" s="508">
        <f>$I$2*F638+F638</f>
        <v>44260</v>
      </c>
      <c r="K638" s="138"/>
      <c r="L638" s="138"/>
      <c r="M638" s="138"/>
      <c r="N638" s="133"/>
      <c r="O638" s="139"/>
      <c r="P638" s="140"/>
      <c r="Q638" s="136"/>
      <c r="R638" s="141"/>
    </row>
    <row r="639" spans="1:18">
      <c r="A639" s="505" t="s">
        <v>229</v>
      </c>
      <c r="B639" s="505" t="s">
        <v>147</v>
      </c>
      <c r="C639" s="505" t="s">
        <v>131</v>
      </c>
      <c r="D639" s="515">
        <v>40610</v>
      </c>
      <c r="E639" s="507">
        <f ca="1">DATEDIF(D639,TODAY(),"Y")</f>
        <v>11</v>
      </c>
      <c r="F639" s="506">
        <v>36844</v>
      </c>
      <c r="G639" s="505">
        <v>4</v>
      </c>
      <c r="H639" s="508">
        <f>$I$2*F639+F639</f>
        <v>36844</v>
      </c>
      <c r="K639" s="138"/>
      <c r="L639" s="138"/>
      <c r="M639" s="138"/>
      <c r="N639" s="133"/>
      <c r="O639" s="139"/>
      <c r="P639" s="140"/>
      <c r="Q639" s="136"/>
      <c r="R639" s="141"/>
    </row>
    <row r="640" spans="1:18">
      <c r="A640" s="505" t="s">
        <v>228</v>
      </c>
      <c r="B640" s="505" t="s">
        <v>115</v>
      </c>
      <c r="C640" s="505" t="s">
        <v>111</v>
      </c>
      <c r="D640" s="516">
        <v>40620</v>
      </c>
      <c r="E640" s="507">
        <f ca="1">DATEDIF(D640,TODAY(),"Y")</f>
        <v>11</v>
      </c>
      <c r="F640" s="506">
        <v>84300</v>
      </c>
      <c r="G640" s="505">
        <v>1</v>
      </c>
      <c r="H640" s="508">
        <f>$I$2*F640+F640</f>
        <v>84300</v>
      </c>
      <c r="K640" s="138"/>
      <c r="L640" s="138"/>
      <c r="M640" s="138"/>
      <c r="N640" s="133"/>
      <c r="O640" s="139"/>
      <c r="P640" s="140"/>
      <c r="Q640" s="136"/>
      <c r="R640" s="141"/>
    </row>
    <row r="641" spans="1:18">
      <c r="A641" s="505" t="s">
        <v>226</v>
      </c>
      <c r="B641" s="505" t="s">
        <v>110</v>
      </c>
      <c r="C641" s="505" t="s">
        <v>108</v>
      </c>
      <c r="D641" s="515">
        <v>40624</v>
      </c>
      <c r="E641" s="507">
        <f ca="1">DATEDIF(D641,TODAY(),"Y")</f>
        <v>11</v>
      </c>
      <c r="F641" s="506">
        <v>86500</v>
      </c>
      <c r="G641" s="505">
        <v>1</v>
      </c>
      <c r="H641" s="508">
        <f>$I$2*F641+F641</f>
        <v>86500</v>
      </c>
      <c r="K641" s="138"/>
      <c r="L641" s="138"/>
      <c r="M641" s="138"/>
      <c r="N641" s="133"/>
      <c r="O641" s="139"/>
      <c r="P641" s="140"/>
      <c r="Q641" s="136"/>
      <c r="R641" s="141"/>
    </row>
    <row r="642" spans="1:18">
      <c r="A642" s="505" t="s">
        <v>227</v>
      </c>
      <c r="B642" s="505" t="s">
        <v>147</v>
      </c>
      <c r="C642" s="505" t="s">
        <v>125</v>
      </c>
      <c r="D642" s="515">
        <v>40624</v>
      </c>
      <c r="E642" s="507">
        <f ca="1">DATEDIF(D642,TODAY(),"Y")</f>
        <v>11</v>
      </c>
      <c r="F642" s="506">
        <v>13090</v>
      </c>
      <c r="G642" s="505">
        <v>4</v>
      </c>
      <c r="H642" s="508">
        <f>$I$2*F642+F642</f>
        <v>13090</v>
      </c>
      <c r="K642" s="138"/>
      <c r="L642" s="138"/>
      <c r="M642" s="138"/>
      <c r="N642" s="142"/>
      <c r="O642" s="139"/>
      <c r="P642" s="140"/>
      <c r="Q642" s="136"/>
      <c r="R642" s="141"/>
    </row>
    <row r="643" spans="1:18">
      <c r="A643" s="505" t="s">
        <v>225</v>
      </c>
      <c r="B643" s="505" t="s">
        <v>177</v>
      </c>
      <c r="C643" s="505" t="s">
        <v>108</v>
      </c>
      <c r="D643" s="515">
        <v>40625</v>
      </c>
      <c r="E643" s="507">
        <f ca="1">DATEDIF(D643,TODAY(),"Y")</f>
        <v>11</v>
      </c>
      <c r="F643" s="506">
        <v>35320</v>
      </c>
      <c r="G643" s="505">
        <v>3</v>
      </c>
      <c r="H643" s="508">
        <f>$I$2*F643+F643</f>
        <v>35320</v>
      </c>
      <c r="K643" s="138"/>
      <c r="L643" s="138"/>
      <c r="M643" s="138"/>
      <c r="N643" s="133"/>
      <c r="O643" s="139"/>
      <c r="P643" s="140"/>
      <c r="Q643" s="136"/>
      <c r="R643" s="141"/>
    </row>
    <row r="644" spans="1:18">
      <c r="A644" s="505" t="s">
        <v>224</v>
      </c>
      <c r="B644" s="505" t="s">
        <v>140</v>
      </c>
      <c r="C644" s="505" t="s">
        <v>108</v>
      </c>
      <c r="D644" s="515">
        <v>40634</v>
      </c>
      <c r="E644" s="507">
        <f ca="1">DATEDIF(D644,TODAY(),"Y")</f>
        <v>11</v>
      </c>
      <c r="F644" s="506">
        <v>47440</v>
      </c>
      <c r="G644" s="505">
        <v>3</v>
      </c>
      <c r="H644" s="508">
        <f>$I$2*F644+F644</f>
        <v>47440</v>
      </c>
      <c r="K644" s="138"/>
      <c r="L644" s="138"/>
      <c r="M644" s="138"/>
      <c r="N644" s="133"/>
      <c r="O644" s="139"/>
      <c r="P644" s="140"/>
      <c r="Q644" s="136"/>
      <c r="R644" s="141"/>
    </row>
    <row r="645" spans="1:18">
      <c r="A645" s="505" t="s">
        <v>223</v>
      </c>
      <c r="B645" s="505" t="s">
        <v>107</v>
      </c>
      <c r="C645" s="505" t="s">
        <v>108</v>
      </c>
      <c r="D645" s="515">
        <v>40637</v>
      </c>
      <c r="E645" s="507">
        <f ca="1">DATEDIF(D645,TODAY(),"Y")</f>
        <v>11</v>
      </c>
      <c r="F645" s="506">
        <v>86640</v>
      </c>
      <c r="G645" s="505">
        <v>3</v>
      </c>
      <c r="H645" s="508">
        <f>$I$2*F645+F645</f>
        <v>86640</v>
      </c>
      <c r="K645" s="138"/>
      <c r="L645" s="138"/>
      <c r="M645" s="138"/>
      <c r="N645" s="133"/>
      <c r="O645" s="139"/>
      <c r="P645" s="140"/>
      <c r="Q645" s="136"/>
      <c r="R645" s="141"/>
    </row>
    <row r="646" spans="1:18">
      <c r="A646" s="505" t="s">
        <v>222</v>
      </c>
      <c r="B646" s="505" t="s">
        <v>107</v>
      </c>
      <c r="C646" s="505" t="s">
        <v>111</v>
      </c>
      <c r="D646" s="516">
        <v>40638</v>
      </c>
      <c r="E646" s="507">
        <f ca="1">DATEDIF(D646,TODAY(),"Y")</f>
        <v>11</v>
      </c>
      <c r="F646" s="506">
        <v>42990</v>
      </c>
      <c r="G646" s="505">
        <v>4</v>
      </c>
      <c r="H646" s="508">
        <f>$I$2*F646+F646</f>
        <v>42990</v>
      </c>
      <c r="K646" s="138"/>
      <c r="L646" s="138"/>
      <c r="M646" s="138"/>
      <c r="N646" s="133"/>
      <c r="O646" s="139"/>
      <c r="P646" s="140"/>
      <c r="Q646" s="136"/>
      <c r="R646" s="141"/>
    </row>
    <row r="647" spans="1:18">
      <c r="A647" s="505" t="s">
        <v>221</v>
      </c>
      <c r="B647" s="505" t="s">
        <v>123</v>
      </c>
      <c r="C647" s="505" t="s">
        <v>108</v>
      </c>
      <c r="D647" s="515">
        <v>40653</v>
      </c>
      <c r="E647" s="507">
        <f ca="1">DATEDIF(D647,TODAY(),"Y")</f>
        <v>11</v>
      </c>
      <c r="F647" s="506">
        <v>49810</v>
      </c>
      <c r="G647" s="505">
        <v>2</v>
      </c>
      <c r="H647" s="508">
        <f>$I$2*F647+F647</f>
        <v>49810</v>
      </c>
      <c r="K647" s="138"/>
      <c r="L647" s="138"/>
      <c r="M647" s="138"/>
      <c r="N647" s="133"/>
      <c r="O647" s="139"/>
      <c r="P647" s="140"/>
      <c r="Q647" s="136"/>
      <c r="R647" s="141"/>
    </row>
    <row r="648" spans="1:18">
      <c r="A648" s="505" t="s">
        <v>220</v>
      </c>
      <c r="B648" s="505" t="s">
        <v>177</v>
      </c>
      <c r="C648" s="505" t="s">
        <v>125</v>
      </c>
      <c r="D648" s="515">
        <v>40654</v>
      </c>
      <c r="E648" s="507">
        <f ca="1">DATEDIF(D648,TODAY(),"Y")</f>
        <v>11</v>
      </c>
      <c r="F648" s="506">
        <v>16015</v>
      </c>
      <c r="G648" s="505">
        <v>3</v>
      </c>
      <c r="H648" s="508">
        <f>$I$2*F648+F648</f>
        <v>16015</v>
      </c>
      <c r="K648" s="138"/>
      <c r="L648" s="138"/>
      <c r="M648" s="138"/>
      <c r="N648" s="142"/>
      <c r="O648" s="139"/>
      <c r="P648" s="140"/>
      <c r="Q648" s="136"/>
      <c r="R648" s="141"/>
    </row>
    <row r="649" spans="1:18">
      <c r="A649" s="505" t="s">
        <v>219</v>
      </c>
      <c r="B649" s="505" t="s">
        <v>110</v>
      </c>
      <c r="C649" s="505" t="s">
        <v>108</v>
      </c>
      <c r="D649" s="515">
        <v>40666</v>
      </c>
      <c r="E649" s="507">
        <f ca="1">DATEDIF(D649,TODAY(),"Y")</f>
        <v>11</v>
      </c>
      <c r="F649" s="506">
        <v>24090</v>
      </c>
      <c r="G649" s="505">
        <v>4</v>
      </c>
      <c r="H649" s="508">
        <f>$I$2*F649+F649</f>
        <v>24090</v>
      </c>
      <c r="K649" s="138"/>
      <c r="L649" s="138"/>
      <c r="M649" s="138"/>
      <c r="N649" s="133"/>
      <c r="O649" s="139"/>
      <c r="P649" s="140"/>
      <c r="Q649" s="136"/>
      <c r="R649" s="141"/>
    </row>
    <row r="650" spans="1:18">
      <c r="A650" s="505" t="s">
        <v>216</v>
      </c>
      <c r="B650" s="505" t="s">
        <v>140</v>
      </c>
      <c r="C650" s="505" t="s">
        <v>111</v>
      </c>
      <c r="D650" s="516">
        <v>40680</v>
      </c>
      <c r="E650" s="507">
        <f ca="1">DATEDIF(D650,TODAY(),"Y")</f>
        <v>11</v>
      </c>
      <c r="F650" s="506">
        <v>57110</v>
      </c>
      <c r="G650" s="505">
        <v>3</v>
      </c>
      <c r="H650" s="508">
        <f>$I$2*F650+F650</f>
        <v>57110</v>
      </c>
      <c r="K650" s="138"/>
      <c r="L650" s="138"/>
      <c r="M650" s="138"/>
      <c r="N650" s="133"/>
      <c r="O650" s="139"/>
      <c r="P650" s="140"/>
      <c r="Q650" s="136"/>
      <c r="R650" s="141"/>
    </row>
    <row r="651" spans="1:18">
      <c r="A651" s="505" t="s">
        <v>218</v>
      </c>
      <c r="B651" s="505" t="s">
        <v>107</v>
      </c>
      <c r="C651" s="505" t="s">
        <v>108</v>
      </c>
      <c r="D651" s="516">
        <v>40680</v>
      </c>
      <c r="E651" s="507">
        <f ca="1">DATEDIF(D651,TODAY(),"Y")</f>
        <v>11</v>
      </c>
      <c r="F651" s="506">
        <v>40260</v>
      </c>
      <c r="G651" s="505">
        <v>5</v>
      </c>
      <c r="H651" s="508">
        <f>$I$2*F651+F651</f>
        <v>40260</v>
      </c>
      <c r="K651" s="138"/>
      <c r="L651" s="138"/>
      <c r="M651" s="138"/>
      <c r="N651" s="133"/>
      <c r="O651" s="139"/>
      <c r="P651" s="140"/>
      <c r="Q651" s="136"/>
      <c r="R651" s="141"/>
    </row>
    <row r="652" spans="1:18">
      <c r="A652" s="505" t="s">
        <v>217</v>
      </c>
      <c r="B652" s="505" t="s">
        <v>107</v>
      </c>
      <c r="C652" s="505" t="s">
        <v>108</v>
      </c>
      <c r="D652" s="516">
        <v>40680</v>
      </c>
      <c r="E652" s="507">
        <f ca="1">DATEDIF(D652,TODAY(),"Y")</f>
        <v>11</v>
      </c>
      <c r="F652" s="506">
        <v>23030</v>
      </c>
      <c r="G652" s="505">
        <v>4</v>
      </c>
      <c r="H652" s="508">
        <f>$I$2*F652+F652</f>
        <v>23030</v>
      </c>
      <c r="K652" s="138"/>
      <c r="L652" s="138"/>
      <c r="M652" s="138"/>
      <c r="N652" s="133"/>
      <c r="O652" s="139"/>
      <c r="P652" s="140"/>
      <c r="Q652" s="136"/>
      <c r="R652" s="141"/>
    </row>
    <row r="653" spans="1:18">
      <c r="A653" s="505" t="s">
        <v>214</v>
      </c>
      <c r="B653" s="505" t="s">
        <v>215</v>
      </c>
      <c r="C653" s="505" t="s">
        <v>108</v>
      </c>
      <c r="D653" s="515">
        <v>40690</v>
      </c>
      <c r="E653" s="507">
        <f ca="1">DATEDIF(D653,TODAY(),"Y")</f>
        <v>11</v>
      </c>
      <c r="F653" s="506">
        <v>89140</v>
      </c>
      <c r="G653" s="505">
        <v>1</v>
      </c>
      <c r="H653" s="508">
        <f>$I$2*F653+F653</f>
        <v>89140</v>
      </c>
      <c r="K653" s="138"/>
      <c r="L653" s="138"/>
      <c r="M653" s="138"/>
      <c r="N653" s="133"/>
      <c r="O653" s="139"/>
      <c r="P653" s="140"/>
      <c r="Q653" s="136"/>
      <c r="R653" s="141"/>
    </row>
    <row r="654" spans="1:18">
      <c r="A654" s="505" t="s">
        <v>213</v>
      </c>
      <c r="B654" s="505" t="s">
        <v>206</v>
      </c>
      <c r="C654" s="505" t="s">
        <v>111</v>
      </c>
      <c r="D654" s="515">
        <v>40692</v>
      </c>
      <c r="E654" s="507">
        <f ca="1">DATEDIF(D654,TODAY(),"Y")</f>
        <v>11</v>
      </c>
      <c r="F654" s="506">
        <v>85510</v>
      </c>
      <c r="G654" s="505">
        <v>4</v>
      </c>
      <c r="H654" s="508">
        <f>$I$2*F654+F654</f>
        <v>85510</v>
      </c>
      <c r="K654" s="138"/>
      <c r="L654" s="138"/>
      <c r="M654" s="138"/>
      <c r="N654" s="133"/>
      <c r="O654" s="139"/>
      <c r="P654" s="140"/>
      <c r="Q654" s="136"/>
      <c r="R654" s="141"/>
    </row>
    <row r="655" spans="1:18">
      <c r="A655" s="505" t="s">
        <v>212</v>
      </c>
      <c r="B655" s="505" t="s">
        <v>107</v>
      </c>
      <c r="C655" s="505" t="s">
        <v>125</v>
      </c>
      <c r="D655" s="515">
        <v>40696</v>
      </c>
      <c r="E655" s="507">
        <f ca="1">DATEDIF(D655,TODAY(),"Y")</f>
        <v>11</v>
      </c>
      <c r="F655" s="506">
        <v>13455</v>
      </c>
      <c r="G655" s="505">
        <v>2</v>
      </c>
      <c r="H655" s="508">
        <f>$I$2*F655+F655</f>
        <v>13455</v>
      </c>
      <c r="K655" s="138"/>
      <c r="L655" s="138"/>
      <c r="M655" s="138"/>
      <c r="N655" s="133"/>
      <c r="O655" s="139"/>
      <c r="P655" s="140"/>
      <c r="Q655" s="136"/>
      <c r="R655" s="141"/>
    </row>
    <row r="656" spans="1:18">
      <c r="A656" s="505" t="s">
        <v>211</v>
      </c>
      <c r="B656" s="505" t="s">
        <v>107</v>
      </c>
      <c r="C656" s="505" t="s">
        <v>111</v>
      </c>
      <c r="D656" s="515">
        <v>40706</v>
      </c>
      <c r="E656" s="507">
        <f ca="1">DATEDIF(D656,TODAY(),"Y")</f>
        <v>11</v>
      </c>
      <c r="F656" s="506">
        <v>34680</v>
      </c>
      <c r="G656" s="505">
        <v>5</v>
      </c>
      <c r="H656" s="508">
        <f>$I$2*F656+F656</f>
        <v>34680</v>
      </c>
      <c r="K656" s="138"/>
      <c r="L656" s="138"/>
      <c r="M656" s="138"/>
      <c r="N656" s="133"/>
      <c r="O656" s="139"/>
      <c r="P656" s="140"/>
      <c r="Q656" s="136"/>
      <c r="R656" s="141"/>
    </row>
    <row r="657" spans="1:18">
      <c r="A657" s="505" t="s">
        <v>210</v>
      </c>
      <c r="B657" s="505" t="s">
        <v>110</v>
      </c>
      <c r="C657" s="505" t="s">
        <v>111</v>
      </c>
      <c r="D657" s="515">
        <v>40707</v>
      </c>
      <c r="E657" s="507">
        <f ca="1">DATEDIF(D657,TODAY(),"Y")</f>
        <v>11</v>
      </c>
      <c r="F657" s="506">
        <v>79380</v>
      </c>
      <c r="G657" s="505">
        <v>1</v>
      </c>
      <c r="H657" s="508">
        <f>$I$2*F657+F657</f>
        <v>79380</v>
      </c>
      <c r="K657" s="138"/>
      <c r="L657" s="138"/>
      <c r="M657" s="138"/>
      <c r="N657" s="133"/>
      <c r="O657" s="139"/>
      <c r="P657" s="140"/>
      <c r="Q657" s="136"/>
      <c r="R657" s="141"/>
    </row>
    <row r="658" spans="1:18">
      <c r="A658" s="505" t="s">
        <v>209</v>
      </c>
      <c r="B658" s="505" t="s">
        <v>113</v>
      </c>
      <c r="C658" s="505" t="s">
        <v>108</v>
      </c>
      <c r="D658" s="515">
        <v>40710</v>
      </c>
      <c r="E658" s="507">
        <f ca="1">DATEDIF(D658,TODAY(),"Y")</f>
        <v>11</v>
      </c>
      <c r="F658" s="506">
        <v>32140</v>
      </c>
      <c r="G658" s="505">
        <v>2</v>
      </c>
      <c r="H658" s="508">
        <f>$I$2*F658+F658</f>
        <v>32140</v>
      </c>
      <c r="K658" s="138"/>
      <c r="L658" s="138"/>
      <c r="M658" s="138"/>
      <c r="N658" s="133"/>
      <c r="O658" s="139"/>
      <c r="P658" s="140"/>
      <c r="Q658" s="136"/>
      <c r="R658" s="141"/>
    </row>
    <row r="659" spans="1:18">
      <c r="A659" s="505" t="s">
        <v>208</v>
      </c>
      <c r="B659" s="505" t="s">
        <v>147</v>
      </c>
      <c r="C659" s="505" t="s">
        <v>108</v>
      </c>
      <c r="D659" s="515">
        <v>40712</v>
      </c>
      <c r="E659" s="507">
        <f ca="1">DATEDIF(D659,TODAY(),"Y")</f>
        <v>11</v>
      </c>
      <c r="F659" s="506">
        <v>22900</v>
      </c>
      <c r="G659" s="505">
        <v>1</v>
      </c>
      <c r="H659" s="508">
        <f>$I$2*F659+F659</f>
        <v>22900</v>
      </c>
      <c r="K659" s="138"/>
      <c r="L659" s="138"/>
      <c r="M659" s="138"/>
      <c r="N659" s="133"/>
      <c r="O659" s="139"/>
      <c r="P659" s="140"/>
      <c r="Q659" s="136"/>
      <c r="R659" s="141"/>
    </row>
    <row r="660" spans="1:18">
      <c r="A660" s="505" t="s">
        <v>207</v>
      </c>
      <c r="B660" s="505" t="s">
        <v>107</v>
      </c>
      <c r="C660" s="505" t="s">
        <v>111</v>
      </c>
      <c r="D660" s="515">
        <v>40718</v>
      </c>
      <c r="E660" s="507">
        <f ca="1">DATEDIF(D660,TODAY(),"Y")</f>
        <v>11</v>
      </c>
      <c r="F660" s="506">
        <v>26020</v>
      </c>
      <c r="G660" s="505">
        <v>5</v>
      </c>
      <c r="H660" s="508">
        <f>$I$2*F660+F660</f>
        <v>26020</v>
      </c>
      <c r="K660" s="138"/>
      <c r="L660" s="138"/>
      <c r="M660" s="138"/>
      <c r="N660" s="133"/>
      <c r="O660" s="139"/>
      <c r="P660" s="140"/>
      <c r="Q660" s="136"/>
      <c r="R660" s="141"/>
    </row>
    <row r="661" spans="1:18">
      <c r="A661" s="505" t="s">
        <v>205</v>
      </c>
      <c r="B661" s="505" t="s">
        <v>206</v>
      </c>
      <c r="C661" s="505" t="s">
        <v>111</v>
      </c>
      <c r="D661" s="515">
        <v>40719</v>
      </c>
      <c r="E661" s="507">
        <f ca="1">DATEDIF(D661,TODAY(),"Y")</f>
        <v>11</v>
      </c>
      <c r="F661" s="506">
        <v>66132</v>
      </c>
      <c r="G661" s="505">
        <v>4</v>
      </c>
      <c r="H661" s="508">
        <f>$I$2*F661+F661</f>
        <v>66132</v>
      </c>
      <c r="K661" s="138"/>
      <c r="L661" s="138"/>
      <c r="M661" s="138"/>
      <c r="N661" s="133"/>
      <c r="O661" s="139"/>
      <c r="P661" s="140"/>
      <c r="Q661" s="136"/>
      <c r="R661" s="141"/>
    </row>
    <row r="662" spans="1:18">
      <c r="A662" s="505" t="s">
        <v>204</v>
      </c>
      <c r="B662" s="505" t="s">
        <v>119</v>
      </c>
      <c r="C662" s="505" t="s">
        <v>111</v>
      </c>
      <c r="D662" s="515">
        <v>40726</v>
      </c>
      <c r="E662" s="507">
        <f ca="1">DATEDIF(D662,TODAY(),"Y")</f>
        <v>11</v>
      </c>
      <c r="F662" s="506">
        <v>46650</v>
      </c>
      <c r="G662" s="505">
        <v>2</v>
      </c>
      <c r="H662" s="508">
        <f>$I$2*F662+F662</f>
        <v>46650</v>
      </c>
      <c r="K662" s="138"/>
      <c r="L662" s="138"/>
      <c r="M662" s="138"/>
      <c r="N662" s="133"/>
      <c r="O662" s="139"/>
      <c r="P662" s="140"/>
      <c r="Q662" s="136"/>
      <c r="R662" s="141"/>
    </row>
    <row r="663" spans="1:18">
      <c r="A663" s="505" t="s">
        <v>203</v>
      </c>
      <c r="B663" s="505" t="s">
        <v>113</v>
      </c>
      <c r="C663" s="505" t="s">
        <v>111</v>
      </c>
      <c r="D663" s="515">
        <v>40729</v>
      </c>
      <c r="E663" s="507">
        <f ca="1">DATEDIF(D663,TODAY(),"Y")</f>
        <v>11</v>
      </c>
      <c r="F663" s="506">
        <v>22320</v>
      </c>
      <c r="G663" s="505">
        <v>2</v>
      </c>
      <c r="H663" s="508">
        <f>$I$2*F663+F663</f>
        <v>22320</v>
      </c>
      <c r="K663" s="138"/>
      <c r="L663" s="138"/>
      <c r="M663" s="138"/>
      <c r="N663" s="133"/>
      <c r="O663" s="139"/>
      <c r="P663" s="140"/>
      <c r="Q663" s="136"/>
      <c r="R663" s="141"/>
    </row>
    <row r="664" spans="1:18">
      <c r="A664" s="505" t="s">
        <v>202</v>
      </c>
      <c r="B664" s="505" t="s">
        <v>177</v>
      </c>
      <c r="C664" s="505" t="s">
        <v>108</v>
      </c>
      <c r="D664" s="515">
        <v>40745</v>
      </c>
      <c r="E664" s="507">
        <f ca="1">DATEDIF(D664,TODAY(),"Y")</f>
        <v>11</v>
      </c>
      <c r="F664" s="506">
        <v>69400</v>
      </c>
      <c r="G664" s="505">
        <v>5</v>
      </c>
      <c r="H664" s="508">
        <f>$I$2*F664+F664</f>
        <v>69400</v>
      </c>
      <c r="K664" s="138"/>
      <c r="L664" s="138"/>
      <c r="M664" s="138"/>
      <c r="N664" s="133"/>
      <c r="O664" s="139"/>
      <c r="P664" s="140"/>
      <c r="Q664" s="136"/>
      <c r="R664" s="141"/>
    </row>
    <row r="665" spans="1:18">
      <c r="A665" s="505" t="s">
        <v>201</v>
      </c>
      <c r="B665" s="505" t="s">
        <v>137</v>
      </c>
      <c r="C665" s="505" t="s">
        <v>108</v>
      </c>
      <c r="D665" s="515">
        <v>40752</v>
      </c>
      <c r="E665" s="507">
        <f ca="1">DATEDIF(D665,TODAY(),"Y")</f>
        <v>11</v>
      </c>
      <c r="F665" s="506">
        <v>37620</v>
      </c>
      <c r="G665" s="505">
        <v>5</v>
      </c>
      <c r="H665" s="508">
        <f>$I$2*F665+F665</f>
        <v>37620</v>
      </c>
      <c r="K665" s="138"/>
      <c r="L665" s="138"/>
      <c r="M665" s="138"/>
      <c r="N665" s="133"/>
      <c r="O665" s="139"/>
      <c r="P665" s="140"/>
      <c r="Q665" s="136"/>
      <c r="R665" s="141"/>
    </row>
    <row r="666" spans="1:18">
      <c r="A666" s="505" t="s">
        <v>200</v>
      </c>
      <c r="B666" s="505" t="s">
        <v>119</v>
      </c>
      <c r="C666" s="505" t="s">
        <v>108</v>
      </c>
      <c r="D666" s="515">
        <v>40759</v>
      </c>
      <c r="E666" s="507">
        <f ca="1">DATEDIF(D666,TODAY(),"Y")</f>
        <v>11</v>
      </c>
      <c r="F666" s="506">
        <v>67920</v>
      </c>
      <c r="G666" s="505">
        <v>4</v>
      </c>
      <c r="H666" s="508">
        <f>$I$2*F666+F666</f>
        <v>67920</v>
      </c>
      <c r="K666" s="138"/>
      <c r="L666" s="138"/>
      <c r="M666" s="138"/>
      <c r="N666" s="133"/>
      <c r="O666" s="139"/>
      <c r="P666" s="140"/>
      <c r="Q666" s="136"/>
      <c r="R666" s="141"/>
    </row>
    <row r="667" spans="1:18">
      <c r="A667" s="505" t="s">
        <v>199</v>
      </c>
      <c r="B667" s="505" t="s">
        <v>115</v>
      </c>
      <c r="C667" s="505" t="s">
        <v>108</v>
      </c>
      <c r="D667" s="515">
        <v>40762</v>
      </c>
      <c r="E667" s="507">
        <f ca="1">DATEDIF(D667,TODAY(),"Y")</f>
        <v>11</v>
      </c>
      <c r="F667" s="506">
        <v>61470</v>
      </c>
      <c r="G667" s="505">
        <v>5</v>
      </c>
      <c r="H667" s="508">
        <f>$I$2*F667+F667</f>
        <v>61470</v>
      </c>
      <c r="K667" s="138"/>
      <c r="L667" s="138"/>
      <c r="M667" s="138"/>
      <c r="N667" s="133"/>
      <c r="O667" s="139"/>
      <c r="P667" s="140"/>
      <c r="Q667" s="136"/>
      <c r="R667" s="141"/>
    </row>
    <row r="668" spans="1:18">
      <c r="A668" s="505" t="s">
        <v>197</v>
      </c>
      <c r="B668" s="505" t="s">
        <v>110</v>
      </c>
      <c r="C668" s="505" t="s">
        <v>108</v>
      </c>
      <c r="D668" s="515">
        <v>40765</v>
      </c>
      <c r="E668" s="507">
        <f ca="1">DATEDIF(D668,TODAY(),"Y")</f>
        <v>11</v>
      </c>
      <c r="F668" s="506">
        <v>77740</v>
      </c>
      <c r="G668" s="505">
        <v>1</v>
      </c>
      <c r="H668" s="508">
        <f>$I$2*F668+F668</f>
        <v>77740</v>
      </c>
      <c r="K668" s="138"/>
      <c r="L668" s="138"/>
      <c r="M668" s="138"/>
      <c r="N668" s="133"/>
      <c r="O668" s="139"/>
      <c r="P668" s="140"/>
      <c r="Q668" s="136"/>
      <c r="R668" s="141"/>
    </row>
    <row r="669" spans="1:18">
      <c r="A669" s="505" t="s">
        <v>198</v>
      </c>
      <c r="B669" s="505" t="s">
        <v>177</v>
      </c>
      <c r="C669" s="505" t="s">
        <v>108</v>
      </c>
      <c r="D669" s="515">
        <v>40765</v>
      </c>
      <c r="E669" s="507">
        <f ca="1">DATEDIF(D669,TODAY(),"Y")</f>
        <v>11</v>
      </c>
      <c r="F669" s="506">
        <v>77720</v>
      </c>
      <c r="G669" s="505">
        <v>3</v>
      </c>
      <c r="H669" s="508">
        <f>$I$2*F669+F669</f>
        <v>77720</v>
      </c>
      <c r="K669" s="138"/>
      <c r="L669" s="138"/>
      <c r="M669" s="138"/>
      <c r="N669" s="142"/>
      <c r="O669" s="139"/>
      <c r="P669" s="140"/>
      <c r="Q669" s="136"/>
      <c r="R669" s="141"/>
    </row>
    <row r="670" spans="1:18">
      <c r="A670" s="505" t="s">
        <v>196</v>
      </c>
      <c r="B670" s="505" t="s">
        <v>123</v>
      </c>
      <c r="C670" s="505" t="s">
        <v>125</v>
      </c>
      <c r="D670" s="515">
        <v>40777</v>
      </c>
      <c r="E670" s="507">
        <f ca="1">DATEDIF(D670,TODAY(),"Y")</f>
        <v>11</v>
      </c>
      <c r="F670" s="506">
        <v>13800</v>
      </c>
      <c r="G670" s="505">
        <v>3</v>
      </c>
      <c r="H670" s="508">
        <f>$I$2*F670+F670</f>
        <v>13800</v>
      </c>
      <c r="K670" s="138"/>
      <c r="L670" s="138"/>
      <c r="M670" s="138"/>
      <c r="N670" s="133"/>
      <c r="O670" s="139"/>
      <c r="P670" s="140"/>
      <c r="Q670" s="136"/>
      <c r="R670" s="141"/>
    </row>
    <row r="671" spans="1:18">
      <c r="A671" s="505" t="s">
        <v>195</v>
      </c>
      <c r="B671" s="505" t="s">
        <v>135</v>
      </c>
      <c r="C671" s="505" t="s">
        <v>125</v>
      </c>
      <c r="D671" s="515">
        <v>40779</v>
      </c>
      <c r="E671" s="507">
        <f ca="1">DATEDIF(D671,TODAY(),"Y")</f>
        <v>11</v>
      </c>
      <c r="F671" s="506">
        <v>30445</v>
      </c>
      <c r="G671" s="505">
        <v>1</v>
      </c>
      <c r="H671" s="508">
        <f>$I$2*F671+F671</f>
        <v>30445</v>
      </c>
      <c r="K671" s="138"/>
      <c r="L671" s="138"/>
      <c r="M671" s="138"/>
      <c r="N671" s="133"/>
      <c r="O671" s="139"/>
      <c r="P671" s="140"/>
      <c r="Q671" s="136"/>
      <c r="R671" s="141"/>
    </row>
    <row r="672" spans="1:18">
      <c r="A672" s="505" t="s">
        <v>194</v>
      </c>
      <c r="B672" s="505" t="s">
        <v>135</v>
      </c>
      <c r="C672" s="505" t="s">
        <v>131</v>
      </c>
      <c r="D672" s="515">
        <v>40787</v>
      </c>
      <c r="E672" s="507">
        <f ca="1">DATEDIF(D672,TODAY(),"Y")</f>
        <v>11</v>
      </c>
      <c r="F672" s="506">
        <v>29070</v>
      </c>
      <c r="G672" s="505">
        <v>3</v>
      </c>
      <c r="H672" s="508">
        <f>$I$2*F672+F672</f>
        <v>29070</v>
      </c>
      <c r="K672" s="138"/>
      <c r="L672" s="138"/>
      <c r="M672" s="138"/>
      <c r="N672" s="133"/>
      <c r="O672" s="139"/>
      <c r="P672" s="140"/>
      <c r="Q672" s="136"/>
      <c r="R672" s="141"/>
    </row>
    <row r="673" spans="1:18">
      <c r="A673" s="505" t="s">
        <v>193</v>
      </c>
      <c r="B673" s="505" t="s">
        <v>107</v>
      </c>
      <c r="C673" s="505" t="s">
        <v>111</v>
      </c>
      <c r="D673" s="515">
        <v>40800</v>
      </c>
      <c r="E673" s="507">
        <f ca="1">DATEDIF(D673,TODAY(),"Y")</f>
        <v>11</v>
      </c>
      <c r="F673" s="506">
        <v>62480</v>
      </c>
      <c r="G673" s="505">
        <v>5</v>
      </c>
      <c r="H673" s="508">
        <f>$I$2*F673+F673</f>
        <v>62480</v>
      </c>
      <c r="K673" s="138"/>
      <c r="L673" s="138"/>
      <c r="M673" s="138"/>
      <c r="N673" s="133"/>
      <c r="O673" s="139"/>
      <c r="P673" s="140"/>
      <c r="Q673" s="136"/>
      <c r="R673" s="141"/>
    </row>
    <row r="674" spans="1:18">
      <c r="A674" s="505" t="s">
        <v>192</v>
      </c>
      <c r="B674" s="505" t="s">
        <v>115</v>
      </c>
      <c r="C674" s="505" t="s">
        <v>125</v>
      </c>
      <c r="D674" s="515">
        <v>40807</v>
      </c>
      <c r="E674" s="507">
        <f ca="1">DATEDIF(D674,TODAY(),"Y")</f>
        <v>11</v>
      </c>
      <c r="F674" s="506">
        <v>35045</v>
      </c>
      <c r="G674" s="505">
        <v>4</v>
      </c>
      <c r="H674" s="508">
        <f>$I$2*F674+F674</f>
        <v>35045</v>
      </c>
      <c r="K674" s="138"/>
      <c r="L674" s="138"/>
      <c r="M674" s="138"/>
      <c r="N674" s="133"/>
      <c r="O674" s="139"/>
      <c r="P674" s="140"/>
      <c r="Q674" s="136"/>
      <c r="R674" s="141"/>
    </row>
    <row r="675" spans="1:18">
      <c r="A675" s="505" t="s">
        <v>191</v>
      </c>
      <c r="B675" s="505" t="s">
        <v>107</v>
      </c>
      <c r="C675" s="505" t="s">
        <v>111</v>
      </c>
      <c r="D675" s="515">
        <v>40811</v>
      </c>
      <c r="E675" s="507">
        <f ca="1">DATEDIF(D675,TODAY(),"Y")</f>
        <v>11</v>
      </c>
      <c r="F675" s="506">
        <v>61134</v>
      </c>
      <c r="G675" s="505">
        <v>4</v>
      </c>
      <c r="H675" s="508">
        <f>$I$2*F675+F675</f>
        <v>61134</v>
      </c>
      <c r="K675" s="138"/>
      <c r="L675" s="138"/>
      <c r="M675" s="138"/>
      <c r="N675" s="133"/>
      <c r="O675" s="139"/>
      <c r="P675" s="140"/>
      <c r="Q675" s="136"/>
      <c r="R675" s="141"/>
    </row>
    <row r="676" spans="1:18">
      <c r="A676" s="505" t="s">
        <v>190</v>
      </c>
      <c r="B676" s="505" t="s">
        <v>110</v>
      </c>
      <c r="C676" s="505" t="s">
        <v>108</v>
      </c>
      <c r="D676" s="515">
        <v>40815</v>
      </c>
      <c r="E676" s="507">
        <f ca="1">DATEDIF(D676,TODAY(),"Y")</f>
        <v>11</v>
      </c>
      <c r="F676" s="506">
        <v>54500</v>
      </c>
      <c r="G676" s="505">
        <v>5</v>
      </c>
      <c r="H676" s="508">
        <f>$I$2*F676+F676</f>
        <v>54500</v>
      </c>
      <c r="K676" s="138"/>
      <c r="L676" s="138"/>
      <c r="M676" s="138"/>
      <c r="N676" s="133"/>
      <c r="O676" s="139"/>
      <c r="P676" s="140"/>
      <c r="Q676" s="136"/>
      <c r="R676" s="141"/>
    </row>
    <row r="677" spans="1:18">
      <c r="A677" s="505" t="s">
        <v>189</v>
      </c>
      <c r="B677" s="505" t="s">
        <v>177</v>
      </c>
      <c r="C677" s="505" t="s">
        <v>108</v>
      </c>
      <c r="D677" s="515">
        <v>40818</v>
      </c>
      <c r="E677" s="507">
        <f ca="1">DATEDIF(D677,TODAY(),"Y")</f>
        <v>11</v>
      </c>
      <c r="F677" s="506">
        <v>44560</v>
      </c>
      <c r="G677" s="505">
        <v>2</v>
      </c>
      <c r="H677" s="508">
        <f>$I$2*F677+F677</f>
        <v>44560</v>
      </c>
      <c r="K677" s="138"/>
      <c r="L677" s="138"/>
      <c r="M677" s="138"/>
      <c r="N677" s="133"/>
      <c r="O677" s="139"/>
      <c r="P677" s="140"/>
      <c r="Q677" s="136"/>
      <c r="R677" s="141"/>
    </row>
    <row r="678" spans="1:18">
      <c r="A678" s="505" t="s">
        <v>188</v>
      </c>
      <c r="B678" s="505" t="s">
        <v>110</v>
      </c>
      <c r="C678" s="505" t="s">
        <v>111</v>
      </c>
      <c r="D678" s="515">
        <v>40820</v>
      </c>
      <c r="E678" s="507">
        <f ca="1">DATEDIF(D678,TODAY(),"Y")</f>
        <v>11</v>
      </c>
      <c r="F678" s="506">
        <v>52750</v>
      </c>
      <c r="G678" s="505">
        <v>1</v>
      </c>
      <c r="H678" s="508">
        <f>$I$2*F678+F678</f>
        <v>52750</v>
      </c>
      <c r="K678" s="138"/>
      <c r="L678" s="138"/>
      <c r="M678" s="138"/>
      <c r="N678" s="133"/>
      <c r="O678" s="139"/>
      <c r="P678" s="140"/>
      <c r="Q678" s="136"/>
      <c r="R678" s="141"/>
    </row>
    <row r="679" spans="1:18">
      <c r="A679" s="505" t="s">
        <v>187</v>
      </c>
      <c r="B679" s="505" t="s">
        <v>110</v>
      </c>
      <c r="C679" s="505" t="s">
        <v>108</v>
      </c>
      <c r="D679" s="515">
        <v>40831</v>
      </c>
      <c r="E679" s="507">
        <f ca="1">DATEDIF(D679,TODAY(),"Y")</f>
        <v>11</v>
      </c>
      <c r="F679" s="506">
        <v>79400</v>
      </c>
      <c r="G679" s="505">
        <v>4</v>
      </c>
      <c r="H679" s="508">
        <f>$I$2*F679+F679</f>
        <v>79400</v>
      </c>
      <c r="K679" s="138"/>
      <c r="L679" s="138"/>
      <c r="M679" s="138"/>
      <c r="N679" s="133"/>
      <c r="O679" s="139"/>
      <c r="P679" s="140"/>
      <c r="Q679" s="136"/>
      <c r="R679" s="141"/>
    </row>
    <row r="680" spans="1:18">
      <c r="A680" s="505" t="s">
        <v>186</v>
      </c>
      <c r="B680" s="505" t="s">
        <v>123</v>
      </c>
      <c r="C680" s="505" t="s">
        <v>108</v>
      </c>
      <c r="D680" s="515">
        <v>40832</v>
      </c>
      <c r="E680" s="507">
        <f ca="1">DATEDIF(D680,TODAY(),"Y")</f>
        <v>11</v>
      </c>
      <c r="F680" s="506">
        <v>85920</v>
      </c>
      <c r="G680" s="505">
        <v>4</v>
      </c>
      <c r="H680" s="508">
        <f>$I$2*F680+F680</f>
        <v>85920</v>
      </c>
      <c r="K680" s="138"/>
      <c r="L680" s="138"/>
      <c r="M680" s="138"/>
      <c r="N680" s="133"/>
      <c r="O680" s="139"/>
      <c r="P680" s="140"/>
      <c r="Q680" s="136"/>
      <c r="R680" s="141"/>
    </row>
    <row r="681" spans="1:18">
      <c r="A681" s="505" t="s">
        <v>185</v>
      </c>
      <c r="B681" s="505" t="s">
        <v>177</v>
      </c>
      <c r="C681" s="505" t="s">
        <v>108</v>
      </c>
      <c r="D681" s="515">
        <v>40841</v>
      </c>
      <c r="E681" s="507">
        <f ca="1">DATEDIF(D681,TODAY(),"Y")</f>
        <v>11</v>
      </c>
      <c r="F681" s="506">
        <v>81530</v>
      </c>
      <c r="G681" s="505">
        <v>5</v>
      </c>
      <c r="H681" s="508">
        <f>$I$2*F681+F681</f>
        <v>81530</v>
      </c>
      <c r="K681" s="138"/>
      <c r="L681" s="138"/>
      <c r="M681" s="138"/>
      <c r="N681" s="133"/>
      <c r="O681" s="139"/>
      <c r="P681" s="140"/>
      <c r="Q681" s="136"/>
      <c r="R681" s="141"/>
    </row>
    <row r="682" spans="1:18">
      <c r="A682" s="505" t="s">
        <v>184</v>
      </c>
      <c r="B682" s="505" t="s">
        <v>119</v>
      </c>
      <c r="C682" s="505" t="s">
        <v>108</v>
      </c>
      <c r="D682" s="515">
        <v>40853</v>
      </c>
      <c r="E682" s="507">
        <f ca="1">DATEDIF(D682,TODAY(),"Y")</f>
        <v>11</v>
      </c>
      <c r="F682" s="506">
        <v>63050</v>
      </c>
      <c r="G682" s="505">
        <v>3</v>
      </c>
      <c r="H682" s="508">
        <f>$I$2*F682+F682</f>
        <v>63050</v>
      </c>
      <c r="K682" s="138"/>
      <c r="L682" s="138"/>
      <c r="M682" s="138"/>
      <c r="N682" s="133"/>
      <c r="O682" s="139"/>
      <c r="P682" s="140"/>
      <c r="Q682" s="136"/>
      <c r="R682" s="141"/>
    </row>
    <row r="683" spans="1:18">
      <c r="A683" s="505" t="s">
        <v>183</v>
      </c>
      <c r="B683" s="505" t="s">
        <v>154</v>
      </c>
      <c r="C683" s="505" t="s">
        <v>108</v>
      </c>
      <c r="D683" s="515">
        <v>40856</v>
      </c>
      <c r="E683" s="507">
        <f ca="1">DATEDIF(D683,TODAY(),"Y")</f>
        <v>11</v>
      </c>
      <c r="F683" s="506">
        <v>41350</v>
      </c>
      <c r="G683" s="505">
        <v>2</v>
      </c>
      <c r="H683" s="508">
        <f>$I$2*F683+F683</f>
        <v>41350</v>
      </c>
      <c r="K683" s="138"/>
      <c r="L683" s="138"/>
      <c r="M683" s="138"/>
      <c r="N683" s="133"/>
      <c r="O683" s="139"/>
      <c r="P683" s="140"/>
      <c r="Q683" s="136"/>
      <c r="R683" s="141"/>
    </row>
    <row r="684" spans="1:18">
      <c r="A684" s="505" t="s">
        <v>182</v>
      </c>
      <c r="B684" s="505" t="s">
        <v>107</v>
      </c>
      <c r="C684" s="505" t="s">
        <v>111</v>
      </c>
      <c r="D684" s="515">
        <v>40867</v>
      </c>
      <c r="E684" s="507">
        <f ca="1">DATEDIF(D684,TODAY(),"Y")</f>
        <v>11</v>
      </c>
      <c r="F684" s="506">
        <v>57500</v>
      </c>
      <c r="G684" s="505">
        <v>1</v>
      </c>
      <c r="H684" s="508">
        <f>$I$2*F684+F684</f>
        <v>57500</v>
      </c>
      <c r="K684" s="138"/>
      <c r="L684" s="138"/>
      <c r="M684" s="138"/>
      <c r="N684" s="133"/>
      <c r="O684" s="139"/>
      <c r="P684" s="140"/>
      <c r="Q684" s="136"/>
      <c r="R684" s="141"/>
    </row>
    <row r="685" spans="1:18">
      <c r="A685" s="505" t="s">
        <v>181</v>
      </c>
      <c r="B685" s="505" t="s">
        <v>110</v>
      </c>
      <c r="C685" s="505" t="s">
        <v>108</v>
      </c>
      <c r="D685" s="515">
        <v>40878</v>
      </c>
      <c r="E685" s="507">
        <f ca="1">DATEDIF(D685,TODAY(),"Y")</f>
        <v>11</v>
      </c>
      <c r="F685" s="506">
        <v>71680</v>
      </c>
      <c r="G685" s="505">
        <v>4</v>
      </c>
      <c r="H685" s="508">
        <f>$I$2*F685+F685</f>
        <v>71680</v>
      </c>
      <c r="K685" s="138"/>
      <c r="L685" s="138"/>
      <c r="M685" s="138"/>
      <c r="N685" s="133"/>
      <c r="O685" s="139"/>
      <c r="P685" s="140"/>
      <c r="Q685" s="136"/>
      <c r="R685" s="141"/>
    </row>
    <row r="686" spans="1:18">
      <c r="A686" s="505" t="s">
        <v>180</v>
      </c>
      <c r="B686" s="505" t="s">
        <v>123</v>
      </c>
      <c r="C686" s="505" t="s">
        <v>108</v>
      </c>
      <c r="D686" s="515">
        <v>40880</v>
      </c>
      <c r="E686" s="507">
        <f ca="1">DATEDIF(D686,TODAY(),"Y")</f>
        <v>11</v>
      </c>
      <c r="F686" s="506">
        <v>61400</v>
      </c>
      <c r="G686" s="505">
        <v>5</v>
      </c>
      <c r="H686" s="508">
        <f>$I$2*F686+F686</f>
        <v>61400</v>
      </c>
      <c r="K686" s="138"/>
      <c r="L686" s="138"/>
      <c r="M686" s="138"/>
      <c r="N686" s="133"/>
      <c r="O686" s="139"/>
      <c r="P686" s="140"/>
      <c r="Q686" s="136"/>
      <c r="R686" s="141"/>
    </row>
    <row r="687" spans="1:18">
      <c r="A687" s="505" t="s">
        <v>178</v>
      </c>
      <c r="B687" s="505" t="s">
        <v>110</v>
      </c>
      <c r="C687" s="505" t="s">
        <v>111</v>
      </c>
      <c r="D687" s="515">
        <v>40883</v>
      </c>
      <c r="E687" s="507">
        <f ca="1">DATEDIF(D687,TODAY(),"Y")</f>
        <v>11</v>
      </c>
      <c r="F687" s="506">
        <v>50840</v>
      </c>
      <c r="G687" s="505">
        <v>4</v>
      </c>
      <c r="H687" s="508">
        <f>$I$2*F687+F687</f>
        <v>50840</v>
      </c>
      <c r="K687" s="138"/>
      <c r="L687" s="138"/>
      <c r="M687" s="138"/>
      <c r="N687" s="133"/>
      <c r="O687" s="139"/>
      <c r="P687" s="140"/>
      <c r="Q687" s="136"/>
      <c r="R687" s="141"/>
    </row>
    <row r="688" spans="1:18">
      <c r="A688" s="505" t="s">
        <v>179</v>
      </c>
      <c r="B688" s="505" t="s">
        <v>115</v>
      </c>
      <c r="C688" s="505" t="s">
        <v>108</v>
      </c>
      <c r="D688" s="515">
        <v>40883</v>
      </c>
      <c r="E688" s="507">
        <f ca="1">DATEDIF(D688,TODAY(),"Y")</f>
        <v>11</v>
      </c>
      <c r="F688" s="506">
        <v>43580</v>
      </c>
      <c r="G688" s="505">
        <v>5</v>
      </c>
      <c r="H688" s="508">
        <f>$I$2*F688+F688</f>
        <v>43580</v>
      </c>
      <c r="K688" s="138"/>
      <c r="L688" s="138"/>
      <c r="M688" s="138"/>
      <c r="N688" s="133"/>
      <c r="O688" s="139"/>
      <c r="P688" s="140"/>
      <c r="Q688" s="136"/>
      <c r="R688" s="141"/>
    </row>
    <row r="689" spans="1:18">
      <c r="A689" s="505" t="s">
        <v>176</v>
      </c>
      <c r="B689" s="505" t="s">
        <v>177</v>
      </c>
      <c r="C689" s="505" t="s">
        <v>108</v>
      </c>
      <c r="D689" s="515">
        <v>40893</v>
      </c>
      <c r="E689" s="507">
        <f ca="1">DATEDIF(D689,TODAY(),"Y")</f>
        <v>11</v>
      </c>
      <c r="F689" s="506">
        <v>44620</v>
      </c>
      <c r="G689" s="505">
        <v>5</v>
      </c>
      <c r="H689" s="508">
        <f>$I$2*F689+F689</f>
        <v>44620</v>
      </c>
      <c r="K689" s="138"/>
      <c r="L689" s="138"/>
      <c r="M689" s="138"/>
      <c r="N689" s="133"/>
      <c r="O689" s="139"/>
      <c r="P689" s="140"/>
      <c r="Q689" s="136"/>
      <c r="R689" s="141"/>
    </row>
    <row r="690" spans="1:18">
      <c r="A690" s="505" t="s">
        <v>175</v>
      </c>
      <c r="B690" s="505" t="s">
        <v>119</v>
      </c>
      <c r="C690" s="505" t="s">
        <v>108</v>
      </c>
      <c r="D690" s="515">
        <v>40909</v>
      </c>
      <c r="E690" s="507">
        <f ca="1">DATEDIF(D690,TODAY(),"Y")</f>
        <v>11</v>
      </c>
      <c r="F690" s="506">
        <v>54830</v>
      </c>
      <c r="G690" s="505">
        <v>1</v>
      </c>
      <c r="H690" s="508">
        <f>$I$2*F690+F690</f>
        <v>54830</v>
      </c>
      <c r="K690" s="138"/>
      <c r="L690" s="138"/>
      <c r="M690" s="138"/>
      <c r="N690" s="133"/>
      <c r="O690" s="139"/>
      <c r="P690" s="140"/>
      <c r="Q690" s="136"/>
      <c r="R690" s="141"/>
    </row>
    <row r="691" spans="1:18">
      <c r="A691" s="505" t="s">
        <v>174</v>
      </c>
      <c r="B691" s="505" t="s">
        <v>147</v>
      </c>
      <c r="C691" s="505" t="s">
        <v>108</v>
      </c>
      <c r="D691" s="515">
        <v>40911</v>
      </c>
      <c r="E691" s="507">
        <f ca="1">DATEDIF(D691,TODAY(),"Y")</f>
        <v>11</v>
      </c>
      <c r="F691" s="506">
        <v>87120</v>
      </c>
      <c r="G691" s="505">
        <v>3</v>
      </c>
      <c r="H691" s="508">
        <f>$I$2*F691+F691</f>
        <v>87120</v>
      </c>
      <c r="K691" s="138"/>
      <c r="L691" s="138"/>
      <c r="M691" s="138"/>
      <c r="N691" s="133"/>
      <c r="O691" s="139"/>
      <c r="P691" s="140"/>
      <c r="Q691" s="136"/>
      <c r="R691" s="141"/>
    </row>
    <row r="692" spans="1:18">
      <c r="A692" s="505" t="s">
        <v>172</v>
      </c>
      <c r="B692" s="505" t="s">
        <v>137</v>
      </c>
      <c r="C692" s="505" t="s">
        <v>108</v>
      </c>
      <c r="D692" s="515">
        <v>40918</v>
      </c>
      <c r="E692" s="507">
        <f ca="1">DATEDIF(D692,TODAY(),"Y")</f>
        <v>11</v>
      </c>
      <c r="F692" s="506">
        <v>82500</v>
      </c>
      <c r="G692" s="505">
        <v>5</v>
      </c>
      <c r="H692" s="508">
        <f>$I$2*F692+F692</f>
        <v>82500</v>
      </c>
      <c r="K692" s="138"/>
      <c r="L692" s="138"/>
      <c r="M692" s="138"/>
      <c r="N692" s="133"/>
      <c r="O692" s="139"/>
      <c r="P692" s="140"/>
      <c r="Q692" s="136"/>
      <c r="R692" s="141"/>
    </row>
    <row r="693" spans="1:18">
      <c r="A693" s="505" t="s">
        <v>173</v>
      </c>
      <c r="B693" s="505" t="s">
        <v>140</v>
      </c>
      <c r="C693" s="505" t="s">
        <v>108</v>
      </c>
      <c r="D693" s="515">
        <v>40918</v>
      </c>
      <c r="E693" s="507">
        <f ca="1">DATEDIF(D693,TODAY(),"Y")</f>
        <v>11</v>
      </c>
      <c r="F693" s="506">
        <v>56900</v>
      </c>
      <c r="G693" s="505">
        <v>5</v>
      </c>
      <c r="H693" s="508">
        <f>$I$2*F693+F693</f>
        <v>56900</v>
      </c>
      <c r="K693" s="138"/>
      <c r="L693" s="138"/>
      <c r="M693" s="138"/>
      <c r="N693" s="142"/>
      <c r="O693" s="139"/>
      <c r="P693" s="140"/>
      <c r="Q693" s="136"/>
      <c r="R693" s="141"/>
    </row>
    <row r="694" spans="1:18">
      <c r="A694" s="505" t="s">
        <v>171</v>
      </c>
      <c r="B694" s="505" t="s">
        <v>121</v>
      </c>
      <c r="C694" s="505" t="s">
        <v>108</v>
      </c>
      <c r="D694" s="515">
        <v>40922</v>
      </c>
      <c r="E694" s="507">
        <f ca="1">DATEDIF(D694,TODAY(),"Y")</f>
        <v>11</v>
      </c>
      <c r="F694" s="506">
        <v>39110</v>
      </c>
      <c r="G694" s="505">
        <v>5</v>
      </c>
      <c r="H694" s="508">
        <f>$I$2*F694+F694</f>
        <v>39110</v>
      </c>
      <c r="K694" s="138"/>
      <c r="L694" s="138"/>
      <c r="M694" s="138"/>
      <c r="N694" s="133"/>
      <c r="O694" s="139"/>
      <c r="P694" s="140"/>
      <c r="Q694" s="136"/>
      <c r="R694" s="141"/>
    </row>
    <row r="695" spans="1:18">
      <c r="A695" s="505" t="s">
        <v>170</v>
      </c>
      <c r="B695" s="505" t="s">
        <v>115</v>
      </c>
      <c r="C695" s="505" t="s">
        <v>108</v>
      </c>
      <c r="D695" s="515">
        <v>40925</v>
      </c>
      <c r="E695" s="507">
        <f ca="1">DATEDIF(D695,TODAY(),"Y")</f>
        <v>11</v>
      </c>
      <c r="F695" s="506">
        <v>43190</v>
      </c>
      <c r="G695" s="505">
        <v>2</v>
      </c>
      <c r="H695" s="508">
        <f>$I$2*F695+F695</f>
        <v>43190</v>
      </c>
      <c r="K695" s="138"/>
      <c r="L695" s="138"/>
      <c r="M695" s="138"/>
      <c r="N695" s="133"/>
      <c r="O695" s="139"/>
      <c r="P695" s="140"/>
      <c r="Q695" s="136"/>
      <c r="R695" s="141"/>
    </row>
    <row r="696" spans="1:18">
      <c r="A696" s="505" t="s">
        <v>169</v>
      </c>
      <c r="B696" s="505" t="s">
        <v>123</v>
      </c>
      <c r="C696" s="505" t="s">
        <v>131</v>
      </c>
      <c r="D696" s="515">
        <v>40925</v>
      </c>
      <c r="E696" s="507">
        <f ca="1">DATEDIF(D696,TODAY(),"Y")</f>
        <v>11</v>
      </c>
      <c r="F696" s="506">
        <v>14568</v>
      </c>
      <c r="G696" s="505">
        <v>3</v>
      </c>
      <c r="H696" s="508">
        <f>$I$2*F696+F696</f>
        <v>14568</v>
      </c>
      <c r="K696" s="138"/>
      <c r="L696" s="138"/>
      <c r="M696" s="138"/>
      <c r="N696" s="133"/>
      <c r="O696" s="139"/>
      <c r="P696" s="140"/>
      <c r="Q696" s="136"/>
      <c r="R696" s="141"/>
    </row>
    <row r="697" spans="1:18">
      <c r="A697" s="505" t="s">
        <v>168</v>
      </c>
      <c r="B697" s="505" t="s">
        <v>140</v>
      </c>
      <c r="C697" s="505" t="s">
        <v>108</v>
      </c>
      <c r="D697" s="515">
        <v>40936</v>
      </c>
      <c r="E697" s="507">
        <f ca="1">DATEDIF(D697,TODAY(),"Y")</f>
        <v>10</v>
      </c>
      <c r="F697" s="506">
        <v>52940</v>
      </c>
      <c r="G697" s="505">
        <v>4</v>
      </c>
      <c r="H697" s="508">
        <f>$I$2*F697+F697</f>
        <v>52940</v>
      </c>
      <c r="K697" s="138"/>
      <c r="L697" s="138"/>
      <c r="M697" s="138"/>
      <c r="N697" s="133"/>
      <c r="O697" s="139"/>
      <c r="P697" s="140"/>
      <c r="Q697" s="136"/>
      <c r="R697" s="141"/>
    </row>
    <row r="698" spans="1:18">
      <c r="A698" s="505" t="s">
        <v>167</v>
      </c>
      <c r="B698" s="505" t="s">
        <v>115</v>
      </c>
      <c r="C698" s="505" t="s">
        <v>108</v>
      </c>
      <c r="D698" s="515">
        <v>40941</v>
      </c>
      <c r="E698" s="507">
        <f ca="1">DATEDIF(D698,TODAY(),"Y")</f>
        <v>10</v>
      </c>
      <c r="F698" s="506">
        <v>26360</v>
      </c>
      <c r="G698" s="505">
        <v>1</v>
      </c>
      <c r="H698" s="508">
        <f>$I$2*F698+F698</f>
        <v>26360</v>
      </c>
      <c r="K698" s="138"/>
      <c r="L698" s="138"/>
      <c r="M698" s="138"/>
      <c r="N698" s="133"/>
      <c r="O698" s="139"/>
      <c r="P698" s="140"/>
      <c r="Q698" s="136"/>
      <c r="R698" s="141"/>
    </row>
    <row r="699" spans="1:18">
      <c r="A699" s="505" t="s">
        <v>166</v>
      </c>
      <c r="B699" s="505" t="s">
        <v>110</v>
      </c>
      <c r="C699" s="505" t="s">
        <v>111</v>
      </c>
      <c r="D699" s="515">
        <v>40943</v>
      </c>
      <c r="E699" s="507">
        <f ca="1">DATEDIF(D699,TODAY(),"Y")</f>
        <v>10</v>
      </c>
      <c r="F699" s="506">
        <v>47590</v>
      </c>
      <c r="G699" s="505">
        <v>3</v>
      </c>
      <c r="H699" s="508">
        <f>$I$2*F699+F699</f>
        <v>47590</v>
      </c>
      <c r="K699" s="138"/>
      <c r="L699" s="138"/>
      <c r="M699" s="138"/>
      <c r="N699" s="133"/>
      <c r="O699" s="139"/>
      <c r="P699" s="140"/>
      <c r="Q699" s="136"/>
      <c r="R699" s="141"/>
    </row>
    <row r="700" spans="1:18">
      <c r="A700" s="505" t="s">
        <v>165</v>
      </c>
      <c r="B700" s="505" t="s">
        <v>115</v>
      </c>
      <c r="C700" s="505" t="s">
        <v>108</v>
      </c>
      <c r="D700" s="515">
        <v>40947</v>
      </c>
      <c r="E700" s="507">
        <f ca="1">DATEDIF(D700,TODAY(),"Y")</f>
        <v>10</v>
      </c>
      <c r="F700" s="506">
        <v>79770</v>
      </c>
      <c r="G700" s="505">
        <v>4</v>
      </c>
      <c r="H700" s="508">
        <f>$I$2*F700+F700</f>
        <v>79770</v>
      </c>
      <c r="K700" s="138"/>
      <c r="L700" s="138"/>
      <c r="M700" s="138"/>
      <c r="N700" s="133"/>
      <c r="O700" s="139"/>
      <c r="P700" s="140"/>
      <c r="Q700" s="136"/>
      <c r="R700" s="141"/>
    </row>
    <row r="701" spans="1:18">
      <c r="A701" s="505" t="s">
        <v>164</v>
      </c>
      <c r="B701" s="505" t="s">
        <v>140</v>
      </c>
      <c r="C701" s="505" t="s">
        <v>108</v>
      </c>
      <c r="D701" s="515">
        <v>40953</v>
      </c>
      <c r="E701" s="507">
        <f ca="1">DATEDIF(D701,TODAY(),"Y")</f>
        <v>10</v>
      </c>
      <c r="F701" s="506">
        <v>60380</v>
      </c>
      <c r="G701" s="505">
        <v>4</v>
      </c>
      <c r="H701" s="508">
        <f>$I$2*F701+F701</f>
        <v>60380</v>
      </c>
      <c r="K701" s="138"/>
      <c r="L701" s="138"/>
      <c r="M701" s="138"/>
      <c r="N701" s="133"/>
      <c r="O701" s="139"/>
      <c r="P701" s="140"/>
      <c r="Q701" s="136"/>
      <c r="R701" s="141"/>
    </row>
    <row r="702" spans="1:18">
      <c r="A702" s="505" t="s">
        <v>163</v>
      </c>
      <c r="B702" s="505" t="s">
        <v>110</v>
      </c>
      <c r="C702" s="505" t="s">
        <v>111</v>
      </c>
      <c r="D702" s="515">
        <v>40963</v>
      </c>
      <c r="E702" s="507">
        <f ca="1">DATEDIF(D702,TODAY(),"Y")</f>
        <v>10</v>
      </c>
      <c r="F702" s="506">
        <v>60550</v>
      </c>
      <c r="G702" s="505">
        <v>2</v>
      </c>
      <c r="H702" s="508">
        <f>$I$2*F702+F702</f>
        <v>60550</v>
      </c>
      <c r="K702" s="138"/>
      <c r="L702" s="138"/>
      <c r="M702" s="138"/>
      <c r="N702" s="133"/>
      <c r="O702" s="139"/>
      <c r="P702" s="140"/>
      <c r="Q702" s="136"/>
      <c r="R702" s="141"/>
    </row>
    <row r="703" spans="1:18">
      <c r="A703" s="505" t="s">
        <v>162</v>
      </c>
      <c r="B703" s="505" t="s">
        <v>110</v>
      </c>
      <c r="C703" s="505" t="s">
        <v>125</v>
      </c>
      <c r="D703" s="515">
        <v>40976</v>
      </c>
      <c r="E703" s="507">
        <f ca="1">DATEDIF(D703,TODAY(),"Y")</f>
        <v>10</v>
      </c>
      <c r="F703" s="506">
        <v>46380</v>
      </c>
      <c r="G703" s="505">
        <v>3</v>
      </c>
      <c r="H703" s="508">
        <f>$I$2*F703+F703</f>
        <v>46380</v>
      </c>
      <c r="K703" s="138"/>
      <c r="L703" s="138"/>
      <c r="M703" s="138"/>
      <c r="N703" s="133"/>
      <c r="O703" s="139"/>
      <c r="P703" s="140"/>
      <c r="Q703" s="136"/>
      <c r="R703" s="141"/>
    </row>
    <row r="704" spans="1:18">
      <c r="A704" s="505" t="s">
        <v>161</v>
      </c>
      <c r="B704" s="505" t="s">
        <v>123</v>
      </c>
      <c r="C704" s="505" t="s">
        <v>111</v>
      </c>
      <c r="D704" s="515">
        <v>40983</v>
      </c>
      <c r="E704" s="507">
        <f ca="1">DATEDIF(D704,TODAY(),"Y")</f>
        <v>10</v>
      </c>
      <c r="F704" s="506">
        <v>64460</v>
      </c>
      <c r="G704" s="505">
        <v>1</v>
      </c>
      <c r="H704" s="508">
        <f>$I$2*F704+F704</f>
        <v>64460</v>
      </c>
      <c r="K704" s="138"/>
      <c r="L704" s="138"/>
      <c r="M704" s="138"/>
      <c r="N704" s="133"/>
      <c r="O704" s="139"/>
      <c r="P704" s="140"/>
      <c r="Q704" s="136"/>
      <c r="R704" s="141"/>
    </row>
    <row r="705" spans="1:18">
      <c r="A705" s="505" t="s">
        <v>160</v>
      </c>
      <c r="B705" s="505" t="s">
        <v>107</v>
      </c>
      <c r="C705" s="505" t="s">
        <v>108</v>
      </c>
      <c r="D705" s="515">
        <v>40986</v>
      </c>
      <c r="E705" s="507">
        <f ca="1">DATEDIF(D705,TODAY(),"Y")</f>
        <v>10</v>
      </c>
      <c r="F705" s="506">
        <v>46550</v>
      </c>
      <c r="G705" s="505">
        <v>4</v>
      </c>
      <c r="H705" s="508">
        <f>$I$2*F705+F705</f>
        <v>46550</v>
      </c>
      <c r="K705" s="138"/>
      <c r="L705" s="138"/>
      <c r="M705" s="138"/>
      <c r="N705" s="133"/>
      <c r="O705" s="139"/>
      <c r="P705" s="140"/>
      <c r="Q705" s="136"/>
      <c r="R705" s="141"/>
    </row>
    <row r="706" spans="1:18">
      <c r="A706" s="505" t="s">
        <v>159</v>
      </c>
      <c r="B706" s="505" t="s">
        <v>119</v>
      </c>
      <c r="C706" s="505" t="s">
        <v>108</v>
      </c>
      <c r="D706" s="515">
        <v>40990</v>
      </c>
      <c r="E706" s="507">
        <f ca="1">DATEDIF(D706,TODAY(),"Y")</f>
        <v>10</v>
      </c>
      <c r="F706" s="506">
        <v>65571</v>
      </c>
      <c r="G706" s="505">
        <v>3</v>
      </c>
      <c r="H706" s="508">
        <f>$I$2*F706+F706</f>
        <v>65571</v>
      </c>
      <c r="K706" s="138"/>
      <c r="L706" s="138"/>
      <c r="M706" s="138"/>
      <c r="N706" s="133"/>
      <c r="O706" s="139"/>
      <c r="P706" s="140"/>
      <c r="Q706" s="136"/>
      <c r="R706" s="141"/>
    </row>
    <row r="707" spans="1:18">
      <c r="A707" s="505" t="s">
        <v>158</v>
      </c>
      <c r="B707" s="505" t="s">
        <v>147</v>
      </c>
      <c r="C707" s="505" t="s">
        <v>108</v>
      </c>
      <c r="D707" s="515">
        <v>41000</v>
      </c>
      <c r="E707" s="507">
        <f ca="1">DATEDIF(D707,TODAY(),"Y")</f>
        <v>10</v>
      </c>
      <c r="F707" s="506">
        <v>60560</v>
      </c>
      <c r="G707" s="505">
        <v>4</v>
      </c>
      <c r="H707" s="508">
        <f>$I$2*F707+F707</f>
        <v>60560</v>
      </c>
      <c r="K707" s="138"/>
      <c r="L707" s="138"/>
      <c r="M707" s="138"/>
      <c r="N707" s="142"/>
      <c r="O707" s="139"/>
      <c r="P707" s="140"/>
      <c r="Q707" s="136"/>
      <c r="R707" s="141"/>
    </row>
    <row r="708" spans="1:18">
      <c r="A708" s="505" t="s">
        <v>157</v>
      </c>
      <c r="B708" s="505" t="s">
        <v>147</v>
      </c>
      <c r="C708" s="505" t="s">
        <v>108</v>
      </c>
      <c r="D708" s="515">
        <v>41007</v>
      </c>
      <c r="E708" s="507">
        <f ca="1">DATEDIF(D708,TODAY(),"Y")</f>
        <v>10</v>
      </c>
      <c r="F708" s="506">
        <v>37020</v>
      </c>
      <c r="G708" s="505">
        <v>2</v>
      </c>
      <c r="H708" s="508">
        <f>$I$2*F708+F708</f>
        <v>37020</v>
      </c>
      <c r="K708" s="138"/>
      <c r="L708" s="138"/>
      <c r="M708" s="138"/>
      <c r="N708" s="133"/>
      <c r="O708" s="139"/>
      <c r="P708" s="140"/>
      <c r="Q708" s="136"/>
      <c r="R708" s="141"/>
    </row>
    <row r="709" spans="1:18">
      <c r="A709" s="505" t="s">
        <v>156</v>
      </c>
      <c r="B709" s="505" t="s">
        <v>113</v>
      </c>
      <c r="C709" s="505" t="s">
        <v>125</v>
      </c>
      <c r="D709" s="515">
        <v>41014</v>
      </c>
      <c r="E709" s="507">
        <f ca="1">DATEDIF(D709,TODAY(),"Y")</f>
        <v>10</v>
      </c>
      <c r="F709" s="506">
        <v>34110</v>
      </c>
      <c r="G709" s="505">
        <v>4</v>
      </c>
      <c r="H709" s="508">
        <f>$I$2*F709+F709</f>
        <v>34110</v>
      </c>
      <c r="K709" s="138"/>
      <c r="L709" s="138"/>
      <c r="M709" s="138"/>
      <c r="N709" s="133"/>
      <c r="O709" s="139"/>
      <c r="P709" s="140"/>
      <c r="Q709" s="136"/>
      <c r="R709" s="141"/>
    </row>
    <row r="710" spans="1:18">
      <c r="A710" s="505" t="s">
        <v>155</v>
      </c>
      <c r="B710" s="505" t="s">
        <v>119</v>
      </c>
      <c r="C710" s="505" t="s">
        <v>108</v>
      </c>
      <c r="D710" s="515">
        <v>41016</v>
      </c>
      <c r="E710" s="507">
        <f ca="1">DATEDIF(D710,TODAY(),"Y")</f>
        <v>10</v>
      </c>
      <c r="F710" s="506">
        <v>68470</v>
      </c>
      <c r="G710" s="505">
        <v>4</v>
      </c>
      <c r="H710" s="508">
        <f>$I$2*F710+F710</f>
        <v>68470</v>
      </c>
      <c r="K710" s="138"/>
      <c r="L710" s="138"/>
      <c r="M710" s="138"/>
      <c r="N710" s="133"/>
      <c r="O710" s="139"/>
      <c r="P710" s="140"/>
      <c r="Q710" s="136"/>
      <c r="R710" s="141"/>
    </row>
    <row r="711" spans="1:18">
      <c r="A711" s="505" t="s">
        <v>153</v>
      </c>
      <c r="B711" s="505" t="s">
        <v>154</v>
      </c>
      <c r="C711" s="505" t="s">
        <v>108</v>
      </c>
      <c r="D711" s="515">
        <v>41018</v>
      </c>
      <c r="E711" s="507">
        <f ca="1">DATEDIF(D711,TODAY(),"Y")</f>
        <v>10</v>
      </c>
      <c r="F711" s="506">
        <v>46220</v>
      </c>
      <c r="G711" s="505">
        <v>3</v>
      </c>
      <c r="H711" s="508">
        <f>$I$2*F711+F711</f>
        <v>46220</v>
      </c>
      <c r="K711" s="138"/>
      <c r="L711" s="138"/>
      <c r="M711" s="138"/>
      <c r="N711" s="133"/>
      <c r="O711" s="139"/>
      <c r="P711" s="140"/>
      <c r="Q711" s="136"/>
      <c r="R711" s="141"/>
    </row>
    <row r="712" spans="1:18">
      <c r="A712" s="505" t="s">
        <v>152</v>
      </c>
      <c r="B712" s="505" t="s">
        <v>140</v>
      </c>
      <c r="C712" s="505" t="s">
        <v>108</v>
      </c>
      <c r="D712" s="515">
        <v>41025</v>
      </c>
      <c r="E712" s="507">
        <f ca="1">DATEDIF(D712,TODAY(),"Y")</f>
        <v>10</v>
      </c>
      <c r="F712" s="506">
        <v>58910</v>
      </c>
      <c r="G712" s="505">
        <v>1</v>
      </c>
      <c r="H712" s="508">
        <f>$I$2*F712+F712</f>
        <v>58910</v>
      </c>
      <c r="K712" s="138"/>
      <c r="L712" s="138"/>
      <c r="M712" s="138"/>
      <c r="N712" s="133"/>
      <c r="O712" s="139"/>
      <c r="P712" s="140"/>
      <c r="Q712" s="136"/>
      <c r="R712" s="141"/>
    </row>
    <row r="713" spans="1:18">
      <c r="A713" s="505" t="s">
        <v>151</v>
      </c>
      <c r="B713" s="505" t="s">
        <v>140</v>
      </c>
      <c r="C713" s="505" t="s">
        <v>108</v>
      </c>
      <c r="D713" s="515">
        <v>41026</v>
      </c>
      <c r="E713" s="507">
        <f ca="1">DATEDIF(D713,TODAY(),"Y")</f>
        <v>10</v>
      </c>
      <c r="F713" s="506">
        <v>26190</v>
      </c>
      <c r="G713" s="505">
        <v>5</v>
      </c>
      <c r="H713" s="508">
        <f>$I$2*F713+F713</f>
        <v>26190</v>
      </c>
      <c r="K713" s="138"/>
      <c r="L713" s="138"/>
      <c r="M713" s="138"/>
      <c r="N713" s="133"/>
      <c r="O713" s="139"/>
      <c r="P713" s="140"/>
      <c r="Q713" s="136"/>
      <c r="R713" s="141"/>
    </row>
    <row r="714" spans="1:18">
      <c r="A714" s="505" t="s">
        <v>150</v>
      </c>
      <c r="B714" s="505" t="s">
        <v>121</v>
      </c>
      <c r="C714" s="505" t="s">
        <v>108</v>
      </c>
      <c r="D714" s="515">
        <v>41046</v>
      </c>
      <c r="E714" s="507">
        <f ca="1">DATEDIF(D714,TODAY(),"Y")</f>
        <v>10</v>
      </c>
      <c r="F714" s="506">
        <v>48550</v>
      </c>
      <c r="G714" s="505">
        <v>5</v>
      </c>
      <c r="H714" s="508">
        <f>$I$2*F714+F714</f>
        <v>48550</v>
      </c>
      <c r="K714" s="138"/>
      <c r="L714" s="138"/>
      <c r="M714" s="138"/>
      <c r="N714" s="133"/>
      <c r="O714" s="139"/>
      <c r="P714" s="140"/>
      <c r="Q714" s="136"/>
      <c r="R714" s="141"/>
    </row>
    <row r="715" spans="1:18">
      <c r="A715" s="505" t="s">
        <v>149</v>
      </c>
      <c r="B715" s="505" t="s">
        <v>123</v>
      </c>
      <c r="C715" s="505" t="s">
        <v>108</v>
      </c>
      <c r="D715" s="515">
        <v>41051</v>
      </c>
      <c r="E715" s="507">
        <f ca="1">DATEDIF(D715,TODAY(),"Y")</f>
        <v>10</v>
      </c>
      <c r="F715" s="506">
        <v>31830</v>
      </c>
      <c r="G715" s="505">
        <v>3</v>
      </c>
      <c r="H715" s="508">
        <f>$I$2*F715+F715</f>
        <v>31830</v>
      </c>
      <c r="K715" s="138"/>
      <c r="L715" s="138"/>
      <c r="M715" s="138"/>
      <c r="N715" s="133"/>
      <c r="O715" s="139"/>
      <c r="P715" s="140"/>
      <c r="Q715" s="136"/>
      <c r="R715" s="141"/>
    </row>
    <row r="716" spans="1:18">
      <c r="A716" s="505" t="s">
        <v>148</v>
      </c>
      <c r="B716" s="505" t="s">
        <v>140</v>
      </c>
      <c r="C716" s="505" t="s">
        <v>131</v>
      </c>
      <c r="D716" s="515">
        <v>41056</v>
      </c>
      <c r="E716" s="507">
        <f ca="1">DATEDIF(D716,TODAY(),"Y")</f>
        <v>10</v>
      </c>
      <c r="F716" s="506">
        <v>22344</v>
      </c>
      <c r="G716" s="505">
        <v>4</v>
      </c>
      <c r="H716" s="508">
        <f>$I$2*F716+F716</f>
        <v>22344</v>
      </c>
      <c r="K716" s="138"/>
      <c r="L716" s="138"/>
      <c r="M716" s="138"/>
      <c r="N716" s="133"/>
      <c r="O716" s="139"/>
      <c r="P716" s="140"/>
      <c r="Q716" s="136"/>
      <c r="R716" s="141"/>
    </row>
    <row r="717" spans="1:18">
      <c r="A717" s="505" t="s">
        <v>146</v>
      </c>
      <c r="B717" s="505" t="s">
        <v>147</v>
      </c>
      <c r="C717" s="505" t="s">
        <v>108</v>
      </c>
      <c r="D717" s="515">
        <v>41070</v>
      </c>
      <c r="E717" s="507">
        <f ca="1">DATEDIF(D717,TODAY(),"Y")</f>
        <v>10</v>
      </c>
      <c r="F717" s="506">
        <v>73930</v>
      </c>
      <c r="G717" s="505">
        <v>1</v>
      </c>
      <c r="H717" s="508">
        <f>$I$2*F717+F717</f>
        <v>73930</v>
      </c>
      <c r="K717" s="138"/>
      <c r="L717" s="138"/>
      <c r="M717" s="138"/>
      <c r="N717" s="133"/>
      <c r="O717" s="139"/>
      <c r="P717" s="140"/>
      <c r="Q717" s="136"/>
      <c r="R717" s="141"/>
    </row>
    <row r="718" spans="1:18">
      <c r="A718" s="505" t="s">
        <v>145</v>
      </c>
      <c r="B718" s="505" t="s">
        <v>140</v>
      </c>
      <c r="C718" s="505" t="s">
        <v>111</v>
      </c>
      <c r="D718" s="515">
        <v>41079</v>
      </c>
      <c r="E718" s="507">
        <f ca="1">DATEDIF(D718,TODAY(),"Y")</f>
        <v>10</v>
      </c>
      <c r="F718" s="506">
        <v>32190</v>
      </c>
      <c r="G718" s="505">
        <v>3</v>
      </c>
      <c r="H718" s="508">
        <f>$I$2*F718+F718</f>
        <v>32190</v>
      </c>
      <c r="K718" s="138"/>
      <c r="L718" s="138"/>
      <c r="M718" s="138"/>
      <c r="N718" s="133"/>
      <c r="O718" s="139"/>
      <c r="P718" s="140"/>
      <c r="Q718" s="136"/>
      <c r="R718" s="141"/>
    </row>
    <row r="719" spans="1:18">
      <c r="A719" s="505" t="s">
        <v>144</v>
      </c>
      <c r="B719" s="505" t="s">
        <v>123</v>
      </c>
      <c r="C719" s="505" t="s">
        <v>108</v>
      </c>
      <c r="D719" s="515">
        <v>41091</v>
      </c>
      <c r="E719" s="507">
        <f ca="1">DATEDIF(D719,TODAY(),"Y")</f>
        <v>10</v>
      </c>
      <c r="F719" s="506">
        <v>71150</v>
      </c>
      <c r="G719" s="505">
        <v>2</v>
      </c>
      <c r="H719" s="508">
        <f>$I$2*F719+F719</f>
        <v>71150</v>
      </c>
      <c r="K719" s="138"/>
      <c r="L719" s="138"/>
      <c r="M719" s="138"/>
      <c r="N719" s="142"/>
      <c r="O719" s="139"/>
      <c r="P719" s="140"/>
      <c r="Q719" s="136"/>
      <c r="R719" s="141"/>
    </row>
    <row r="720" spans="1:18">
      <c r="A720" s="505" t="s">
        <v>143</v>
      </c>
      <c r="B720" s="505" t="s">
        <v>107</v>
      </c>
      <c r="C720" s="505" t="s">
        <v>111</v>
      </c>
      <c r="D720" s="515">
        <v>41094</v>
      </c>
      <c r="E720" s="507">
        <f ca="1">DATEDIF(D720,TODAY(),"Y")</f>
        <v>10</v>
      </c>
      <c r="F720" s="506">
        <v>59128</v>
      </c>
      <c r="G720" s="505">
        <v>4</v>
      </c>
      <c r="H720" s="508">
        <f>$I$2*F720+F720</f>
        <v>59128</v>
      </c>
      <c r="K720" s="138"/>
      <c r="L720" s="138"/>
      <c r="M720" s="138"/>
      <c r="N720" s="133"/>
      <c r="O720" s="139"/>
      <c r="P720" s="140"/>
      <c r="Q720" s="136"/>
      <c r="R720" s="141"/>
    </row>
    <row r="721" spans="1:18">
      <c r="A721" s="505" t="s">
        <v>142</v>
      </c>
      <c r="B721" s="505" t="s">
        <v>107</v>
      </c>
      <c r="C721" s="505" t="s">
        <v>108</v>
      </c>
      <c r="D721" s="515">
        <v>41111</v>
      </c>
      <c r="E721" s="507">
        <f ca="1">DATEDIF(D721,TODAY(),"Y")</f>
        <v>10</v>
      </c>
      <c r="F721" s="506">
        <v>62780</v>
      </c>
      <c r="G721" s="505">
        <v>3</v>
      </c>
      <c r="H721" s="508">
        <f>$I$2*F721+F721</f>
        <v>62780</v>
      </c>
      <c r="K721" s="138"/>
      <c r="L721" s="138"/>
      <c r="M721" s="138"/>
      <c r="N721" s="133"/>
      <c r="O721" s="139"/>
      <c r="P721" s="140"/>
      <c r="Q721" s="136"/>
      <c r="R721" s="141"/>
    </row>
    <row r="722" spans="1:18">
      <c r="A722" s="505" t="s">
        <v>141</v>
      </c>
      <c r="B722" s="505" t="s">
        <v>115</v>
      </c>
      <c r="C722" s="505" t="s">
        <v>111</v>
      </c>
      <c r="D722" s="515">
        <v>41116</v>
      </c>
      <c r="E722" s="507">
        <f ca="1">DATEDIF(D722,TODAY(),"Y")</f>
        <v>10</v>
      </c>
      <c r="F722" s="506">
        <v>32650</v>
      </c>
      <c r="G722" s="505">
        <v>1</v>
      </c>
      <c r="H722" s="508">
        <f>$I$2*F722+F722</f>
        <v>32650</v>
      </c>
      <c r="K722" s="138"/>
      <c r="L722" s="138"/>
      <c r="M722" s="138"/>
      <c r="N722" s="133"/>
      <c r="O722" s="139"/>
      <c r="P722" s="140"/>
      <c r="Q722" s="136"/>
      <c r="R722" s="141"/>
    </row>
    <row r="723" spans="1:18">
      <c r="A723" s="505" t="s">
        <v>139</v>
      </c>
      <c r="B723" s="505" t="s">
        <v>140</v>
      </c>
      <c r="C723" s="505" t="s">
        <v>111</v>
      </c>
      <c r="D723" s="515">
        <v>41124</v>
      </c>
      <c r="E723" s="507">
        <f ca="1">DATEDIF(D723,TODAY(),"Y")</f>
        <v>10</v>
      </c>
      <c r="F723" s="506">
        <v>49530</v>
      </c>
      <c r="G723" s="505">
        <v>2</v>
      </c>
      <c r="H723" s="508">
        <f>$I$2*F723+F723</f>
        <v>49530</v>
      </c>
      <c r="K723" s="138"/>
      <c r="L723" s="138"/>
      <c r="M723" s="138"/>
      <c r="N723" s="133"/>
      <c r="O723" s="139"/>
      <c r="P723" s="140"/>
      <c r="Q723" s="136"/>
      <c r="R723" s="141"/>
    </row>
    <row r="724" spans="1:18">
      <c r="A724" s="505" t="s">
        <v>138</v>
      </c>
      <c r="B724" s="505" t="s">
        <v>107</v>
      </c>
      <c r="C724" s="505" t="s">
        <v>111</v>
      </c>
      <c r="D724" s="515">
        <v>41125</v>
      </c>
      <c r="E724" s="507">
        <f ca="1">DATEDIF(D724,TODAY(),"Y")</f>
        <v>10</v>
      </c>
      <c r="F724" s="506">
        <v>70300</v>
      </c>
      <c r="G724" s="505">
        <v>3</v>
      </c>
      <c r="H724" s="508">
        <f>$I$2*F724+F724</f>
        <v>70300</v>
      </c>
      <c r="K724" s="138"/>
      <c r="L724" s="138"/>
      <c r="M724" s="138"/>
      <c r="N724" s="133"/>
      <c r="O724" s="139"/>
      <c r="P724" s="140"/>
      <c r="Q724" s="136"/>
      <c r="R724" s="141"/>
    </row>
    <row r="725" spans="1:18">
      <c r="A725" s="505" t="s">
        <v>136</v>
      </c>
      <c r="B725" s="505" t="s">
        <v>137</v>
      </c>
      <c r="C725" s="505" t="s">
        <v>108</v>
      </c>
      <c r="D725" s="515">
        <v>41128</v>
      </c>
      <c r="E725" s="507">
        <f ca="1">DATEDIF(D725,TODAY(),"Y")</f>
        <v>10</v>
      </c>
      <c r="F725" s="506">
        <v>82760</v>
      </c>
      <c r="G725" s="505">
        <v>4</v>
      </c>
      <c r="H725" s="508">
        <f>$I$2*F725+F725</f>
        <v>82760</v>
      </c>
      <c r="K725" s="138"/>
      <c r="L725" s="138"/>
      <c r="M725" s="138"/>
      <c r="N725" s="142"/>
      <c r="O725" s="139"/>
      <c r="P725" s="140"/>
      <c r="Q725" s="136"/>
      <c r="R725" s="141"/>
    </row>
    <row r="726" spans="1:18">
      <c r="A726" s="505" t="s">
        <v>134</v>
      </c>
      <c r="B726" s="505" t="s">
        <v>135</v>
      </c>
      <c r="C726" s="505" t="s">
        <v>108</v>
      </c>
      <c r="D726" s="515">
        <v>41136</v>
      </c>
      <c r="E726" s="507">
        <f ca="1">DATEDIF(D726,TODAY(),"Y")</f>
        <v>10</v>
      </c>
      <c r="F726" s="506">
        <v>79760</v>
      </c>
      <c r="G726" s="505">
        <v>5</v>
      </c>
      <c r="H726" s="508">
        <f>$I$2*F726+F726</f>
        <v>79760</v>
      </c>
      <c r="K726" s="138"/>
      <c r="L726" s="138"/>
      <c r="M726" s="138"/>
      <c r="N726" s="133"/>
      <c r="O726" s="139"/>
      <c r="P726" s="140"/>
      <c r="Q726" s="136"/>
      <c r="R726" s="141"/>
    </row>
    <row r="727" spans="1:18">
      <c r="A727" s="505" t="s">
        <v>132</v>
      </c>
      <c r="B727" s="505" t="s">
        <v>709</v>
      </c>
      <c r="C727" s="505" t="s">
        <v>108</v>
      </c>
      <c r="D727" s="515">
        <v>41137</v>
      </c>
      <c r="E727" s="507">
        <f ca="1">DATEDIF(D727,TODAY(),"Y")</f>
        <v>10</v>
      </c>
      <c r="F727" s="506">
        <v>39160</v>
      </c>
      <c r="G727" s="505">
        <v>3</v>
      </c>
      <c r="H727" s="508">
        <f>$I$2*F727+F727</f>
        <v>39160</v>
      </c>
      <c r="K727" s="138"/>
      <c r="L727" s="138"/>
      <c r="M727" s="138"/>
      <c r="N727" s="133"/>
      <c r="O727" s="139"/>
      <c r="P727" s="140"/>
      <c r="Q727" s="136"/>
      <c r="R727" s="141"/>
    </row>
    <row r="728" spans="1:18">
      <c r="A728" s="505" t="s">
        <v>7</v>
      </c>
      <c r="B728" s="505" t="s">
        <v>130</v>
      </c>
      <c r="C728" s="505" t="s">
        <v>131</v>
      </c>
      <c r="D728" s="515">
        <v>41151</v>
      </c>
      <c r="E728" s="507">
        <f ca="1">DATEDIF(D728,TODAY(),"Y")</f>
        <v>10</v>
      </c>
      <c r="F728" s="506">
        <v>35680</v>
      </c>
      <c r="G728" s="505">
        <v>2</v>
      </c>
      <c r="H728" s="508">
        <f>$I$2*F728+F728</f>
        <v>35680</v>
      </c>
      <c r="K728" s="138"/>
      <c r="L728" s="138"/>
      <c r="M728" s="138"/>
      <c r="N728" s="133"/>
      <c r="O728" s="139"/>
      <c r="P728" s="140"/>
      <c r="Q728" s="136"/>
      <c r="R728" s="141"/>
    </row>
    <row r="729" spans="1:18">
      <c r="A729" s="505" t="s">
        <v>129</v>
      </c>
      <c r="B729" s="505" t="s">
        <v>119</v>
      </c>
      <c r="C729" s="505" t="s">
        <v>108</v>
      </c>
      <c r="D729" s="515">
        <v>41157</v>
      </c>
      <c r="E729" s="507">
        <f ca="1">DATEDIF(D729,TODAY(),"Y")</f>
        <v>10</v>
      </c>
      <c r="F729" s="506">
        <v>86240</v>
      </c>
      <c r="G729" s="505">
        <v>1</v>
      </c>
      <c r="H729" s="508">
        <f>$I$2*F729+F729</f>
        <v>86240</v>
      </c>
      <c r="K729" s="138"/>
      <c r="L729" s="138"/>
      <c r="M729" s="138"/>
      <c r="N729" s="133"/>
      <c r="O729" s="139"/>
      <c r="P729" s="140"/>
      <c r="Q729" s="136"/>
      <c r="R729" s="141"/>
    </row>
    <row r="730" spans="1:18">
      <c r="A730" s="505" t="s">
        <v>128</v>
      </c>
      <c r="B730" s="505" t="s">
        <v>113</v>
      </c>
      <c r="C730" s="505" t="s">
        <v>108</v>
      </c>
      <c r="D730" s="515">
        <v>41177</v>
      </c>
      <c r="E730" s="507">
        <f ca="1">DATEDIF(D730,TODAY(),"Y")</f>
        <v>10</v>
      </c>
      <c r="F730" s="506">
        <v>64510</v>
      </c>
      <c r="G730" s="505">
        <v>3</v>
      </c>
      <c r="H730" s="508">
        <f>$I$2*F730+F730</f>
        <v>64510</v>
      </c>
      <c r="K730" s="138"/>
      <c r="L730" s="138"/>
      <c r="M730" s="138"/>
      <c r="N730" s="133"/>
      <c r="O730" s="139"/>
      <c r="P730" s="140"/>
      <c r="Q730" s="136"/>
      <c r="R730" s="141"/>
    </row>
    <row r="731" spans="1:18">
      <c r="A731" s="505" t="s">
        <v>127</v>
      </c>
      <c r="B731" s="505" t="s">
        <v>115</v>
      </c>
      <c r="C731" s="505" t="s">
        <v>108</v>
      </c>
      <c r="D731" s="515">
        <v>41183</v>
      </c>
      <c r="E731" s="507">
        <f ca="1">DATEDIF(D731,TODAY(),"Y")</f>
        <v>10</v>
      </c>
      <c r="F731" s="506">
        <v>75370</v>
      </c>
      <c r="G731" s="505">
        <v>2</v>
      </c>
      <c r="H731" s="508">
        <f>$I$2*F731+F731</f>
        <v>75370</v>
      </c>
      <c r="K731" s="138"/>
      <c r="L731" s="138"/>
      <c r="M731" s="138"/>
      <c r="N731" s="133"/>
      <c r="O731" s="139"/>
      <c r="P731" s="140"/>
      <c r="Q731" s="136"/>
      <c r="R731" s="141"/>
    </row>
    <row r="732" spans="1:18">
      <c r="A732" s="505" t="s">
        <v>126</v>
      </c>
      <c r="B732" s="505" t="s">
        <v>115</v>
      </c>
      <c r="C732" s="505" t="s">
        <v>108</v>
      </c>
      <c r="D732" s="515">
        <v>41186</v>
      </c>
      <c r="E732" s="507">
        <f ca="1">DATEDIF(D732,TODAY(),"Y")</f>
        <v>10</v>
      </c>
      <c r="F732" s="506">
        <v>46910</v>
      </c>
      <c r="G732" s="505">
        <v>3</v>
      </c>
      <c r="H732" s="508">
        <f>$I$2*F732+F732</f>
        <v>46910</v>
      </c>
      <c r="K732" s="138"/>
      <c r="L732" s="138"/>
      <c r="M732" s="138"/>
      <c r="N732" s="133"/>
      <c r="O732" s="139"/>
      <c r="P732" s="140"/>
      <c r="Q732" s="136"/>
      <c r="R732" s="141"/>
    </row>
    <row r="733" spans="1:18">
      <c r="A733" s="505" t="s">
        <v>124</v>
      </c>
      <c r="B733" s="505" t="s">
        <v>119</v>
      </c>
      <c r="C733" s="505" t="s">
        <v>125</v>
      </c>
      <c r="D733" s="515">
        <v>41195</v>
      </c>
      <c r="E733" s="507">
        <f ca="1">DATEDIF(D733,TODAY(),"Y")</f>
        <v>10</v>
      </c>
      <c r="F733" s="506">
        <v>25885</v>
      </c>
      <c r="G733" s="505">
        <v>5</v>
      </c>
      <c r="H733" s="508">
        <f>$I$2*F733+F733</f>
        <v>25885</v>
      </c>
      <c r="K733" s="138"/>
      <c r="L733" s="138"/>
      <c r="M733" s="138"/>
      <c r="N733" s="133"/>
      <c r="O733" s="139"/>
      <c r="P733" s="140"/>
      <c r="Q733" s="136"/>
      <c r="R733" s="141"/>
    </row>
    <row r="734" spans="1:18">
      <c r="A734" s="505" t="s">
        <v>122</v>
      </c>
      <c r="B734" s="505" t="s">
        <v>123</v>
      </c>
      <c r="C734" s="505" t="s">
        <v>108</v>
      </c>
      <c r="D734" s="515">
        <v>41200</v>
      </c>
      <c r="E734" s="507">
        <f ca="1">DATEDIF(D734,TODAY(),"Y")</f>
        <v>10</v>
      </c>
      <c r="F734" s="506">
        <v>71670</v>
      </c>
      <c r="G734" s="505">
        <v>4</v>
      </c>
      <c r="H734" s="508">
        <f>$I$2*F734+F734</f>
        <v>71670</v>
      </c>
      <c r="K734" s="138"/>
      <c r="L734" s="138"/>
      <c r="M734" s="138"/>
      <c r="N734" s="133"/>
      <c r="O734" s="139"/>
      <c r="P734" s="140"/>
      <c r="Q734" s="136"/>
      <c r="R734" s="141"/>
    </row>
    <row r="735" spans="1:18">
      <c r="A735" s="505" t="s">
        <v>120</v>
      </c>
      <c r="B735" s="505" t="s">
        <v>121</v>
      </c>
      <c r="C735" s="505" t="s">
        <v>108</v>
      </c>
      <c r="D735" s="515">
        <v>41209</v>
      </c>
      <c r="E735" s="507">
        <f ca="1">DATEDIF(D735,TODAY(),"Y")</f>
        <v>10</v>
      </c>
      <c r="F735" s="506">
        <v>87980</v>
      </c>
      <c r="G735" s="505">
        <v>1</v>
      </c>
      <c r="H735" s="508">
        <f>$I$2*F735+F735</f>
        <v>87980</v>
      </c>
      <c r="K735" s="138"/>
      <c r="L735" s="138"/>
      <c r="M735" s="138"/>
      <c r="N735" s="133"/>
      <c r="O735" s="139"/>
      <c r="P735" s="140"/>
      <c r="Q735" s="136"/>
      <c r="R735" s="141"/>
    </row>
    <row r="736" spans="1:18">
      <c r="A736" s="505" t="s">
        <v>118</v>
      </c>
      <c r="B736" s="505" t="s">
        <v>119</v>
      </c>
      <c r="C736" s="505" t="s">
        <v>111</v>
      </c>
      <c r="D736" s="515">
        <v>41219</v>
      </c>
      <c r="E736" s="507">
        <f ca="1">DATEDIF(D736,TODAY(),"Y")</f>
        <v>10</v>
      </c>
      <c r="F736" s="506">
        <v>55690</v>
      </c>
      <c r="G736" s="505">
        <v>2</v>
      </c>
      <c r="H736" s="508">
        <f>$I$2*F736+F736</f>
        <v>55690</v>
      </c>
      <c r="K736" s="138"/>
      <c r="L736" s="138"/>
      <c r="M736" s="138"/>
      <c r="N736" s="133"/>
      <c r="O736" s="139"/>
      <c r="P736" s="140"/>
      <c r="Q736" s="136"/>
      <c r="R736" s="141"/>
    </row>
    <row r="737" spans="1:18">
      <c r="A737" s="505" t="s">
        <v>117</v>
      </c>
      <c r="B737" s="505" t="s">
        <v>107</v>
      </c>
      <c r="C737" s="505" t="s">
        <v>108</v>
      </c>
      <c r="D737" s="515">
        <v>41226</v>
      </c>
      <c r="E737" s="507">
        <f ca="1">DATEDIF(D737,TODAY(),"Y")</f>
        <v>10</v>
      </c>
      <c r="F737" s="506">
        <v>32160</v>
      </c>
      <c r="G737" s="505">
        <v>3</v>
      </c>
      <c r="H737" s="508">
        <f>$I$2*F737+F737</f>
        <v>32160</v>
      </c>
      <c r="K737" s="138"/>
      <c r="L737" s="138"/>
      <c r="M737" s="138"/>
      <c r="N737" s="133"/>
      <c r="O737" s="139"/>
      <c r="P737" s="140"/>
      <c r="Q737" s="136"/>
      <c r="R737" s="141"/>
    </row>
    <row r="738" spans="1:18">
      <c r="A738" s="505" t="s">
        <v>116</v>
      </c>
      <c r="B738" s="505" t="s">
        <v>113</v>
      </c>
      <c r="C738" s="505" t="s">
        <v>108</v>
      </c>
      <c r="D738" s="515">
        <v>41228</v>
      </c>
      <c r="E738" s="507">
        <f ca="1">DATEDIF(D738,TODAY(),"Y")</f>
        <v>10</v>
      </c>
      <c r="F738" s="506">
        <v>46340</v>
      </c>
      <c r="G738" s="505">
        <v>5</v>
      </c>
      <c r="H738" s="508">
        <f>$I$2*F738+F738</f>
        <v>46340</v>
      </c>
      <c r="K738" s="138"/>
      <c r="L738" s="138"/>
      <c r="M738" s="138"/>
      <c r="N738" s="133"/>
      <c r="O738" s="139"/>
      <c r="P738" s="140"/>
      <c r="Q738" s="136"/>
      <c r="R738" s="141"/>
    </row>
    <row r="739" spans="1:18">
      <c r="A739" s="505" t="s">
        <v>114</v>
      </c>
      <c r="B739" s="505" t="s">
        <v>115</v>
      </c>
      <c r="C739" s="505" t="s">
        <v>108</v>
      </c>
      <c r="D739" s="515">
        <v>41233</v>
      </c>
      <c r="E739" s="507">
        <f ca="1">DATEDIF(D739,TODAY(),"Y")</f>
        <v>10</v>
      </c>
      <c r="F739" s="506">
        <v>68010</v>
      </c>
      <c r="G739" s="505">
        <v>1</v>
      </c>
      <c r="H739" s="508">
        <f>$I$2*F739+F739</f>
        <v>68010</v>
      </c>
      <c r="K739" s="138"/>
      <c r="L739" s="138"/>
      <c r="M739" s="138"/>
      <c r="N739" s="133"/>
      <c r="O739" s="139"/>
      <c r="P739" s="140"/>
      <c r="Q739" s="136"/>
      <c r="R739" s="141"/>
    </row>
    <row r="740" spans="1:18">
      <c r="A740" s="505" t="s">
        <v>112</v>
      </c>
      <c r="B740" s="505" t="s">
        <v>113</v>
      </c>
      <c r="C740" s="505" t="s">
        <v>111</v>
      </c>
      <c r="D740" s="515">
        <v>41254</v>
      </c>
      <c r="E740" s="507">
        <f ca="1">DATEDIF(D740,TODAY(),"Y")</f>
        <v>10</v>
      </c>
      <c r="F740" s="506">
        <v>81070</v>
      </c>
      <c r="G740" s="505">
        <v>5</v>
      </c>
      <c r="H740" s="508">
        <f>$I$2*F740+F740</f>
        <v>81070</v>
      </c>
      <c r="K740" s="138"/>
      <c r="L740" s="138"/>
      <c r="M740" s="138"/>
      <c r="N740" s="133"/>
      <c r="O740" s="139"/>
      <c r="P740" s="140"/>
      <c r="Q740" s="136"/>
      <c r="R740" s="141"/>
    </row>
    <row r="741" spans="1:18">
      <c r="A741" s="505" t="s">
        <v>109</v>
      </c>
      <c r="B741" s="505" t="s">
        <v>110</v>
      </c>
      <c r="C741" s="505" t="s">
        <v>111</v>
      </c>
      <c r="D741" s="515">
        <v>41254</v>
      </c>
      <c r="E741" s="507">
        <f ca="1">DATEDIF(D741,TODAY(),"Y")</f>
        <v>10</v>
      </c>
      <c r="F741" s="506">
        <v>44720</v>
      </c>
      <c r="G741" s="505">
        <v>2</v>
      </c>
      <c r="H741" s="508">
        <f>$I$2*F741+F741</f>
        <v>44720</v>
      </c>
      <c r="K741" s="138"/>
      <c r="L741" s="138"/>
      <c r="M741" s="138"/>
      <c r="N741" s="133"/>
      <c r="O741" s="139"/>
      <c r="P741" s="140"/>
      <c r="Q741" s="136"/>
      <c r="R741" s="141"/>
    </row>
    <row r="742" spans="1:18">
      <c r="A742" s="505" t="s">
        <v>106</v>
      </c>
      <c r="B742" s="505" t="s">
        <v>107</v>
      </c>
      <c r="C742" s="505" t="s">
        <v>108</v>
      </c>
      <c r="D742" s="515">
        <v>41262</v>
      </c>
      <c r="E742" s="507">
        <f ca="1">DATEDIF(D742,TODAY(),"Y")</f>
        <v>10</v>
      </c>
      <c r="F742" s="506">
        <v>59490</v>
      </c>
      <c r="G742" s="505">
        <v>3</v>
      </c>
      <c r="H742" s="508">
        <f>$I$2*F742+F742</f>
        <v>59490</v>
      </c>
      <c r="K742" s="138"/>
      <c r="L742" s="138"/>
      <c r="M742" s="138"/>
      <c r="N742" s="133"/>
      <c r="O742" s="139"/>
      <c r="P742" s="140"/>
      <c r="Q742" s="136"/>
      <c r="R742" s="141"/>
    </row>
  </sheetData>
  <sheetProtection selectLockedCells="1"/>
  <protectedRanges>
    <protectedRange sqref="H2:H742" name="Range1"/>
  </protectedRanges>
  <sortState xmlns:xlrd2="http://schemas.microsoft.com/office/spreadsheetml/2017/richdata2" ref="A2:I742">
    <sortCondition ref="D9:D742"/>
  </sortState>
  <customSheetViews>
    <customSheetView guid="{2AFC4EE7-B7E3-4CBF-97F7-920151E9360E}">
      <selection activeCell="E6" sqref="E6"/>
      <pageMargins left="0.7" right="0.7" top="0.75" bottom="0.75" header="0.3" footer="0.3"/>
      <pageSetup scale="87" orientation="portrait" horizontalDpi="4294967293" verticalDpi="4294967293" r:id="rId1"/>
    </customSheetView>
  </customSheetViews>
  <pageMargins left="0.7" right="0.7" top="0.75" bottom="0.75" header="0.3" footer="0.3"/>
  <pageSetup scale="33" orientation="portrait" horizontalDpi="4294967293" verticalDpi="4294967293" r:id="rId2"/>
  <rowBreaks count="2" manualBreakCount="2">
    <brk id="160" max="7" man="1"/>
    <brk id="300" max="7"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rgb="FF00B0F0"/>
  </sheetPr>
  <dimension ref="A2:M23"/>
  <sheetViews>
    <sheetView showGridLines="0" topLeftCell="B13" workbookViewId="0">
      <selection activeCell="E15" sqref="E15"/>
    </sheetView>
  </sheetViews>
  <sheetFormatPr defaultRowHeight="15"/>
  <cols>
    <col min="1" max="1" width="19.5703125" customWidth="1"/>
    <col min="2" max="2" width="19.42578125" customWidth="1"/>
    <col min="3" max="3" width="14.42578125" bestFit="1" customWidth="1"/>
    <col min="4" max="4" width="40.140625" customWidth="1"/>
    <col min="5" max="5" width="30.5703125" customWidth="1"/>
    <col min="6" max="6" width="32.28515625" bestFit="1" customWidth="1"/>
    <col min="7" max="7" width="12.140625" customWidth="1"/>
    <col min="9" max="9" width="32.140625" customWidth="1"/>
    <col min="10" max="10" width="37.28515625" customWidth="1"/>
  </cols>
  <sheetData>
    <row r="2" spans="1:13" ht="20.25">
      <c r="A2" s="3" t="s">
        <v>625</v>
      </c>
      <c r="B2" s="2"/>
      <c r="C2" s="2"/>
      <c r="D2" s="2"/>
      <c r="E2" s="2"/>
      <c r="F2" s="2"/>
      <c r="G2" s="2"/>
      <c r="H2" s="2"/>
      <c r="I2" s="2"/>
      <c r="J2" s="2"/>
    </row>
    <row r="3" spans="1:13" ht="20.25">
      <c r="A3" s="11">
        <v>1</v>
      </c>
      <c r="B3" s="12">
        <f>A3</f>
        <v>1</v>
      </c>
      <c r="C3" s="11"/>
      <c r="D3" s="4"/>
      <c r="E3" s="4"/>
    </row>
    <row r="4" spans="1:13" ht="20.25">
      <c r="A4" s="11">
        <v>2</v>
      </c>
      <c r="B4" s="12">
        <f t="shared" ref="B4:B8" si="0">A4</f>
        <v>2</v>
      </c>
      <c r="C4" s="4"/>
      <c r="D4" s="4"/>
      <c r="E4" s="4"/>
    </row>
    <row r="5" spans="1:13" ht="20.25">
      <c r="A5" s="11">
        <v>3</v>
      </c>
      <c r="B5" s="12">
        <f t="shared" si="0"/>
        <v>3</v>
      </c>
      <c r="C5" s="4"/>
      <c r="D5" s="4"/>
      <c r="E5" s="4"/>
    </row>
    <row r="6" spans="1:13" ht="20.25">
      <c r="A6" s="11">
        <v>4</v>
      </c>
      <c r="B6" s="12">
        <f t="shared" si="0"/>
        <v>4</v>
      </c>
      <c r="C6" s="4"/>
      <c r="D6" s="4"/>
      <c r="E6" s="4"/>
    </row>
    <row r="7" spans="1:13" ht="20.25">
      <c r="A7" s="11">
        <v>39451</v>
      </c>
      <c r="B7" s="12">
        <f t="shared" si="0"/>
        <v>39451</v>
      </c>
      <c r="C7" s="4"/>
      <c r="D7" s="4"/>
      <c r="E7" s="4"/>
    </row>
    <row r="8" spans="1:13" ht="20.25">
      <c r="A8" s="11">
        <v>41985</v>
      </c>
      <c r="B8" s="12">
        <f t="shared" si="0"/>
        <v>41985</v>
      </c>
      <c r="C8" s="4"/>
      <c r="D8" s="4"/>
      <c r="E8" s="4"/>
    </row>
    <row r="9" spans="1:13" ht="20.25">
      <c r="A9" s="11">
        <f ca="1">TODAY()</f>
        <v>44948</v>
      </c>
      <c r="B9" s="12">
        <f ca="1">A9</f>
        <v>44948</v>
      </c>
      <c r="C9" s="4"/>
      <c r="D9" s="4"/>
      <c r="E9" s="4"/>
    </row>
    <row r="13" spans="1:13" ht="20.25">
      <c r="A13" s="4"/>
      <c r="B13" s="4"/>
      <c r="C13" s="4"/>
      <c r="D13" s="4"/>
      <c r="E13" s="4"/>
      <c r="F13" s="4"/>
      <c r="G13" s="4"/>
      <c r="H13" s="4"/>
      <c r="I13" s="4"/>
      <c r="J13" s="4"/>
      <c r="K13" s="4"/>
      <c r="L13" s="4"/>
      <c r="M13" s="4"/>
    </row>
    <row r="14" spans="1:13" ht="20.25">
      <c r="A14" s="4"/>
      <c r="B14" s="426" t="s">
        <v>629</v>
      </c>
      <c r="C14" s="426" t="s">
        <v>630</v>
      </c>
      <c r="D14" s="427" t="s">
        <v>637</v>
      </c>
      <c r="E14" s="427" t="s">
        <v>979</v>
      </c>
      <c r="F14" s="427" t="s">
        <v>2037</v>
      </c>
      <c r="G14" s="4"/>
      <c r="H14" s="4"/>
      <c r="I14" s="4"/>
      <c r="J14" s="4"/>
      <c r="K14" s="4"/>
      <c r="L14" s="4"/>
      <c r="M14" s="4"/>
    </row>
    <row r="15" spans="1:13" ht="20.25">
      <c r="A15" s="4"/>
      <c r="B15" s="420">
        <v>39970</v>
      </c>
      <c r="C15" s="420">
        <v>44345</v>
      </c>
      <c r="D15" s="421">
        <f>DATEDIF(B15,C15,"Y")</f>
        <v>11</v>
      </c>
      <c r="E15" s="421">
        <f>DATEDIF(B15,C15,"M")</f>
        <v>143</v>
      </c>
      <c r="F15" s="421">
        <f>DATEDIF(B15,C15,"D")</f>
        <v>4375</v>
      </c>
      <c r="G15" s="4"/>
      <c r="H15" s="4"/>
      <c r="I15" s="4" t="s">
        <v>631</v>
      </c>
      <c r="J15" s="4" t="s">
        <v>632</v>
      </c>
      <c r="K15" s="4"/>
      <c r="L15" s="4"/>
      <c r="M15" s="4"/>
    </row>
    <row r="16" spans="1:13" ht="20.25">
      <c r="A16" s="4"/>
      <c r="B16" s="420">
        <v>40070</v>
      </c>
      <c r="C16" s="420">
        <v>41073</v>
      </c>
      <c r="D16" s="421">
        <f t="shared" ref="D16:D23" si="1">DATEDIF(B16,C16,"Y")</f>
        <v>2</v>
      </c>
      <c r="E16" s="421">
        <f t="shared" ref="E16:E23" si="2">DATEDIF(B16,C16,"M")</f>
        <v>32</v>
      </c>
      <c r="F16" s="421">
        <f t="shared" ref="F16:F23" si="3">DATEDIF(B16,C16,"D")</f>
        <v>1003</v>
      </c>
      <c r="G16" s="4"/>
      <c r="H16" s="4"/>
      <c r="I16" s="4" t="s">
        <v>633</v>
      </c>
      <c r="J16" s="4" t="s">
        <v>634</v>
      </c>
      <c r="K16" s="4"/>
      <c r="L16" s="4"/>
      <c r="M16" s="4"/>
    </row>
    <row r="17" spans="1:13" ht="20.25">
      <c r="A17" s="4"/>
      <c r="B17" s="420">
        <v>39628</v>
      </c>
      <c r="C17" s="420">
        <v>40988</v>
      </c>
      <c r="D17" s="421">
        <f t="shared" si="1"/>
        <v>3</v>
      </c>
      <c r="E17" s="421">
        <f t="shared" si="2"/>
        <v>44</v>
      </c>
      <c r="F17" s="421">
        <f t="shared" si="3"/>
        <v>1360</v>
      </c>
      <c r="G17" s="4"/>
      <c r="H17" s="4"/>
      <c r="I17" s="4" t="s">
        <v>635</v>
      </c>
      <c r="J17" s="4" t="s">
        <v>636</v>
      </c>
      <c r="K17" s="4"/>
      <c r="L17" s="4"/>
      <c r="M17" s="4"/>
    </row>
    <row r="18" spans="1:13" ht="20.25">
      <c r="A18" s="4"/>
      <c r="B18" s="420">
        <v>39613</v>
      </c>
      <c r="C18" s="420">
        <v>41064</v>
      </c>
      <c r="D18" s="421">
        <f t="shared" si="1"/>
        <v>3</v>
      </c>
      <c r="E18" s="421">
        <f t="shared" si="2"/>
        <v>47</v>
      </c>
      <c r="F18" s="421">
        <f t="shared" si="3"/>
        <v>1451</v>
      </c>
      <c r="G18" s="4"/>
      <c r="H18" s="4"/>
      <c r="K18" s="4"/>
      <c r="L18" s="4"/>
      <c r="M18" s="4"/>
    </row>
    <row r="19" spans="1:13" ht="20.25">
      <c r="A19" s="4"/>
      <c r="B19" s="420">
        <v>39120</v>
      </c>
      <c r="C19" s="420">
        <v>40972</v>
      </c>
      <c r="D19" s="421">
        <f t="shared" si="1"/>
        <v>5</v>
      </c>
      <c r="E19" s="421">
        <f t="shared" si="2"/>
        <v>60</v>
      </c>
      <c r="F19" s="421">
        <f t="shared" si="3"/>
        <v>1852</v>
      </c>
      <c r="G19" s="11"/>
      <c r="H19" s="4"/>
      <c r="I19" s="19"/>
      <c r="J19" s="4"/>
      <c r="K19" s="4"/>
      <c r="L19" s="4"/>
      <c r="M19" s="4"/>
    </row>
    <row r="20" spans="1:13" ht="20.25">
      <c r="A20" s="4"/>
      <c r="B20" s="420">
        <v>39967</v>
      </c>
      <c r="C20" s="420">
        <v>41353</v>
      </c>
      <c r="D20" s="421">
        <f t="shared" si="1"/>
        <v>3</v>
      </c>
      <c r="E20" s="421">
        <f t="shared" si="2"/>
        <v>45</v>
      </c>
      <c r="F20" s="421">
        <f t="shared" si="3"/>
        <v>1386</v>
      </c>
      <c r="G20" s="4"/>
      <c r="H20" s="4"/>
      <c r="I20" s="4"/>
      <c r="J20" s="4"/>
      <c r="K20" s="4"/>
      <c r="L20" s="4"/>
      <c r="M20" s="4"/>
    </row>
    <row r="21" spans="1:13" ht="20.25">
      <c r="A21" s="4"/>
      <c r="B21" s="420">
        <v>39374</v>
      </c>
      <c r="C21" s="420">
        <v>41209</v>
      </c>
      <c r="D21" s="421">
        <f t="shared" si="1"/>
        <v>5</v>
      </c>
      <c r="E21" s="421">
        <f t="shared" si="2"/>
        <v>60</v>
      </c>
      <c r="F21" s="421">
        <f t="shared" si="3"/>
        <v>1835</v>
      </c>
      <c r="G21" s="4"/>
      <c r="H21" s="4"/>
      <c r="I21" s="4"/>
      <c r="J21" s="4"/>
      <c r="K21" s="4"/>
      <c r="L21" s="4"/>
      <c r="M21" s="4"/>
    </row>
    <row r="22" spans="1:13" ht="20.25">
      <c r="A22" s="4"/>
      <c r="B22" s="420">
        <v>39760</v>
      </c>
      <c r="C22" s="420">
        <v>41162</v>
      </c>
      <c r="D22" s="421">
        <f t="shared" si="1"/>
        <v>3</v>
      </c>
      <c r="E22" s="421">
        <f t="shared" si="2"/>
        <v>46</v>
      </c>
      <c r="F22" s="421">
        <f t="shared" si="3"/>
        <v>1402</v>
      </c>
      <c r="G22" s="4"/>
      <c r="H22" s="4"/>
      <c r="I22" s="4"/>
      <c r="J22" s="4"/>
      <c r="K22" s="4"/>
      <c r="L22" s="4"/>
      <c r="M22" s="4"/>
    </row>
    <row r="23" spans="1:13" ht="20.25">
      <c r="A23" s="4"/>
      <c r="B23" s="420">
        <v>39330</v>
      </c>
      <c r="C23" s="420">
        <v>41230</v>
      </c>
      <c r="D23" s="421">
        <f t="shared" si="1"/>
        <v>5</v>
      </c>
      <c r="E23" s="421">
        <f t="shared" si="2"/>
        <v>62</v>
      </c>
      <c r="F23" s="421">
        <f t="shared" si="3"/>
        <v>1900</v>
      </c>
      <c r="G23" s="4"/>
      <c r="H23" s="4"/>
      <c r="I23" s="4"/>
      <c r="J23" s="4"/>
      <c r="K23" s="4"/>
      <c r="L23" s="4"/>
      <c r="M23" s="4"/>
    </row>
  </sheetData>
  <customSheetViews>
    <customSheetView guid="{2AFC4EE7-B7E3-4CBF-97F7-920151E9360E}" topLeftCell="A32">
      <selection activeCell="D54" sqref="D54"/>
      <pageMargins left="0.7" right="0.7" top="0.75" bottom="0.75" header="0.3" footer="0.3"/>
    </customSheetView>
  </customSheetViews>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5:I17"/>
  <sheetViews>
    <sheetView workbookViewId="0">
      <selection activeCell="I10" sqref="I10"/>
    </sheetView>
  </sheetViews>
  <sheetFormatPr defaultRowHeight="15"/>
  <cols>
    <col min="1" max="1" width="33.28515625" bestFit="1" customWidth="1"/>
    <col min="8" max="8" width="17.85546875" bestFit="1" customWidth="1"/>
    <col min="9" max="9" width="12.28515625" bestFit="1" customWidth="1"/>
  </cols>
  <sheetData>
    <row r="5" spans="1:9" ht="15.75" thickBot="1"/>
    <row r="6" spans="1:9" ht="32.25" thickBot="1">
      <c r="A6" s="476" t="s">
        <v>2045</v>
      </c>
      <c r="B6" s="477"/>
      <c r="C6" s="477"/>
      <c r="D6" s="477"/>
      <c r="E6" s="477"/>
      <c r="H6" s="478" t="s">
        <v>2046</v>
      </c>
      <c r="I6" s="479">
        <v>34000</v>
      </c>
    </row>
    <row r="7" spans="1:9" ht="15.75" thickBot="1"/>
    <row r="8" spans="1:9" ht="15.75" thickTop="1">
      <c r="A8" s="480" t="s">
        <v>2047</v>
      </c>
      <c r="B8" s="480" t="s">
        <v>2048</v>
      </c>
      <c r="C8" s="480" t="s">
        <v>2049</v>
      </c>
      <c r="D8" s="480" t="s">
        <v>2050</v>
      </c>
      <c r="E8" s="480" t="s">
        <v>2051</v>
      </c>
      <c r="F8" s="480" t="s">
        <v>2052</v>
      </c>
      <c r="G8" s="14"/>
      <c r="H8" s="481" t="s">
        <v>2053</v>
      </c>
      <c r="I8" s="481" t="s">
        <v>2054</v>
      </c>
    </row>
    <row r="9" spans="1:9">
      <c r="A9" s="482" t="s">
        <v>2055</v>
      </c>
      <c r="B9" s="483">
        <v>9550</v>
      </c>
      <c r="C9" s="483">
        <v>9230</v>
      </c>
      <c r="D9" s="483">
        <v>8500</v>
      </c>
      <c r="E9" s="483">
        <v>8965</v>
      </c>
      <c r="F9" s="504">
        <f>SUM(B9:E9)</f>
        <v>36245</v>
      </c>
      <c r="G9">
        <f>IF(F9&gt;=34000,850,0)</f>
        <v>850</v>
      </c>
    </row>
    <row r="10" spans="1:9">
      <c r="A10" s="484" t="s">
        <v>2056</v>
      </c>
      <c r="B10" s="485">
        <v>5975</v>
      </c>
      <c r="C10" s="485">
        <v>6900</v>
      </c>
      <c r="D10" s="485">
        <v>8500</v>
      </c>
      <c r="E10" s="485">
        <v>10100</v>
      </c>
      <c r="F10" s="504">
        <f t="shared" ref="F10:F14" si="0">SUM(B10:E10)</f>
        <v>31475</v>
      </c>
      <c r="G10">
        <f t="shared" ref="G10:G14" si="1">IF(F10&gt;=34000,850,0)</f>
        <v>0</v>
      </c>
    </row>
    <row r="11" spans="1:9">
      <c r="A11" s="484" t="s">
        <v>2057</v>
      </c>
      <c r="B11" s="485">
        <v>7825</v>
      </c>
      <c r="C11" s="485">
        <v>8580</v>
      </c>
      <c r="D11" s="485">
        <v>9910</v>
      </c>
      <c r="E11" s="485">
        <v>7512</v>
      </c>
      <c r="F11" s="504">
        <f t="shared" si="0"/>
        <v>33827</v>
      </c>
      <c r="G11">
        <f t="shared" si="1"/>
        <v>0</v>
      </c>
    </row>
    <row r="12" spans="1:9">
      <c r="A12" s="484" t="s">
        <v>2058</v>
      </c>
      <c r="B12" s="485">
        <v>9560</v>
      </c>
      <c r="C12" s="485">
        <v>10150</v>
      </c>
      <c r="D12" s="485">
        <v>11200</v>
      </c>
      <c r="E12" s="485">
        <v>9795</v>
      </c>
      <c r="F12" s="504">
        <f t="shared" si="0"/>
        <v>40705</v>
      </c>
      <c r="G12">
        <f t="shared" si="1"/>
        <v>850</v>
      </c>
    </row>
    <row r="13" spans="1:9">
      <c r="A13" s="484" t="s">
        <v>2059</v>
      </c>
      <c r="B13" s="485">
        <v>8800</v>
      </c>
      <c r="C13" s="485">
        <v>7645</v>
      </c>
      <c r="D13" s="485">
        <v>9250</v>
      </c>
      <c r="E13" s="485">
        <v>8304</v>
      </c>
      <c r="F13" s="504">
        <f t="shared" si="0"/>
        <v>33999</v>
      </c>
      <c r="G13">
        <f t="shared" si="1"/>
        <v>0</v>
      </c>
    </row>
    <row r="14" spans="1:9" ht="15.75" thickBot="1">
      <c r="A14" s="486" t="s">
        <v>2060</v>
      </c>
      <c r="B14" s="487">
        <v>7892</v>
      </c>
      <c r="C14" s="487">
        <v>9695</v>
      </c>
      <c r="D14" s="487">
        <v>9520</v>
      </c>
      <c r="E14" s="487">
        <v>10252</v>
      </c>
      <c r="F14" s="504">
        <f t="shared" si="0"/>
        <v>37359</v>
      </c>
      <c r="G14">
        <f t="shared" si="1"/>
        <v>850</v>
      </c>
    </row>
    <row r="15" spans="1:9" ht="15.75" thickTop="1"/>
    <row r="16" spans="1:9" ht="30">
      <c r="D16" s="488" t="s">
        <v>2061</v>
      </c>
      <c r="E16" s="206"/>
      <c r="H16" s="488" t="s">
        <v>2062</v>
      </c>
      <c r="I16" s="206"/>
    </row>
    <row r="17" spans="4:5" ht="30">
      <c r="D17" s="488" t="s">
        <v>2063</v>
      </c>
      <c r="E17" s="206"/>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9"/>
  <sheetViews>
    <sheetView workbookViewId="0">
      <selection activeCell="D19" sqref="D19"/>
    </sheetView>
  </sheetViews>
  <sheetFormatPr defaultRowHeight="15"/>
  <cols>
    <col min="1" max="1" width="18" bestFit="1" customWidth="1"/>
    <col min="2" max="2" width="27.28515625" bestFit="1" customWidth="1"/>
    <col min="3" max="3" width="9.7109375" bestFit="1" customWidth="1"/>
    <col min="4" max="4" width="10.140625" bestFit="1" customWidth="1"/>
    <col min="5" max="5" width="5.85546875" bestFit="1" customWidth="1"/>
    <col min="6" max="6" width="9" bestFit="1" customWidth="1"/>
    <col min="7" max="7" width="10" bestFit="1" customWidth="1"/>
    <col min="8" max="8" width="12.28515625" bestFit="1" customWidth="1"/>
  </cols>
  <sheetData>
    <row r="1" spans="1:8">
      <c r="A1" t="s">
        <v>102</v>
      </c>
      <c r="B1" t="s">
        <v>103</v>
      </c>
      <c r="C1" t="s">
        <v>104</v>
      </c>
      <c r="D1" t="s">
        <v>105</v>
      </c>
      <c r="E1" t="s">
        <v>687</v>
      </c>
      <c r="F1" t="s">
        <v>638</v>
      </c>
      <c r="G1" t="s">
        <v>753</v>
      </c>
      <c r="H1" t="s">
        <v>754</v>
      </c>
    </row>
    <row r="2" spans="1:8">
      <c r="A2" s="7" t="s">
        <v>816</v>
      </c>
      <c r="B2" s="7" t="s">
        <v>140</v>
      </c>
      <c r="C2" s="7" t="s">
        <v>131</v>
      </c>
      <c r="D2" s="8">
        <v>37730</v>
      </c>
      <c r="E2" s="87">
        <f t="shared" ref="E2:E18" ca="1" si="0">DATEDIF(D2,TODAY(),"Y")</f>
        <v>19</v>
      </c>
      <c r="F2" s="99">
        <v>8892</v>
      </c>
      <c r="G2" s="100">
        <v>1</v>
      </c>
      <c r="H2" s="214">
        <f>$I$2*F2+F2</f>
        <v>8892</v>
      </c>
    </row>
    <row r="3" spans="1:8">
      <c r="A3" s="7" t="s">
        <v>831</v>
      </c>
      <c r="B3" s="7" t="s">
        <v>140</v>
      </c>
      <c r="C3" s="7" t="s">
        <v>131</v>
      </c>
      <c r="D3" s="8">
        <v>35982</v>
      </c>
      <c r="E3" s="87">
        <f t="shared" ca="1" si="0"/>
        <v>24</v>
      </c>
      <c r="F3" s="99">
        <v>8904</v>
      </c>
      <c r="G3" s="100">
        <v>3</v>
      </c>
      <c r="H3" s="214">
        <f t="shared" ref="H3:H18" si="1">$I$2*F3+F3</f>
        <v>8904</v>
      </c>
    </row>
    <row r="4" spans="1:8">
      <c r="A4" s="7" t="s">
        <v>278</v>
      </c>
      <c r="B4" s="7" t="s">
        <v>115</v>
      </c>
      <c r="C4" s="7" t="s">
        <v>131</v>
      </c>
      <c r="D4" s="9">
        <v>40452</v>
      </c>
      <c r="E4" s="87">
        <f t="shared" ca="1" si="0"/>
        <v>12</v>
      </c>
      <c r="F4" s="99">
        <v>9180</v>
      </c>
      <c r="G4" s="100">
        <v>3</v>
      </c>
      <c r="H4" s="214">
        <f t="shared" si="1"/>
        <v>9180</v>
      </c>
    </row>
    <row r="5" spans="1:8">
      <c r="A5" s="7" t="s">
        <v>821</v>
      </c>
      <c r="B5" s="7" t="s">
        <v>140</v>
      </c>
      <c r="C5" s="7" t="s">
        <v>131</v>
      </c>
      <c r="D5" s="8">
        <v>36305</v>
      </c>
      <c r="E5" s="87">
        <f t="shared" ca="1" si="0"/>
        <v>23</v>
      </c>
      <c r="F5" s="99">
        <v>9424</v>
      </c>
      <c r="G5" s="100">
        <v>4</v>
      </c>
      <c r="H5" s="214">
        <f t="shared" si="1"/>
        <v>9424</v>
      </c>
    </row>
    <row r="6" spans="1:8">
      <c r="A6" s="7" t="s">
        <v>241</v>
      </c>
      <c r="B6" s="7" t="s">
        <v>242</v>
      </c>
      <c r="C6" s="7" t="s">
        <v>125</v>
      </c>
      <c r="D6" s="8">
        <v>40572</v>
      </c>
      <c r="E6" s="87">
        <f t="shared" ca="1" si="0"/>
        <v>11</v>
      </c>
      <c r="F6" s="99">
        <v>10520</v>
      </c>
      <c r="G6" s="100">
        <v>4</v>
      </c>
      <c r="H6" s="214">
        <f t="shared" si="1"/>
        <v>10520</v>
      </c>
    </row>
    <row r="7" spans="1:8">
      <c r="A7" s="7" t="s">
        <v>389</v>
      </c>
      <c r="B7" s="7" t="s">
        <v>140</v>
      </c>
      <c r="C7" s="7" t="s">
        <v>131</v>
      </c>
      <c r="D7" s="8">
        <v>39747</v>
      </c>
      <c r="E7" s="87">
        <f t="shared" ca="1" si="0"/>
        <v>14</v>
      </c>
      <c r="F7" s="99">
        <v>10572</v>
      </c>
      <c r="G7" s="100">
        <v>4</v>
      </c>
      <c r="H7" s="214">
        <f t="shared" si="1"/>
        <v>10572</v>
      </c>
    </row>
    <row r="8" spans="1:8">
      <c r="A8" s="7" t="s">
        <v>607</v>
      </c>
      <c r="B8" s="7" t="s">
        <v>110</v>
      </c>
      <c r="C8" s="7" t="s">
        <v>125</v>
      </c>
      <c r="D8" s="8">
        <v>38723</v>
      </c>
      <c r="E8" s="87">
        <f t="shared" ca="1" si="0"/>
        <v>17</v>
      </c>
      <c r="F8" s="99">
        <v>10630</v>
      </c>
      <c r="G8" s="100">
        <v>3</v>
      </c>
      <c r="H8" s="214">
        <f t="shared" si="1"/>
        <v>10630</v>
      </c>
    </row>
    <row r="9" spans="1:8">
      <c r="A9" s="7" t="s">
        <v>355</v>
      </c>
      <c r="B9" s="7" t="s">
        <v>135</v>
      </c>
      <c r="C9" s="7" t="s">
        <v>131</v>
      </c>
      <c r="D9" s="8">
        <v>40126</v>
      </c>
      <c r="E9" s="87">
        <f t="shared" ca="1" si="0"/>
        <v>13</v>
      </c>
      <c r="F9" s="99">
        <v>10636</v>
      </c>
      <c r="G9" s="100">
        <v>4</v>
      </c>
      <c r="H9" s="214">
        <f t="shared" si="1"/>
        <v>10636</v>
      </c>
    </row>
    <row r="10" spans="1:8">
      <c r="A10" s="7" t="s">
        <v>505</v>
      </c>
      <c r="B10" s="7" t="s">
        <v>110</v>
      </c>
      <c r="C10" s="7" t="s">
        <v>125</v>
      </c>
      <c r="D10" s="8">
        <v>39176</v>
      </c>
      <c r="E10" s="87">
        <f t="shared" ca="1" si="0"/>
        <v>15</v>
      </c>
      <c r="F10" s="99">
        <v>10700</v>
      </c>
      <c r="G10" s="100">
        <v>4</v>
      </c>
      <c r="H10" s="214">
        <f t="shared" si="1"/>
        <v>10700</v>
      </c>
    </row>
    <row r="11" spans="1:8">
      <c r="A11" s="7" t="s">
        <v>574</v>
      </c>
      <c r="B11" s="7" t="s">
        <v>154</v>
      </c>
      <c r="C11" s="7" t="s">
        <v>125</v>
      </c>
      <c r="D11" s="8">
        <v>38851</v>
      </c>
      <c r="E11" s="87">
        <f t="shared" ca="1" si="0"/>
        <v>16</v>
      </c>
      <c r="F11" s="99">
        <v>11025</v>
      </c>
      <c r="G11" s="100">
        <v>1</v>
      </c>
      <c r="H11" s="214">
        <f t="shared" si="1"/>
        <v>11025</v>
      </c>
    </row>
    <row r="12" spans="1:8">
      <c r="A12" s="7" t="s">
        <v>677</v>
      </c>
      <c r="B12" s="7" t="s">
        <v>121</v>
      </c>
      <c r="C12" s="7" t="s">
        <v>131</v>
      </c>
      <c r="D12" s="8">
        <v>37827</v>
      </c>
      <c r="E12" s="87">
        <f t="shared" ca="1" si="0"/>
        <v>19</v>
      </c>
      <c r="F12" s="99">
        <v>11044</v>
      </c>
      <c r="G12" s="100">
        <v>2</v>
      </c>
      <c r="H12" s="214">
        <f t="shared" si="1"/>
        <v>11044</v>
      </c>
    </row>
    <row r="13" spans="1:8">
      <c r="A13" s="7" t="s">
        <v>836</v>
      </c>
      <c r="B13" s="7" t="s">
        <v>140</v>
      </c>
      <c r="C13" s="7" t="s">
        <v>125</v>
      </c>
      <c r="D13" s="8">
        <v>36360</v>
      </c>
      <c r="E13" s="87">
        <f t="shared" ca="1" si="0"/>
        <v>23</v>
      </c>
      <c r="F13" s="99">
        <v>11065</v>
      </c>
      <c r="G13" s="100">
        <v>1</v>
      </c>
      <c r="H13" s="214">
        <f t="shared" si="1"/>
        <v>11065</v>
      </c>
    </row>
    <row r="14" spans="1:8">
      <c r="A14" s="7" t="s">
        <v>492</v>
      </c>
      <c r="B14" s="7" t="s">
        <v>107</v>
      </c>
      <c r="C14" s="7" t="s">
        <v>125</v>
      </c>
      <c r="D14" s="8">
        <v>39253</v>
      </c>
      <c r="E14" s="87">
        <f t="shared" ca="1" si="0"/>
        <v>15</v>
      </c>
      <c r="F14" s="99">
        <v>11230</v>
      </c>
      <c r="G14" s="100">
        <v>4</v>
      </c>
      <c r="H14" s="214">
        <f t="shared" si="1"/>
        <v>11230</v>
      </c>
    </row>
    <row r="15" spans="1:8">
      <c r="A15" s="7" t="s">
        <v>323</v>
      </c>
      <c r="B15" s="7" t="s">
        <v>110</v>
      </c>
      <c r="C15" s="7" t="s">
        <v>125</v>
      </c>
      <c r="D15" s="8">
        <v>40293</v>
      </c>
      <c r="E15" s="87">
        <f t="shared" ca="1" si="0"/>
        <v>12</v>
      </c>
      <c r="F15" s="99">
        <v>11810</v>
      </c>
      <c r="G15" s="100">
        <v>1</v>
      </c>
      <c r="H15" s="214">
        <f t="shared" si="1"/>
        <v>11810</v>
      </c>
    </row>
    <row r="16" spans="1:8">
      <c r="A16" s="7" t="s">
        <v>920</v>
      </c>
      <c r="B16" s="7" t="s">
        <v>110</v>
      </c>
      <c r="C16" s="7" t="s">
        <v>125</v>
      </c>
      <c r="D16" s="8">
        <v>37249</v>
      </c>
      <c r="E16" s="87">
        <f t="shared" ca="1" si="0"/>
        <v>21</v>
      </c>
      <c r="F16" s="99">
        <v>12545</v>
      </c>
      <c r="G16" s="100">
        <v>4</v>
      </c>
      <c r="H16" s="214">
        <f t="shared" si="1"/>
        <v>12545</v>
      </c>
    </row>
    <row r="17" spans="1:8">
      <c r="A17" s="7" t="s">
        <v>559</v>
      </c>
      <c r="B17" s="7" t="s">
        <v>137</v>
      </c>
      <c r="C17" s="7" t="s">
        <v>131</v>
      </c>
      <c r="D17" s="8">
        <v>38960</v>
      </c>
      <c r="E17" s="87">
        <f t="shared" ca="1" si="0"/>
        <v>16</v>
      </c>
      <c r="F17" s="99">
        <v>12676</v>
      </c>
      <c r="G17" s="100">
        <v>2</v>
      </c>
      <c r="H17" s="214">
        <f t="shared" si="1"/>
        <v>12676</v>
      </c>
    </row>
    <row r="18" spans="1:8">
      <c r="A18" s="7" t="s">
        <v>930</v>
      </c>
      <c r="B18" s="7" t="s">
        <v>119</v>
      </c>
      <c r="C18" s="7" t="s">
        <v>131</v>
      </c>
      <c r="D18" s="8">
        <v>35861</v>
      </c>
      <c r="E18" s="87">
        <f t="shared" ca="1" si="0"/>
        <v>24</v>
      </c>
      <c r="F18" s="99">
        <v>12836</v>
      </c>
      <c r="G18" s="100">
        <v>5</v>
      </c>
      <c r="H18" s="214">
        <f t="shared" si="1"/>
        <v>12836</v>
      </c>
    </row>
    <row r="19" spans="1:8">
      <c r="A19" s="7" t="s">
        <v>1534</v>
      </c>
      <c r="F19" s="92">
        <f>SUM(F2:F18)</f>
        <v>183689</v>
      </c>
      <c r="H19" s="92">
        <f>SUM(H2:H18)</f>
        <v>183689</v>
      </c>
    </row>
  </sheetData>
  <protectedRanges>
    <protectedRange sqref="H2:H18" name="Range1"/>
  </protectedRange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317"/>
  <sheetViews>
    <sheetView topLeftCell="B1" workbookViewId="0">
      <selection activeCell="J2" sqref="J2"/>
    </sheetView>
  </sheetViews>
  <sheetFormatPr defaultColWidth="17.28515625" defaultRowHeight="15" customHeight="1"/>
  <cols>
    <col min="1" max="1" width="17" style="235" customWidth="1"/>
    <col min="2" max="2" width="13.28515625" style="235" customWidth="1"/>
    <col min="3" max="3" width="11.5703125" style="235" customWidth="1"/>
    <col min="4" max="4" width="19.42578125" style="235" customWidth="1"/>
    <col min="5" max="5" width="21" style="235" customWidth="1"/>
    <col min="6" max="6" width="20.140625" style="235" customWidth="1"/>
    <col min="7" max="7" width="17.28515625" style="235"/>
    <col min="8" max="8" width="24.7109375" style="235" customWidth="1"/>
    <col min="9" max="16384" width="17.28515625" style="235"/>
  </cols>
  <sheetData>
    <row r="1" spans="1:10">
      <c r="A1" s="244" t="s">
        <v>1533</v>
      </c>
      <c r="B1" s="244" t="s">
        <v>1710</v>
      </c>
      <c r="C1" s="244" t="s">
        <v>1709</v>
      </c>
      <c r="D1" s="244" t="s">
        <v>1708</v>
      </c>
      <c r="E1" s="245" t="s">
        <v>1707</v>
      </c>
      <c r="F1" s="236"/>
      <c r="G1" s="237" t="s">
        <v>1706</v>
      </c>
      <c r="H1" s="237" t="s">
        <v>1705</v>
      </c>
      <c r="I1" s="237" t="s">
        <v>1704</v>
      </c>
      <c r="J1" s="237" t="s">
        <v>1733</v>
      </c>
    </row>
    <row r="2" spans="1:10">
      <c r="A2" s="246" t="s">
        <v>1525</v>
      </c>
      <c r="B2" s="246" t="s">
        <v>1536</v>
      </c>
      <c r="C2" s="246" t="s">
        <v>1564</v>
      </c>
      <c r="D2" s="246" t="s">
        <v>1703</v>
      </c>
      <c r="E2" s="247">
        <v>143</v>
      </c>
      <c r="F2" s="236"/>
      <c r="G2" s="236" t="s">
        <v>1541</v>
      </c>
      <c r="H2" s="235">
        <f>COUNTIF($B$2:$B$314,G2)</f>
        <v>53</v>
      </c>
      <c r="I2" s="235">
        <f t="shared" ref="I2:I9" si="0">AVERAGEIF($B$2:$B$314,G2,$E$2:$E$314)</f>
        <v>260.09433962264148</v>
      </c>
      <c r="J2" s="235">
        <f>SUMIF(B2:B314,G2,E2:E314)</f>
        <v>13785</v>
      </c>
    </row>
    <row r="3" spans="1:10">
      <c r="A3" s="246" t="s">
        <v>1445</v>
      </c>
      <c r="B3" s="246" t="s">
        <v>1544</v>
      </c>
      <c r="C3" s="246" t="s">
        <v>1587</v>
      </c>
      <c r="D3" s="246" t="s">
        <v>1586</v>
      </c>
      <c r="E3" s="247">
        <v>149</v>
      </c>
      <c r="F3" s="236"/>
      <c r="G3" s="236" t="s">
        <v>1547</v>
      </c>
      <c r="H3" s="235">
        <f t="shared" ref="H3:H9" si="1">COUNTIF($B$2:$B$314,G3)</f>
        <v>43</v>
      </c>
      <c r="I3" s="235">
        <f t="shared" si="0"/>
        <v>275.53488372093022</v>
      </c>
      <c r="J3" s="235">
        <f t="shared" ref="J3:J9" si="2">SUMIF(B3:B315,G3,E3:E315)</f>
        <v>11848</v>
      </c>
    </row>
    <row r="4" spans="1:10">
      <c r="A4" s="246" t="s">
        <v>1524</v>
      </c>
      <c r="B4" s="246" t="s">
        <v>1536</v>
      </c>
      <c r="C4" s="246" t="s">
        <v>1564</v>
      </c>
      <c r="D4" s="246" t="s">
        <v>1703</v>
      </c>
      <c r="E4" s="247">
        <v>214</v>
      </c>
      <c r="F4" s="236"/>
      <c r="G4" s="236" t="s">
        <v>1538</v>
      </c>
      <c r="H4" s="235">
        <f t="shared" si="1"/>
        <v>20</v>
      </c>
      <c r="I4" s="235">
        <f t="shared" si="0"/>
        <v>258.25</v>
      </c>
      <c r="J4" s="235">
        <f t="shared" si="2"/>
        <v>5165</v>
      </c>
    </row>
    <row r="5" spans="1:10">
      <c r="A5" s="246" t="s">
        <v>1276</v>
      </c>
      <c r="B5" s="246" t="s">
        <v>1536</v>
      </c>
      <c r="C5" s="246" t="s">
        <v>1549</v>
      </c>
      <c r="D5" s="246" t="s">
        <v>1276</v>
      </c>
      <c r="E5" s="247">
        <v>123</v>
      </c>
      <c r="F5" s="236"/>
      <c r="G5" s="236" t="s">
        <v>1553</v>
      </c>
      <c r="H5" s="235">
        <f t="shared" si="1"/>
        <v>27</v>
      </c>
      <c r="I5" s="235">
        <f t="shared" si="0"/>
        <v>276.18518518518516</v>
      </c>
      <c r="J5" s="235">
        <f t="shared" si="2"/>
        <v>7457</v>
      </c>
    </row>
    <row r="6" spans="1:10">
      <c r="A6" s="246" t="s">
        <v>1289</v>
      </c>
      <c r="B6" s="246" t="s">
        <v>1553</v>
      </c>
      <c r="C6" s="246" t="s">
        <v>1553</v>
      </c>
      <c r="D6" s="246" t="s">
        <v>1663</v>
      </c>
      <c r="E6" s="247">
        <v>59</v>
      </c>
      <c r="F6" s="236"/>
      <c r="G6" s="236" t="s">
        <v>1536</v>
      </c>
      <c r="H6" s="235">
        <f t="shared" si="1"/>
        <v>61</v>
      </c>
      <c r="I6" s="235">
        <f t="shared" si="0"/>
        <v>288.85245901639342</v>
      </c>
      <c r="J6" s="235">
        <f t="shared" si="2"/>
        <v>17140</v>
      </c>
    </row>
    <row r="7" spans="1:10" ht="30" customHeight="1">
      <c r="A7" s="246" t="s">
        <v>1230</v>
      </c>
      <c r="B7" s="246" t="s">
        <v>1541</v>
      </c>
      <c r="C7" s="246" t="s">
        <v>1540</v>
      </c>
      <c r="D7" s="246" t="s">
        <v>1540</v>
      </c>
      <c r="E7" s="247">
        <v>97</v>
      </c>
      <c r="F7" s="236"/>
      <c r="G7" s="236" t="s">
        <v>1544</v>
      </c>
      <c r="H7" s="235">
        <f t="shared" si="1"/>
        <v>40</v>
      </c>
      <c r="I7" s="235">
        <f t="shared" si="0"/>
        <v>279</v>
      </c>
      <c r="J7" s="235">
        <f t="shared" si="2"/>
        <v>11011</v>
      </c>
    </row>
    <row r="8" spans="1:10">
      <c r="A8" s="246" t="s">
        <v>1283</v>
      </c>
      <c r="B8" s="246" t="s">
        <v>1536</v>
      </c>
      <c r="C8" s="246" t="s">
        <v>1564</v>
      </c>
      <c r="D8" s="246" t="s">
        <v>1606</v>
      </c>
      <c r="E8" s="247">
        <v>77</v>
      </c>
      <c r="F8" s="236"/>
      <c r="G8" s="236" t="s">
        <v>1558</v>
      </c>
      <c r="H8" s="235">
        <f t="shared" si="1"/>
        <v>66</v>
      </c>
      <c r="I8" s="235">
        <f t="shared" si="0"/>
        <v>275.87878787878788</v>
      </c>
      <c r="J8" s="235">
        <f t="shared" si="2"/>
        <v>18208</v>
      </c>
    </row>
    <row r="9" spans="1:10">
      <c r="A9" s="246" t="s">
        <v>1469</v>
      </c>
      <c r="B9" s="246" t="s">
        <v>1558</v>
      </c>
      <c r="C9" s="246" t="s">
        <v>1469</v>
      </c>
      <c r="D9" s="246" t="s">
        <v>1702</v>
      </c>
      <c r="E9" s="247">
        <v>81</v>
      </c>
      <c r="F9" s="236"/>
      <c r="G9" s="236" t="s">
        <v>1647</v>
      </c>
      <c r="H9" s="235">
        <f t="shared" si="1"/>
        <v>3</v>
      </c>
      <c r="I9" s="235">
        <f t="shared" si="0"/>
        <v>203</v>
      </c>
      <c r="J9" s="235">
        <f t="shared" si="2"/>
        <v>609</v>
      </c>
    </row>
    <row r="10" spans="1:10">
      <c r="A10" s="246" t="s">
        <v>1398</v>
      </c>
      <c r="B10" s="246" t="s">
        <v>1536</v>
      </c>
      <c r="C10" s="246" t="s">
        <v>1371</v>
      </c>
      <c r="D10" s="246" t="s">
        <v>1614</v>
      </c>
      <c r="E10" s="247">
        <v>186</v>
      </c>
      <c r="F10" s="236"/>
    </row>
    <row r="11" spans="1:10">
      <c r="A11" s="246" t="s">
        <v>1474</v>
      </c>
      <c r="B11" s="246" t="s">
        <v>1536</v>
      </c>
      <c r="C11" s="246" t="s">
        <v>1475</v>
      </c>
      <c r="D11" s="246" t="s">
        <v>1474</v>
      </c>
      <c r="E11" s="247">
        <v>329</v>
      </c>
      <c r="F11" s="236"/>
    </row>
    <row r="12" spans="1:10">
      <c r="A12" s="246" t="s">
        <v>1452</v>
      </c>
      <c r="B12" s="246" t="s">
        <v>1544</v>
      </c>
      <c r="C12" s="246" t="s">
        <v>1543</v>
      </c>
      <c r="D12" s="246" t="s">
        <v>1364</v>
      </c>
      <c r="E12" s="247">
        <v>417</v>
      </c>
      <c r="F12" s="236"/>
    </row>
    <row r="13" spans="1:10">
      <c r="A13" s="246" t="s">
        <v>1503</v>
      </c>
      <c r="B13" s="246" t="s">
        <v>1538</v>
      </c>
      <c r="C13" s="246" t="s">
        <v>1684</v>
      </c>
      <c r="D13" s="246" t="s">
        <v>1683</v>
      </c>
      <c r="E13" s="247">
        <v>177</v>
      </c>
      <c r="F13" s="236"/>
    </row>
    <row r="14" spans="1:10">
      <c r="A14" s="246" t="s">
        <v>1331</v>
      </c>
      <c r="B14" s="246" t="s">
        <v>1536</v>
      </c>
      <c r="C14" s="246" t="s">
        <v>1584</v>
      </c>
      <c r="D14" s="246" t="s">
        <v>1701</v>
      </c>
      <c r="E14" s="247">
        <v>361</v>
      </c>
      <c r="F14" s="236"/>
    </row>
    <row r="15" spans="1:10">
      <c r="A15" s="246" t="s">
        <v>1388</v>
      </c>
      <c r="B15" s="246" t="s">
        <v>1547</v>
      </c>
      <c r="C15" s="246" t="s">
        <v>1654</v>
      </c>
      <c r="D15" s="246" t="s">
        <v>1388</v>
      </c>
      <c r="E15" s="247">
        <v>223</v>
      </c>
      <c r="F15" s="236"/>
    </row>
    <row r="16" spans="1:10">
      <c r="A16" s="246" t="s">
        <v>1505</v>
      </c>
      <c r="B16" s="246" t="s">
        <v>1547</v>
      </c>
      <c r="C16" s="246" t="s">
        <v>1628</v>
      </c>
      <c r="D16" s="246" t="s">
        <v>1507</v>
      </c>
      <c r="E16" s="247">
        <v>274</v>
      </c>
      <c r="F16" s="236"/>
    </row>
    <row r="17" spans="1:6">
      <c r="A17" s="246" t="s">
        <v>1446</v>
      </c>
      <c r="B17" s="246" t="s">
        <v>1544</v>
      </c>
      <c r="C17" s="246" t="s">
        <v>1587</v>
      </c>
      <c r="D17" s="246" t="s">
        <v>1446</v>
      </c>
      <c r="E17" s="247">
        <v>384</v>
      </c>
      <c r="F17" s="236"/>
    </row>
    <row r="18" spans="1:6">
      <c r="A18" s="246" t="s">
        <v>1365</v>
      </c>
      <c r="B18" s="246" t="s">
        <v>1541</v>
      </c>
      <c r="C18" s="246" t="s">
        <v>1583</v>
      </c>
      <c r="D18" s="246" t="s">
        <v>1582</v>
      </c>
      <c r="E18" s="247">
        <v>376</v>
      </c>
      <c r="F18" s="236"/>
    </row>
    <row r="19" spans="1:6">
      <c r="A19" s="246" t="s">
        <v>1437</v>
      </c>
      <c r="B19" s="246" t="s">
        <v>1544</v>
      </c>
      <c r="C19" s="246" t="s">
        <v>1594</v>
      </c>
      <c r="D19" s="246" t="s">
        <v>1633</v>
      </c>
      <c r="E19" s="247">
        <v>335</v>
      </c>
      <c r="F19" s="236"/>
    </row>
    <row r="20" spans="1:6">
      <c r="A20" s="246" t="s">
        <v>1468</v>
      </c>
      <c r="B20" s="246" t="s">
        <v>1558</v>
      </c>
      <c r="C20" s="246" t="s">
        <v>1469</v>
      </c>
      <c r="D20" s="246" t="s">
        <v>1467</v>
      </c>
      <c r="E20" s="247">
        <v>332</v>
      </c>
      <c r="F20" s="236"/>
    </row>
    <row r="21" spans="1:6">
      <c r="A21" s="246" t="s">
        <v>1396</v>
      </c>
      <c r="B21" s="246" t="s">
        <v>1538</v>
      </c>
      <c r="C21" s="246" t="s">
        <v>1684</v>
      </c>
      <c r="D21" s="246" t="s">
        <v>1683</v>
      </c>
      <c r="E21" s="247">
        <v>345</v>
      </c>
      <c r="F21" s="236"/>
    </row>
    <row r="22" spans="1:6">
      <c r="A22" s="246" t="s">
        <v>1451</v>
      </c>
      <c r="B22" s="246" t="s">
        <v>1544</v>
      </c>
      <c r="C22" s="246" t="s">
        <v>1543</v>
      </c>
      <c r="D22" s="246" t="s">
        <v>1680</v>
      </c>
      <c r="E22" s="247">
        <v>334</v>
      </c>
      <c r="F22" s="236"/>
    </row>
    <row r="23" spans="1:6">
      <c r="A23" s="246" t="s">
        <v>1441</v>
      </c>
      <c r="B23" s="246" t="s">
        <v>1544</v>
      </c>
      <c r="C23" s="246" t="s">
        <v>1594</v>
      </c>
      <c r="D23" s="246" t="s">
        <v>1593</v>
      </c>
      <c r="E23" s="247">
        <v>467</v>
      </c>
      <c r="F23" s="236"/>
    </row>
    <row r="24" spans="1:6" ht="30">
      <c r="A24" s="246" t="s">
        <v>1527</v>
      </c>
      <c r="B24" s="246" t="s">
        <v>1538</v>
      </c>
      <c r="C24" s="246" t="s">
        <v>1700</v>
      </c>
      <c r="D24" s="246" t="s">
        <v>1699</v>
      </c>
      <c r="E24" s="247">
        <v>319</v>
      </c>
      <c r="F24" s="236"/>
    </row>
    <row r="25" spans="1:6">
      <c r="A25" s="246" t="s">
        <v>1522</v>
      </c>
      <c r="B25" s="246" t="s">
        <v>1544</v>
      </c>
      <c r="C25" s="246" t="s">
        <v>1543</v>
      </c>
      <c r="D25" s="246" t="s">
        <v>1698</v>
      </c>
      <c r="E25" s="247">
        <v>172</v>
      </c>
      <c r="F25" s="236"/>
    </row>
    <row r="26" spans="1:6">
      <c r="A26" s="246" t="s">
        <v>1385</v>
      </c>
      <c r="B26" s="246" t="s">
        <v>1547</v>
      </c>
      <c r="C26" s="246" t="s">
        <v>1556</v>
      </c>
      <c r="D26" s="246" t="s">
        <v>1563</v>
      </c>
      <c r="E26" s="247">
        <v>278</v>
      </c>
      <c r="F26" s="236"/>
    </row>
    <row r="27" spans="1:6">
      <c r="A27" s="246" t="s">
        <v>1361</v>
      </c>
      <c r="B27" s="246" t="s">
        <v>1647</v>
      </c>
      <c r="C27" s="246" t="s">
        <v>1646</v>
      </c>
      <c r="D27" s="246" t="s">
        <v>1645</v>
      </c>
      <c r="E27" s="247">
        <v>52</v>
      </c>
      <c r="F27" s="236"/>
    </row>
    <row r="28" spans="1:6">
      <c r="A28" s="246" t="s">
        <v>1324</v>
      </c>
      <c r="B28" s="246" t="s">
        <v>1538</v>
      </c>
      <c r="C28" s="246" t="s">
        <v>1697</v>
      </c>
      <c r="D28" s="246" t="s">
        <v>1319</v>
      </c>
      <c r="E28" s="247">
        <v>136</v>
      </c>
      <c r="F28" s="236"/>
    </row>
    <row r="29" spans="1:6">
      <c r="A29" s="246" t="s">
        <v>1303</v>
      </c>
      <c r="B29" s="246" t="s">
        <v>1553</v>
      </c>
      <c r="C29" s="246" t="s">
        <v>1553</v>
      </c>
      <c r="D29" s="246" t="s">
        <v>1696</v>
      </c>
      <c r="E29" s="247">
        <v>453</v>
      </c>
      <c r="F29" s="236"/>
    </row>
    <row r="30" spans="1:6">
      <c r="A30" s="246" t="s">
        <v>1302</v>
      </c>
      <c r="B30" s="246" t="s">
        <v>1553</v>
      </c>
      <c r="C30" s="246" t="s">
        <v>1553</v>
      </c>
      <c r="D30" s="246" t="s">
        <v>1696</v>
      </c>
      <c r="E30" s="247">
        <v>299</v>
      </c>
      <c r="F30" s="236"/>
    </row>
    <row r="31" spans="1:6">
      <c r="A31" s="246" t="s">
        <v>1297</v>
      </c>
      <c r="B31" s="246" t="s">
        <v>1553</v>
      </c>
      <c r="C31" s="246" t="s">
        <v>1553</v>
      </c>
      <c r="D31" s="246" t="s">
        <v>1585</v>
      </c>
      <c r="E31" s="247">
        <v>74</v>
      </c>
      <c r="F31" s="236"/>
    </row>
    <row r="32" spans="1:6">
      <c r="A32" s="246" t="s">
        <v>1477</v>
      </c>
      <c r="B32" s="246" t="s">
        <v>1536</v>
      </c>
      <c r="C32" s="246" t="s">
        <v>1371</v>
      </c>
      <c r="D32" s="246" t="s">
        <v>1688</v>
      </c>
      <c r="E32" s="247">
        <v>440</v>
      </c>
      <c r="F32" s="236"/>
    </row>
    <row r="33" spans="1:6">
      <c r="A33" s="246" t="s">
        <v>1523</v>
      </c>
      <c r="B33" s="246" t="s">
        <v>1558</v>
      </c>
      <c r="C33" s="246" t="s">
        <v>1561</v>
      </c>
      <c r="D33" s="246" t="s">
        <v>1460</v>
      </c>
      <c r="E33" s="247">
        <v>332</v>
      </c>
      <c r="F33" s="236"/>
    </row>
    <row r="34" spans="1:6">
      <c r="A34" s="246" t="s">
        <v>1268</v>
      </c>
      <c r="B34" s="246" t="s">
        <v>1558</v>
      </c>
      <c r="C34" s="246" t="s">
        <v>1570</v>
      </c>
      <c r="D34" s="246" t="s">
        <v>1268</v>
      </c>
      <c r="E34" s="247">
        <v>361</v>
      </c>
      <c r="F34" s="236"/>
    </row>
    <row r="35" spans="1:6">
      <c r="A35" s="246" t="s">
        <v>1401</v>
      </c>
      <c r="B35" s="246" t="s">
        <v>1538</v>
      </c>
      <c r="C35" s="246" t="s">
        <v>1537</v>
      </c>
      <c r="D35" s="246" t="s">
        <v>1537</v>
      </c>
      <c r="E35" s="247">
        <v>73</v>
      </c>
      <c r="F35" s="236"/>
    </row>
    <row r="36" spans="1:6">
      <c r="A36" s="246" t="s">
        <v>1407</v>
      </c>
      <c r="B36" s="246" t="s">
        <v>1541</v>
      </c>
      <c r="C36" s="246" t="s">
        <v>1596</v>
      </c>
      <c r="D36" s="246" t="s">
        <v>1621</v>
      </c>
      <c r="E36" s="247">
        <v>51</v>
      </c>
      <c r="F36" s="236"/>
    </row>
    <row r="37" spans="1:6">
      <c r="A37" s="246" t="s">
        <v>1353</v>
      </c>
      <c r="B37" s="246" t="s">
        <v>1541</v>
      </c>
      <c r="C37" s="246" t="s">
        <v>1596</v>
      </c>
      <c r="D37" s="246" t="s">
        <v>1621</v>
      </c>
      <c r="E37" s="247">
        <v>432</v>
      </c>
      <c r="F37" s="236"/>
    </row>
    <row r="38" spans="1:6">
      <c r="A38" s="246" t="s">
        <v>1258</v>
      </c>
      <c r="B38" s="246" t="s">
        <v>1558</v>
      </c>
      <c r="C38" s="246" t="s">
        <v>1561</v>
      </c>
      <c r="D38" s="246" t="s">
        <v>1695</v>
      </c>
      <c r="E38" s="247">
        <v>332</v>
      </c>
      <c r="F38" s="236"/>
    </row>
    <row r="39" spans="1:6">
      <c r="A39" s="246" t="s">
        <v>1447</v>
      </c>
      <c r="B39" s="246" t="s">
        <v>1544</v>
      </c>
      <c r="C39" s="246" t="s">
        <v>1584</v>
      </c>
      <c r="D39" s="246" t="s">
        <v>1447</v>
      </c>
      <c r="E39" s="247">
        <v>343</v>
      </c>
      <c r="F39" s="236"/>
    </row>
    <row r="40" spans="1:6">
      <c r="A40" s="246" t="s">
        <v>1263</v>
      </c>
      <c r="B40" s="246" t="s">
        <v>1541</v>
      </c>
      <c r="C40" s="246" t="s">
        <v>1540</v>
      </c>
      <c r="D40" s="246" t="s">
        <v>1626</v>
      </c>
      <c r="E40" s="247">
        <v>63</v>
      </c>
      <c r="F40" s="236"/>
    </row>
    <row r="41" spans="1:6">
      <c r="A41" s="246" t="s">
        <v>1318</v>
      </c>
      <c r="B41" s="246" t="s">
        <v>1541</v>
      </c>
      <c r="C41" s="246" t="s">
        <v>1540</v>
      </c>
      <c r="D41" s="246" t="s">
        <v>1539</v>
      </c>
      <c r="E41" s="247">
        <v>117</v>
      </c>
      <c r="F41" s="236"/>
    </row>
    <row r="42" spans="1:6">
      <c r="A42" s="246" t="s">
        <v>1375</v>
      </c>
      <c r="B42" s="246" t="s">
        <v>1547</v>
      </c>
      <c r="C42" s="246" t="s">
        <v>1654</v>
      </c>
      <c r="D42" s="246" t="s">
        <v>1375</v>
      </c>
      <c r="E42" s="247">
        <v>371</v>
      </c>
      <c r="F42" s="236"/>
    </row>
    <row r="43" spans="1:6">
      <c r="A43" s="246" t="s">
        <v>1313</v>
      </c>
      <c r="B43" s="246" t="s">
        <v>1553</v>
      </c>
      <c r="C43" s="246" t="s">
        <v>1553</v>
      </c>
      <c r="D43" s="246" t="s">
        <v>1694</v>
      </c>
      <c r="E43" s="247">
        <v>97</v>
      </c>
      <c r="F43" s="236"/>
    </row>
    <row r="44" spans="1:6">
      <c r="A44" s="246" t="s">
        <v>1430</v>
      </c>
      <c r="B44" s="246" t="s">
        <v>1541</v>
      </c>
      <c r="C44" s="246" t="s">
        <v>1540</v>
      </c>
      <c r="D44" s="246" t="s">
        <v>1693</v>
      </c>
      <c r="E44" s="247">
        <v>102</v>
      </c>
      <c r="F44" s="236"/>
    </row>
    <row r="45" spans="1:6">
      <c r="A45" s="246" t="s">
        <v>1228</v>
      </c>
      <c r="B45" s="246" t="s">
        <v>1541</v>
      </c>
      <c r="C45" s="246" t="s">
        <v>1540</v>
      </c>
      <c r="D45" s="246" t="s">
        <v>1692</v>
      </c>
      <c r="E45" s="247">
        <v>438</v>
      </c>
      <c r="F45" s="236"/>
    </row>
    <row r="46" spans="1:6">
      <c r="A46" s="246" t="s">
        <v>1493</v>
      </c>
      <c r="B46" s="246" t="s">
        <v>1536</v>
      </c>
      <c r="C46" s="246" t="s">
        <v>1578</v>
      </c>
      <c r="D46" s="246" t="s">
        <v>1615</v>
      </c>
      <c r="E46" s="247">
        <v>312</v>
      </c>
      <c r="F46" s="236"/>
    </row>
    <row r="47" spans="1:6">
      <c r="A47" s="246" t="s">
        <v>1284</v>
      </c>
      <c r="B47" s="246" t="s">
        <v>1536</v>
      </c>
      <c r="C47" s="246" t="s">
        <v>1578</v>
      </c>
      <c r="D47" s="246" t="s">
        <v>1627</v>
      </c>
      <c r="E47" s="247">
        <v>250</v>
      </c>
      <c r="F47" s="236"/>
    </row>
    <row r="48" spans="1:6">
      <c r="A48" s="246" t="s">
        <v>1526</v>
      </c>
      <c r="B48" s="246" t="s">
        <v>1553</v>
      </c>
      <c r="C48" s="246" t="s">
        <v>1553</v>
      </c>
      <c r="D48" s="246" t="s">
        <v>1691</v>
      </c>
      <c r="E48" s="247">
        <v>267</v>
      </c>
      <c r="F48" s="236"/>
    </row>
    <row r="49" spans="1:6">
      <c r="A49" s="246" t="s">
        <v>1520</v>
      </c>
      <c r="B49" s="246" t="s">
        <v>1541</v>
      </c>
      <c r="C49" s="246" t="s">
        <v>1540</v>
      </c>
      <c r="D49" s="246" t="s">
        <v>1573</v>
      </c>
      <c r="E49" s="247">
        <v>415</v>
      </c>
      <c r="F49" s="236"/>
    </row>
    <row r="50" spans="1:6">
      <c r="A50" s="246" t="s">
        <v>1519</v>
      </c>
      <c r="B50" s="246" t="s">
        <v>1541</v>
      </c>
      <c r="C50" s="246" t="s">
        <v>1540</v>
      </c>
      <c r="D50" s="246" t="s">
        <v>1626</v>
      </c>
      <c r="E50" s="247">
        <v>205</v>
      </c>
      <c r="F50" s="236"/>
    </row>
    <row r="51" spans="1:6">
      <c r="A51" s="246" t="s">
        <v>1374</v>
      </c>
      <c r="B51" s="246" t="s">
        <v>1558</v>
      </c>
      <c r="C51" s="246" t="s">
        <v>1561</v>
      </c>
      <c r="D51" s="246" t="s">
        <v>1374</v>
      </c>
      <c r="E51" s="247">
        <v>395</v>
      </c>
      <c r="F51" s="236"/>
    </row>
    <row r="52" spans="1:6">
      <c r="A52" s="246" t="s">
        <v>1532</v>
      </c>
      <c r="B52" s="246" t="s">
        <v>1541</v>
      </c>
      <c r="C52" s="246" t="s">
        <v>1540</v>
      </c>
      <c r="D52" s="246" t="s">
        <v>1678</v>
      </c>
      <c r="E52" s="247">
        <v>101</v>
      </c>
      <c r="F52" s="236"/>
    </row>
    <row r="53" spans="1:6">
      <c r="A53" s="246" t="s">
        <v>1314</v>
      </c>
      <c r="B53" s="246" t="s">
        <v>1538</v>
      </c>
      <c r="C53" s="246" t="s">
        <v>1572</v>
      </c>
      <c r="D53" s="246" t="s">
        <v>1664</v>
      </c>
      <c r="E53" s="247">
        <v>79</v>
      </c>
      <c r="F53" s="236"/>
    </row>
    <row r="54" spans="1:6">
      <c r="A54" s="246" t="s">
        <v>1292</v>
      </c>
      <c r="B54" s="246" t="s">
        <v>1553</v>
      </c>
      <c r="C54" s="246" t="s">
        <v>1553</v>
      </c>
      <c r="D54" s="246" t="s">
        <v>1690</v>
      </c>
      <c r="E54" s="247">
        <v>480</v>
      </c>
      <c r="F54" s="236"/>
    </row>
    <row r="55" spans="1:6">
      <c r="A55" s="246" t="s">
        <v>1410</v>
      </c>
      <c r="B55" s="246" t="s">
        <v>1558</v>
      </c>
      <c r="C55" s="246" t="s">
        <v>1561</v>
      </c>
      <c r="D55" s="246" t="s">
        <v>1560</v>
      </c>
      <c r="E55" s="247">
        <v>102</v>
      </c>
      <c r="F55" s="236"/>
    </row>
    <row r="56" spans="1:6">
      <c r="A56" s="246" t="s">
        <v>1504</v>
      </c>
      <c r="B56" s="246" t="s">
        <v>1547</v>
      </c>
      <c r="C56" s="246" t="s">
        <v>1654</v>
      </c>
      <c r="D56" s="246" t="s">
        <v>1689</v>
      </c>
      <c r="E56" s="247">
        <v>500</v>
      </c>
      <c r="F56" s="236"/>
    </row>
    <row r="57" spans="1:6">
      <c r="A57" s="246" t="s">
        <v>1280</v>
      </c>
      <c r="B57" s="246" t="s">
        <v>1536</v>
      </c>
      <c r="C57" s="246" t="s">
        <v>1564</v>
      </c>
      <c r="D57" s="246" t="s">
        <v>1616</v>
      </c>
      <c r="E57" s="247">
        <v>141</v>
      </c>
      <c r="F57" s="236"/>
    </row>
    <row r="58" spans="1:6">
      <c r="A58" s="246" t="s">
        <v>1241</v>
      </c>
      <c r="B58" s="246" t="s">
        <v>1558</v>
      </c>
      <c r="C58" s="246" t="s">
        <v>1567</v>
      </c>
      <c r="D58" s="246" t="s">
        <v>1454</v>
      </c>
      <c r="E58" s="247">
        <v>273</v>
      </c>
      <c r="F58" s="236"/>
    </row>
    <row r="59" spans="1:6">
      <c r="A59" s="246" t="s">
        <v>1515</v>
      </c>
      <c r="B59" s="246" t="s">
        <v>1541</v>
      </c>
      <c r="C59" s="246" t="s">
        <v>1583</v>
      </c>
      <c r="D59" s="246" t="s">
        <v>1623</v>
      </c>
      <c r="E59" s="247">
        <v>279</v>
      </c>
      <c r="F59" s="236"/>
    </row>
    <row r="60" spans="1:6">
      <c r="A60" s="246" t="s">
        <v>1429</v>
      </c>
      <c r="B60" s="246" t="s">
        <v>1536</v>
      </c>
      <c r="C60" s="246" t="s">
        <v>1371</v>
      </c>
      <c r="D60" s="246" t="s">
        <v>1688</v>
      </c>
      <c r="E60" s="247">
        <v>442</v>
      </c>
      <c r="F60" s="236"/>
    </row>
    <row r="61" spans="1:6">
      <c r="A61" s="246" t="s">
        <v>1386</v>
      </c>
      <c r="B61" s="246" t="s">
        <v>1558</v>
      </c>
      <c r="C61" s="246" t="s">
        <v>1466</v>
      </c>
      <c r="D61" s="246" t="s">
        <v>1658</v>
      </c>
      <c r="E61" s="247">
        <v>348</v>
      </c>
      <c r="F61" s="236"/>
    </row>
    <row r="62" spans="1:6">
      <c r="A62" s="246" t="s">
        <v>1274</v>
      </c>
      <c r="B62" s="246" t="s">
        <v>1536</v>
      </c>
      <c r="C62" s="246" t="s">
        <v>1549</v>
      </c>
      <c r="D62" s="246" t="s">
        <v>1656</v>
      </c>
      <c r="E62" s="247">
        <v>183</v>
      </c>
      <c r="F62" s="236"/>
    </row>
    <row r="63" spans="1:6">
      <c r="A63" s="246" t="s">
        <v>1372</v>
      </c>
      <c r="B63" s="246" t="s">
        <v>1558</v>
      </c>
      <c r="C63" s="246" t="s">
        <v>1466</v>
      </c>
      <c r="D63" s="246" t="s">
        <v>1687</v>
      </c>
      <c r="E63" s="247">
        <v>145</v>
      </c>
      <c r="F63" s="236"/>
    </row>
    <row r="64" spans="1:6">
      <c r="A64" s="246" t="s">
        <v>1257</v>
      </c>
      <c r="B64" s="246" t="s">
        <v>1558</v>
      </c>
      <c r="C64" s="246" t="s">
        <v>1561</v>
      </c>
      <c r="D64" s="246" t="s">
        <v>1604</v>
      </c>
      <c r="E64" s="247">
        <v>409</v>
      </c>
      <c r="F64" s="236"/>
    </row>
    <row r="65" spans="1:6">
      <c r="A65" s="246" t="s">
        <v>1494</v>
      </c>
      <c r="B65" s="246" t="s">
        <v>1536</v>
      </c>
      <c r="C65" s="246" t="s">
        <v>1578</v>
      </c>
      <c r="D65" s="246" t="s">
        <v>1615</v>
      </c>
      <c r="E65" s="247">
        <v>223</v>
      </c>
      <c r="F65" s="236"/>
    </row>
    <row r="66" spans="1:6">
      <c r="A66" s="246" t="s">
        <v>1269</v>
      </c>
      <c r="B66" s="246" t="s">
        <v>1558</v>
      </c>
      <c r="C66" s="246" t="s">
        <v>1570</v>
      </c>
      <c r="D66" s="246" t="s">
        <v>1686</v>
      </c>
      <c r="E66" s="247">
        <v>61</v>
      </c>
      <c r="F66" s="236"/>
    </row>
    <row r="67" spans="1:6">
      <c r="A67" s="246" t="s">
        <v>1261</v>
      </c>
      <c r="B67" s="246" t="s">
        <v>1558</v>
      </c>
      <c r="C67" s="246" t="s">
        <v>1561</v>
      </c>
      <c r="D67" s="246" t="s">
        <v>1652</v>
      </c>
      <c r="E67" s="247">
        <v>174</v>
      </c>
      <c r="F67" s="236"/>
    </row>
    <row r="68" spans="1:6">
      <c r="A68" s="246" t="s">
        <v>1310</v>
      </c>
      <c r="B68" s="246" t="s">
        <v>1553</v>
      </c>
      <c r="C68" s="246" t="s">
        <v>1553</v>
      </c>
      <c r="D68" s="246" t="s">
        <v>1552</v>
      </c>
      <c r="E68" s="247">
        <v>175</v>
      </c>
      <c r="F68" s="236"/>
    </row>
    <row r="69" spans="1:6">
      <c r="A69" s="246" t="s">
        <v>1403</v>
      </c>
      <c r="B69" s="246" t="s">
        <v>1541</v>
      </c>
      <c r="C69" s="246" t="s">
        <v>1551</v>
      </c>
      <c r="D69" s="246" t="s">
        <v>1597</v>
      </c>
      <c r="E69" s="247">
        <v>305</v>
      </c>
      <c r="F69" s="236"/>
    </row>
    <row r="70" spans="1:6">
      <c r="A70" s="246" t="s">
        <v>1466</v>
      </c>
      <c r="B70" s="246" t="s">
        <v>1558</v>
      </c>
      <c r="C70" s="246" t="s">
        <v>1466</v>
      </c>
      <c r="D70" s="246" t="s">
        <v>1685</v>
      </c>
      <c r="E70" s="247">
        <v>449</v>
      </c>
      <c r="F70" s="236"/>
    </row>
    <row r="71" spans="1:6">
      <c r="A71" s="246" t="s">
        <v>1528</v>
      </c>
      <c r="B71" s="246" t="s">
        <v>1547</v>
      </c>
      <c r="C71" s="246" t="s">
        <v>1628</v>
      </c>
      <c r="D71" s="246" t="s">
        <v>1629</v>
      </c>
      <c r="E71" s="247">
        <v>180</v>
      </c>
      <c r="F71" s="236"/>
    </row>
    <row r="72" spans="1:6">
      <c r="A72" s="246" t="s">
        <v>1377</v>
      </c>
      <c r="B72" s="246" t="s">
        <v>1547</v>
      </c>
      <c r="C72" s="246" t="s">
        <v>1546</v>
      </c>
      <c r="D72" s="246" t="s">
        <v>1528</v>
      </c>
      <c r="E72" s="247">
        <v>306</v>
      </c>
      <c r="F72" s="236"/>
    </row>
    <row r="73" spans="1:6">
      <c r="A73" s="246" t="s">
        <v>1399</v>
      </c>
      <c r="B73" s="246" t="s">
        <v>1541</v>
      </c>
      <c r="C73" s="246" t="s">
        <v>1583</v>
      </c>
      <c r="D73" s="246" t="s">
        <v>1582</v>
      </c>
      <c r="E73" s="247">
        <v>359</v>
      </c>
      <c r="F73" s="236"/>
    </row>
    <row r="74" spans="1:6">
      <c r="A74" s="246" t="s">
        <v>1411</v>
      </c>
      <c r="B74" s="246" t="s">
        <v>1538</v>
      </c>
      <c r="C74" s="246" t="s">
        <v>1684</v>
      </c>
      <c r="D74" s="246" t="s">
        <v>1683</v>
      </c>
      <c r="E74" s="247">
        <v>215</v>
      </c>
      <c r="F74" s="236"/>
    </row>
    <row r="75" spans="1:6">
      <c r="A75" s="246" t="s">
        <v>1473</v>
      </c>
      <c r="B75" s="246" t="s">
        <v>1541</v>
      </c>
      <c r="C75" s="246" t="s">
        <v>1540</v>
      </c>
      <c r="D75" s="246" t="s">
        <v>1603</v>
      </c>
      <c r="E75" s="247">
        <v>220</v>
      </c>
      <c r="F75" s="236"/>
    </row>
    <row r="76" spans="1:6">
      <c r="A76" s="246" t="s">
        <v>1242</v>
      </c>
      <c r="B76" s="246" t="s">
        <v>1558</v>
      </c>
      <c r="C76" s="246" t="s">
        <v>1567</v>
      </c>
      <c r="D76" s="246" t="s">
        <v>1634</v>
      </c>
      <c r="E76" s="247">
        <v>268</v>
      </c>
      <c r="F76" s="236"/>
    </row>
    <row r="77" spans="1:6">
      <c r="A77" s="246" t="s">
        <v>1426</v>
      </c>
      <c r="B77" s="246" t="s">
        <v>1544</v>
      </c>
      <c r="C77" s="246" t="s">
        <v>1543</v>
      </c>
      <c r="D77" s="246" t="s">
        <v>1238</v>
      </c>
      <c r="E77" s="247">
        <v>130</v>
      </c>
      <c r="F77" s="236"/>
    </row>
    <row r="78" spans="1:6">
      <c r="A78" s="246" t="s">
        <v>1290</v>
      </c>
      <c r="B78" s="246" t="s">
        <v>1553</v>
      </c>
      <c r="C78" s="246" t="s">
        <v>1553</v>
      </c>
      <c r="D78" s="246" t="s">
        <v>1669</v>
      </c>
      <c r="E78" s="247">
        <v>197</v>
      </c>
      <c r="F78" s="236"/>
    </row>
    <row r="79" spans="1:6">
      <c r="A79" s="246" t="s">
        <v>1395</v>
      </c>
      <c r="B79" s="246" t="s">
        <v>1547</v>
      </c>
      <c r="C79" s="246" t="s">
        <v>1546</v>
      </c>
      <c r="D79" s="246" t="s">
        <v>1682</v>
      </c>
      <c r="E79" s="247">
        <v>466</v>
      </c>
      <c r="F79" s="236"/>
    </row>
    <row r="80" spans="1:6">
      <c r="A80" s="246" t="s">
        <v>1364</v>
      </c>
      <c r="B80" s="246" t="s">
        <v>1544</v>
      </c>
      <c r="C80" s="246" t="s">
        <v>1543</v>
      </c>
      <c r="D80" s="246" t="s">
        <v>1543</v>
      </c>
      <c r="E80" s="247">
        <v>51</v>
      </c>
      <c r="F80" s="236"/>
    </row>
    <row r="81" spans="1:6">
      <c r="A81" s="246" t="s">
        <v>1363</v>
      </c>
      <c r="B81" s="246" t="s">
        <v>1541</v>
      </c>
      <c r="C81" s="246" t="s">
        <v>1392</v>
      </c>
      <c r="D81" s="246" t="s">
        <v>1363</v>
      </c>
      <c r="E81" s="247">
        <v>402</v>
      </c>
      <c r="F81" s="236"/>
    </row>
    <row r="82" spans="1:6">
      <c r="A82" s="246" t="s">
        <v>1421</v>
      </c>
      <c r="B82" s="246" t="s">
        <v>1538</v>
      </c>
      <c r="C82" s="246" t="s">
        <v>1317</v>
      </c>
      <c r="D82" s="246" t="s">
        <v>1421</v>
      </c>
      <c r="E82" s="247">
        <v>134</v>
      </c>
      <c r="F82" s="236"/>
    </row>
    <row r="83" spans="1:6">
      <c r="A83" s="246" t="s">
        <v>1464</v>
      </c>
      <c r="B83" s="246" t="s">
        <v>1558</v>
      </c>
      <c r="C83" s="246" t="s">
        <v>1619</v>
      </c>
      <c r="D83" s="246" t="s">
        <v>1659</v>
      </c>
      <c r="E83" s="247">
        <v>363</v>
      </c>
      <c r="F83" s="236"/>
    </row>
    <row r="84" spans="1:6">
      <c r="A84" s="246" t="s">
        <v>1251</v>
      </c>
      <c r="B84" s="246" t="s">
        <v>1558</v>
      </c>
      <c r="C84" s="246" t="s">
        <v>1667</v>
      </c>
      <c r="D84" s="246" t="s">
        <v>1681</v>
      </c>
      <c r="E84" s="247">
        <v>243</v>
      </c>
      <c r="F84" s="236"/>
    </row>
    <row r="85" spans="1:6">
      <c r="A85" s="246" t="s">
        <v>1449</v>
      </c>
      <c r="B85" s="246" t="s">
        <v>1544</v>
      </c>
      <c r="C85" s="246" t="s">
        <v>1543</v>
      </c>
      <c r="D85" s="246" t="s">
        <v>1680</v>
      </c>
      <c r="E85" s="247">
        <v>201</v>
      </c>
      <c r="F85" s="236"/>
    </row>
    <row r="86" spans="1:6">
      <c r="A86" s="246" t="s">
        <v>1256</v>
      </c>
      <c r="B86" s="246" t="s">
        <v>1558</v>
      </c>
      <c r="C86" s="246" t="s">
        <v>1561</v>
      </c>
      <c r="D86" s="246" t="s">
        <v>1604</v>
      </c>
      <c r="E86" s="247">
        <v>57</v>
      </c>
      <c r="F86" s="236"/>
    </row>
    <row r="87" spans="1:6">
      <c r="A87" s="246" t="s">
        <v>1259</v>
      </c>
      <c r="B87" s="246" t="s">
        <v>1558</v>
      </c>
      <c r="C87" s="246" t="s">
        <v>1561</v>
      </c>
      <c r="D87" s="246" t="s">
        <v>1652</v>
      </c>
      <c r="E87" s="247">
        <v>96</v>
      </c>
      <c r="F87" s="236"/>
    </row>
    <row r="88" spans="1:6">
      <c r="A88" s="246" t="s">
        <v>1326</v>
      </c>
      <c r="B88" s="246" t="s">
        <v>1558</v>
      </c>
      <c r="C88" s="246" t="s">
        <v>1561</v>
      </c>
      <c r="D88" s="246" t="s">
        <v>1652</v>
      </c>
      <c r="E88" s="247">
        <v>382</v>
      </c>
      <c r="F88" s="236"/>
    </row>
    <row r="89" spans="1:6">
      <c r="A89" s="246" t="s">
        <v>1225</v>
      </c>
      <c r="B89" s="246" t="s">
        <v>1541</v>
      </c>
      <c r="C89" s="246" t="s">
        <v>1583</v>
      </c>
      <c r="D89" s="246" t="s">
        <v>1679</v>
      </c>
      <c r="E89" s="247">
        <v>97</v>
      </c>
      <c r="F89" s="236"/>
    </row>
    <row r="90" spans="1:6">
      <c r="A90" s="246" t="s">
        <v>1417</v>
      </c>
      <c r="B90" s="246" t="s">
        <v>1541</v>
      </c>
      <c r="C90" s="246" t="s">
        <v>1540</v>
      </c>
      <c r="D90" s="246" t="s">
        <v>1678</v>
      </c>
      <c r="E90" s="247">
        <v>127</v>
      </c>
      <c r="F90" s="236"/>
    </row>
    <row r="91" spans="1:6">
      <c r="A91" s="246" t="s">
        <v>1367</v>
      </c>
      <c r="B91" s="246" t="s">
        <v>1544</v>
      </c>
      <c r="C91" s="246" t="s">
        <v>1584</v>
      </c>
      <c r="D91" s="246" t="s">
        <v>1368</v>
      </c>
      <c r="E91" s="247">
        <v>279</v>
      </c>
      <c r="F91" s="236"/>
    </row>
    <row r="92" spans="1:6">
      <c r="A92" s="246" t="s">
        <v>1487</v>
      </c>
      <c r="B92" s="246" t="s">
        <v>1536</v>
      </c>
      <c r="C92" s="246" t="s">
        <v>1564</v>
      </c>
      <c r="D92" s="246" t="s">
        <v>1581</v>
      </c>
      <c r="E92" s="247">
        <v>374</v>
      </c>
      <c r="F92" s="236"/>
    </row>
    <row r="93" spans="1:6">
      <c r="A93" s="246" t="s">
        <v>1518</v>
      </c>
      <c r="B93" s="246" t="s">
        <v>1541</v>
      </c>
      <c r="C93" s="246" t="s">
        <v>1540</v>
      </c>
      <c r="D93" s="246" t="s">
        <v>1626</v>
      </c>
      <c r="E93" s="247">
        <v>86</v>
      </c>
      <c r="F93" s="236"/>
    </row>
    <row r="94" spans="1:6">
      <c r="A94" s="246" t="s">
        <v>1306</v>
      </c>
      <c r="B94" s="246" t="s">
        <v>1553</v>
      </c>
      <c r="C94" s="246" t="s">
        <v>1553</v>
      </c>
      <c r="D94" s="246" t="s">
        <v>1640</v>
      </c>
      <c r="E94" s="247">
        <v>341</v>
      </c>
      <c r="F94" s="236"/>
    </row>
    <row r="95" spans="1:6">
      <c r="A95" s="246" t="s">
        <v>1476</v>
      </c>
      <c r="B95" s="246" t="s">
        <v>1536</v>
      </c>
      <c r="C95" s="246" t="s">
        <v>1371</v>
      </c>
      <c r="D95" s="246" t="s">
        <v>1614</v>
      </c>
      <c r="E95" s="247">
        <v>407</v>
      </c>
      <c r="F95" s="236"/>
    </row>
    <row r="96" spans="1:6">
      <c r="A96" s="246" t="s">
        <v>1232</v>
      </c>
      <c r="B96" s="246" t="s">
        <v>1544</v>
      </c>
      <c r="C96" s="246" t="s">
        <v>1587</v>
      </c>
      <c r="D96" s="246" t="s">
        <v>1586</v>
      </c>
      <c r="E96" s="247">
        <v>179</v>
      </c>
      <c r="F96" s="236"/>
    </row>
    <row r="97" spans="1:6">
      <c r="A97" s="246" t="s">
        <v>1360</v>
      </c>
      <c r="B97" s="246" t="s">
        <v>1536</v>
      </c>
      <c r="C97" s="246" t="s">
        <v>1578</v>
      </c>
      <c r="D97" s="246" t="s">
        <v>1627</v>
      </c>
      <c r="E97" s="247">
        <v>191</v>
      </c>
      <c r="F97" s="236"/>
    </row>
    <row r="98" spans="1:6">
      <c r="A98" s="246" t="s">
        <v>1482</v>
      </c>
      <c r="B98" s="246" t="s">
        <v>1536</v>
      </c>
      <c r="C98" s="246" t="s">
        <v>1549</v>
      </c>
      <c r="D98" s="246" t="s">
        <v>1677</v>
      </c>
      <c r="E98" s="247">
        <v>147</v>
      </c>
      <c r="F98" s="236"/>
    </row>
    <row r="99" spans="1:6">
      <c r="A99" s="246" t="s">
        <v>1323</v>
      </c>
      <c r="B99" s="246" t="s">
        <v>1536</v>
      </c>
      <c r="C99" s="246" t="s">
        <v>1578</v>
      </c>
      <c r="D99" s="246" t="s">
        <v>1613</v>
      </c>
      <c r="E99" s="247">
        <v>329</v>
      </c>
      <c r="F99" s="236"/>
    </row>
    <row r="100" spans="1:6">
      <c r="A100" s="246" t="s">
        <v>1498</v>
      </c>
      <c r="B100" s="246" t="s">
        <v>1536</v>
      </c>
      <c r="C100" s="246" t="s">
        <v>1592</v>
      </c>
      <c r="D100" s="246" t="s">
        <v>1676</v>
      </c>
      <c r="E100" s="247">
        <v>416</v>
      </c>
      <c r="F100" s="236"/>
    </row>
    <row r="101" spans="1:6">
      <c r="A101" s="246" t="s">
        <v>1343</v>
      </c>
      <c r="B101" s="246" t="s">
        <v>1536</v>
      </c>
      <c r="C101" s="246" t="s">
        <v>1578</v>
      </c>
      <c r="D101" s="246" t="s">
        <v>1675</v>
      </c>
      <c r="E101" s="247">
        <v>415</v>
      </c>
      <c r="F101" s="236"/>
    </row>
    <row r="102" spans="1:6">
      <c r="A102" s="246" t="s">
        <v>1479</v>
      </c>
      <c r="B102" s="246" t="s">
        <v>1536</v>
      </c>
      <c r="C102" s="246" t="s">
        <v>1371</v>
      </c>
      <c r="D102" s="246" t="s">
        <v>1613</v>
      </c>
      <c r="E102" s="247">
        <v>195</v>
      </c>
      <c r="F102" s="236"/>
    </row>
    <row r="103" spans="1:6">
      <c r="A103" s="246" t="s">
        <v>1428</v>
      </c>
      <c r="B103" s="246" t="s">
        <v>1541</v>
      </c>
      <c r="C103" s="246" t="s">
        <v>1551</v>
      </c>
      <c r="D103" s="246" t="s">
        <v>1674</v>
      </c>
      <c r="E103" s="247">
        <v>436</v>
      </c>
      <c r="F103" s="236"/>
    </row>
    <row r="104" spans="1:6">
      <c r="A104" s="246" t="s">
        <v>1491</v>
      </c>
      <c r="B104" s="246" t="s">
        <v>1536</v>
      </c>
      <c r="C104" s="246" t="s">
        <v>1578</v>
      </c>
      <c r="D104" s="246" t="s">
        <v>1627</v>
      </c>
      <c r="E104" s="247">
        <v>50</v>
      </c>
      <c r="F104" s="236"/>
    </row>
    <row r="105" spans="1:6">
      <c r="A105" s="246" t="s">
        <v>1356</v>
      </c>
      <c r="B105" s="246" t="s">
        <v>1544</v>
      </c>
      <c r="C105" s="246" t="s">
        <v>1587</v>
      </c>
      <c r="D105" s="246" t="s">
        <v>1673</v>
      </c>
      <c r="E105" s="247">
        <v>399</v>
      </c>
      <c r="F105" s="236"/>
    </row>
    <row r="106" spans="1:6">
      <c r="A106" s="246" t="s">
        <v>1293</v>
      </c>
      <c r="B106" s="246" t="s">
        <v>1553</v>
      </c>
      <c r="C106" s="246" t="s">
        <v>1553</v>
      </c>
      <c r="D106" s="246" t="s">
        <v>1242</v>
      </c>
      <c r="E106" s="247">
        <v>285</v>
      </c>
      <c r="F106" s="236"/>
    </row>
    <row r="107" spans="1:6">
      <c r="A107" s="246" t="s">
        <v>1413</v>
      </c>
      <c r="B107" s="246" t="s">
        <v>1558</v>
      </c>
      <c r="C107" s="246" t="s">
        <v>1561</v>
      </c>
      <c r="D107" s="246" t="s">
        <v>1560</v>
      </c>
      <c r="E107" s="247">
        <v>212</v>
      </c>
      <c r="F107" s="236"/>
    </row>
    <row r="108" spans="1:6">
      <c r="A108" s="246" t="s">
        <v>1439</v>
      </c>
      <c r="B108" s="246" t="s">
        <v>1541</v>
      </c>
      <c r="C108" s="246" t="s">
        <v>1540</v>
      </c>
      <c r="D108" s="246" t="s">
        <v>1670</v>
      </c>
      <c r="E108" s="247">
        <v>243</v>
      </c>
      <c r="F108" s="236"/>
    </row>
    <row r="109" spans="1:6">
      <c r="A109" s="246" t="s">
        <v>1325</v>
      </c>
      <c r="B109" s="246" t="s">
        <v>1541</v>
      </c>
      <c r="C109" s="246" t="s">
        <v>1572</v>
      </c>
      <c r="D109" s="246" t="s">
        <v>1672</v>
      </c>
      <c r="E109" s="247">
        <v>309</v>
      </c>
      <c r="F109" s="236"/>
    </row>
    <row r="110" spans="1:6">
      <c r="A110" s="246" t="s">
        <v>1488</v>
      </c>
      <c r="B110" s="246" t="s">
        <v>1536</v>
      </c>
      <c r="C110" s="246" t="s">
        <v>1564</v>
      </c>
      <c r="D110" s="246" t="s">
        <v>1589</v>
      </c>
      <c r="E110" s="247">
        <v>272</v>
      </c>
      <c r="F110" s="236"/>
    </row>
    <row r="111" spans="1:6">
      <c r="A111" s="246" t="s">
        <v>1381</v>
      </c>
      <c r="B111" s="246" t="s">
        <v>1547</v>
      </c>
      <c r="C111" s="246" t="s">
        <v>1514</v>
      </c>
      <c r="D111" s="246" t="s">
        <v>1513</v>
      </c>
      <c r="E111" s="247">
        <v>148</v>
      </c>
      <c r="F111" s="236"/>
    </row>
    <row r="112" spans="1:6">
      <c r="A112" s="246" t="s">
        <v>1384</v>
      </c>
      <c r="B112" s="246" t="s">
        <v>1538</v>
      </c>
      <c r="C112" s="246" t="s">
        <v>1537</v>
      </c>
      <c r="D112" s="246" t="s">
        <v>1671</v>
      </c>
      <c r="E112" s="247">
        <v>264</v>
      </c>
      <c r="F112" s="236"/>
    </row>
    <row r="113" spans="1:6">
      <c r="A113" s="246" t="s">
        <v>1369</v>
      </c>
      <c r="B113" s="246" t="s">
        <v>1547</v>
      </c>
      <c r="C113" s="246" t="s">
        <v>1556</v>
      </c>
      <c r="D113" s="246" t="s">
        <v>1555</v>
      </c>
      <c r="E113" s="247">
        <v>150</v>
      </c>
      <c r="F113" s="236"/>
    </row>
    <row r="114" spans="1:6">
      <c r="A114" s="246" t="s">
        <v>1423</v>
      </c>
      <c r="B114" s="246" t="s">
        <v>1541</v>
      </c>
      <c r="C114" s="246" t="s">
        <v>1595</v>
      </c>
      <c r="D114" s="246" t="s">
        <v>1670</v>
      </c>
      <c r="E114" s="247">
        <v>492</v>
      </c>
      <c r="F114" s="236"/>
    </row>
    <row r="115" spans="1:6">
      <c r="A115" s="246" t="s">
        <v>1260</v>
      </c>
      <c r="B115" s="246" t="s">
        <v>1558</v>
      </c>
      <c r="C115" s="246" t="s">
        <v>1561</v>
      </c>
      <c r="D115" s="246" t="s">
        <v>1652</v>
      </c>
      <c r="E115" s="247">
        <v>310</v>
      </c>
      <c r="F115" s="236"/>
    </row>
    <row r="116" spans="1:6">
      <c r="A116" s="246" t="s">
        <v>1462</v>
      </c>
      <c r="B116" s="246" t="s">
        <v>1558</v>
      </c>
      <c r="C116" s="246" t="s">
        <v>1457</v>
      </c>
      <c r="D116" s="246" t="s">
        <v>1462</v>
      </c>
      <c r="E116" s="247">
        <v>136</v>
      </c>
      <c r="F116" s="236"/>
    </row>
    <row r="117" spans="1:6">
      <c r="A117" s="246" t="s">
        <v>1291</v>
      </c>
      <c r="B117" s="246" t="s">
        <v>1553</v>
      </c>
      <c r="C117" s="246" t="s">
        <v>1553</v>
      </c>
      <c r="D117" s="246" t="s">
        <v>1669</v>
      </c>
      <c r="E117" s="247">
        <v>64</v>
      </c>
      <c r="F117" s="236"/>
    </row>
    <row r="118" spans="1:6">
      <c r="A118" s="246" t="s">
        <v>1351</v>
      </c>
      <c r="B118" s="246" t="s">
        <v>1541</v>
      </c>
      <c r="C118" s="246" t="s">
        <v>1540</v>
      </c>
      <c r="D118" s="246" t="s">
        <v>1559</v>
      </c>
      <c r="E118" s="247">
        <v>226</v>
      </c>
      <c r="F118" s="236"/>
    </row>
    <row r="119" spans="1:6">
      <c r="A119" s="246" t="s">
        <v>1238</v>
      </c>
      <c r="B119" s="246" t="s">
        <v>1544</v>
      </c>
      <c r="C119" s="246" t="s">
        <v>1543</v>
      </c>
      <c r="D119" s="246" t="s">
        <v>1238</v>
      </c>
      <c r="E119" s="247">
        <v>164</v>
      </c>
      <c r="F119" s="236"/>
    </row>
    <row r="120" spans="1:6">
      <c r="A120" s="246" t="s">
        <v>1456</v>
      </c>
      <c r="B120" s="246" t="s">
        <v>1558</v>
      </c>
      <c r="C120" s="246" t="s">
        <v>1566</v>
      </c>
      <c r="D120" s="246" t="s">
        <v>1456</v>
      </c>
      <c r="E120" s="247">
        <v>491</v>
      </c>
      <c r="F120" s="236"/>
    </row>
    <row r="121" spans="1:6">
      <c r="A121" s="246" t="s">
        <v>1243</v>
      </c>
      <c r="B121" s="246" t="s">
        <v>1558</v>
      </c>
      <c r="C121" s="246" t="s">
        <v>1567</v>
      </c>
      <c r="D121" s="246" t="s">
        <v>1668</v>
      </c>
      <c r="E121" s="247">
        <v>197</v>
      </c>
      <c r="F121" s="236"/>
    </row>
    <row r="122" spans="1:6">
      <c r="A122" s="246" t="s">
        <v>1339</v>
      </c>
      <c r="B122" s="246" t="s">
        <v>1558</v>
      </c>
      <c r="C122" s="246" t="s">
        <v>1600</v>
      </c>
      <c r="D122" s="246" t="s">
        <v>1599</v>
      </c>
      <c r="E122" s="247">
        <v>289</v>
      </c>
      <c r="F122" s="236"/>
    </row>
    <row r="123" spans="1:6">
      <c r="A123" s="246" t="s">
        <v>1419</v>
      </c>
      <c r="B123" s="246" t="s">
        <v>1547</v>
      </c>
      <c r="C123" s="246" t="s">
        <v>1514</v>
      </c>
      <c r="D123" s="246" t="s">
        <v>1419</v>
      </c>
      <c r="E123" s="247">
        <v>432</v>
      </c>
      <c r="F123" s="236"/>
    </row>
    <row r="124" spans="1:6">
      <c r="A124" s="246" t="s">
        <v>1521</v>
      </c>
      <c r="B124" s="246" t="s">
        <v>1541</v>
      </c>
      <c r="C124" s="246" t="s">
        <v>1540</v>
      </c>
      <c r="D124" s="246" t="s">
        <v>1554</v>
      </c>
      <c r="E124" s="247">
        <v>310</v>
      </c>
      <c r="F124" s="236"/>
    </row>
    <row r="125" spans="1:6">
      <c r="A125" s="246" t="s">
        <v>1296</v>
      </c>
      <c r="B125" s="246" t="s">
        <v>1553</v>
      </c>
      <c r="C125" s="246" t="s">
        <v>1553</v>
      </c>
      <c r="D125" s="246" t="s">
        <v>1585</v>
      </c>
      <c r="E125" s="247">
        <v>452</v>
      </c>
      <c r="F125" s="236"/>
    </row>
    <row r="126" spans="1:6">
      <c r="A126" s="246" t="s">
        <v>1508</v>
      </c>
      <c r="B126" s="246" t="s">
        <v>1541</v>
      </c>
      <c r="C126" s="246" t="s">
        <v>1540</v>
      </c>
      <c r="D126" s="246" t="s">
        <v>1573</v>
      </c>
      <c r="E126" s="247">
        <v>119</v>
      </c>
      <c r="F126" s="236"/>
    </row>
    <row r="127" spans="1:6">
      <c r="A127" s="246" t="s">
        <v>1247</v>
      </c>
      <c r="B127" s="246" t="s">
        <v>1558</v>
      </c>
      <c r="C127" s="246" t="s">
        <v>1567</v>
      </c>
      <c r="D127" s="246" t="s">
        <v>1608</v>
      </c>
      <c r="E127" s="247">
        <v>203</v>
      </c>
      <c r="F127" s="236"/>
    </row>
    <row r="128" spans="1:6">
      <c r="A128" s="246" t="s">
        <v>1458</v>
      </c>
      <c r="B128" s="246" t="s">
        <v>1558</v>
      </c>
      <c r="C128" s="246" t="s">
        <v>1667</v>
      </c>
      <c r="D128" s="246" t="s">
        <v>1666</v>
      </c>
      <c r="E128" s="247">
        <v>296</v>
      </c>
      <c r="F128" s="236"/>
    </row>
    <row r="129" spans="1:6">
      <c r="A129" s="246" t="s">
        <v>1472</v>
      </c>
      <c r="B129" s="246" t="s">
        <v>1541</v>
      </c>
      <c r="C129" s="246" t="s">
        <v>1540</v>
      </c>
      <c r="D129" s="246" t="s">
        <v>1603</v>
      </c>
      <c r="E129" s="247">
        <v>438</v>
      </c>
      <c r="F129" s="236"/>
    </row>
    <row r="130" spans="1:6">
      <c r="A130" s="246" t="s">
        <v>1267</v>
      </c>
      <c r="B130" s="246" t="s">
        <v>1558</v>
      </c>
      <c r="C130" s="246" t="s">
        <v>1466</v>
      </c>
      <c r="D130" s="246" t="s">
        <v>1602</v>
      </c>
      <c r="E130" s="247">
        <v>55</v>
      </c>
      <c r="F130" s="236"/>
    </row>
    <row r="131" spans="1:6">
      <c r="A131" s="246" t="s">
        <v>1344</v>
      </c>
      <c r="B131" s="246" t="s">
        <v>1547</v>
      </c>
      <c r="C131" s="246" t="s">
        <v>1546</v>
      </c>
      <c r="D131" s="246" t="s">
        <v>1576</v>
      </c>
      <c r="E131" s="247">
        <v>116</v>
      </c>
      <c r="F131" s="236"/>
    </row>
    <row r="132" spans="1:6" ht="30" customHeight="1">
      <c r="A132" s="246" t="s">
        <v>1322</v>
      </c>
      <c r="B132" s="246" t="s">
        <v>1538</v>
      </c>
      <c r="C132" s="246" t="s">
        <v>1322</v>
      </c>
      <c r="D132" s="246" t="s">
        <v>1665</v>
      </c>
      <c r="E132" s="247">
        <v>396</v>
      </c>
      <c r="F132" s="236"/>
    </row>
    <row r="133" spans="1:6">
      <c r="A133" s="246" t="s">
        <v>1370</v>
      </c>
      <c r="B133" s="246" t="s">
        <v>1547</v>
      </c>
      <c r="C133" s="246" t="s">
        <v>1546</v>
      </c>
      <c r="D133" s="246" t="s">
        <v>1546</v>
      </c>
      <c r="E133" s="247">
        <v>203</v>
      </c>
      <c r="F133" s="236"/>
    </row>
    <row r="134" spans="1:6">
      <c r="A134" s="246" t="s">
        <v>1320</v>
      </c>
      <c r="B134" s="246" t="s">
        <v>1547</v>
      </c>
      <c r="C134" s="246" t="s">
        <v>1514</v>
      </c>
      <c r="D134" s="246" t="s">
        <v>1622</v>
      </c>
      <c r="E134" s="247">
        <v>475</v>
      </c>
      <c r="F134" s="236"/>
    </row>
    <row r="135" spans="1:6">
      <c r="A135" s="246" t="s">
        <v>1383</v>
      </c>
      <c r="B135" s="246" t="s">
        <v>1547</v>
      </c>
      <c r="C135" s="246" t="s">
        <v>1556</v>
      </c>
      <c r="D135" s="246" t="s">
        <v>1563</v>
      </c>
      <c r="E135" s="247">
        <v>470</v>
      </c>
      <c r="F135" s="236"/>
    </row>
    <row r="136" spans="1:6">
      <c r="A136" s="246" t="s">
        <v>1245</v>
      </c>
      <c r="B136" s="246" t="s">
        <v>1558</v>
      </c>
      <c r="C136" s="246" t="s">
        <v>1567</v>
      </c>
      <c r="D136" s="246" t="s">
        <v>1608</v>
      </c>
      <c r="E136" s="247">
        <v>168</v>
      </c>
      <c r="F136" s="236"/>
    </row>
    <row r="137" spans="1:6">
      <c r="A137" s="246" t="s">
        <v>1315</v>
      </c>
      <c r="B137" s="246" t="s">
        <v>1538</v>
      </c>
      <c r="C137" s="246" t="s">
        <v>1572</v>
      </c>
      <c r="D137" s="246" t="s">
        <v>1664</v>
      </c>
      <c r="E137" s="247">
        <v>135</v>
      </c>
      <c r="F137" s="236"/>
    </row>
    <row r="138" spans="1:6">
      <c r="A138" s="246" t="s">
        <v>1288</v>
      </c>
      <c r="B138" s="246" t="s">
        <v>1553</v>
      </c>
      <c r="C138" s="246" t="s">
        <v>1553</v>
      </c>
      <c r="D138" s="246" t="s">
        <v>1663</v>
      </c>
      <c r="E138" s="247">
        <v>248</v>
      </c>
      <c r="F138" s="236"/>
    </row>
    <row r="139" spans="1:6">
      <c r="A139" s="246" t="s">
        <v>1389</v>
      </c>
      <c r="B139" s="246" t="s">
        <v>1541</v>
      </c>
      <c r="C139" s="246" t="s">
        <v>1551</v>
      </c>
      <c r="D139" s="246" t="s">
        <v>1389</v>
      </c>
      <c r="E139" s="247">
        <v>329</v>
      </c>
      <c r="F139" s="236"/>
    </row>
    <row r="140" spans="1:6">
      <c r="A140" s="246" t="s">
        <v>1224</v>
      </c>
      <c r="B140" s="246" t="s">
        <v>1547</v>
      </c>
      <c r="C140" s="246" t="s">
        <v>1556</v>
      </c>
      <c r="D140" s="246" t="s">
        <v>1662</v>
      </c>
      <c r="E140" s="247">
        <v>98</v>
      </c>
      <c r="F140" s="236"/>
    </row>
    <row r="141" spans="1:6">
      <c r="A141" s="246" t="s">
        <v>1300</v>
      </c>
      <c r="B141" s="246" t="s">
        <v>1553</v>
      </c>
      <c r="C141" s="246" t="s">
        <v>1553</v>
      </c>
      <c r="D141" s="246" t="s">
        <v>1585</v>
      </c>
      <c r="E141" s="247">
        <v>336</v>
      </c>
      <c r="F141" s="236"/>
    </row>
    <row r="142" spans="1:6">
      <c r="A142" s="246" t="s">
        <v>1299</v>
      </c>
      <c r="B142" s="246" t="s">
        <v>1553</v>
      </c>
      <c r="C142" s="246" t="s">
        <v>1553</v>
      </c>
      <c r="D142" s="246" t="s">
        <v>1585</v>
      </c>
      <c r="E142" s="247">
        <v>350</v>
      </c>
      <c r="F142" s="236"/>
    </row>
    <row r="143" spans="1:6">
      <c r="A143" s="246" t="s">
        <v>1514</v>
      </c>
      <c r="B143" s="246" t="s">
        <v>1547</v>
      </c>
      <c r="C143" s="246" t="s">
        <v>1514</v>
      </c>
      <c r="D143" s="246" t="s">
        <v>1301</v>
      </c>
      <c r="E143" s="247">
        <v>237</v>
      </c>
      <c r="F143" s="236"/>
    </row>
    <row r="144" spans="1:6">
      <c r="A144" s="246" t="s">
        <v>1255</v>
      </c>
      <c r="B144" s="246" t="s">
        <v>1558</v>
      </c>
      <c r="C144" s="246" t="s">
        <v>1561</v>
      </c>
      <c r="D144" s="246" t="s">
        <v>1604</v>
      </c>
      <c r="E144" s="247">
        <v>274</v>
      </c>
      <c r="F144" s="236"/>
    </row>
    <row r="145" spans="1:6">
      <c r="A145" s="246" t="s">
        <v>1433</v>
      </c>
      <c r="B145" s="246" t="s">
        <v>1547</v>
      </c>
      <c r="C145" s="246" t="s">
        <v>1433</v>
      </c>
      <c r="D145" s="246" t="s">
        <v>1661</v>
      </c>
      <c r="E145" s="247">
        <v>240</v>
      </c>
      <c r="F145" s="236"/>
    </row>
    <row r="146" spans="1:6">
      <c r="A146" s="246" t="s">
        <v>1222</v>
      </c>
      <c r="B146" s="246" t="s">
        <v>1547</v>
      </c>
      <c r="C146" s="246" t="s">
        <v>1556</v>
      </c>
      <c r="D146" s="246" t="s">
        <v>1555</v>
      </c>
      <c r="E146" s="247">
        <v>319</v>
      </c>
      <c r="F146" s="236"/>
    </row>
    <row r="147" spans="1:6">
      <c r="A147" s="246" t="s">
        <v>1264</v>
      </c>
      <c r="B147" s="246" t="s">
        <v>1558</v>
      </c>
      <c r="C147" s="246" t="s">
        <v>1600</v>
      </c>
      <c r="D147" s="246" t="s">
        <v>1660</v>
      </c>
      <c r="E147" s="247">
        <v>230</v>
      </c>
      <c r="F147" s="236"/>
    </row>
    <row r="148" spans="1:6">
      <c r="A148" s="246" t="s">
        <v>1431</v>
      </c>
      <c r="B148" s="246" t="s">
        <v>1558</v>
      </c>
      <c r="C148" s="246" t="s">
        <v>1619</v>
      </c>
      <c r="D148" s="246" t="s">
        <v>1659</v>
      </c>
      <c r="E148" s="247">
        <v>316</v>
      </c>
      <c r="F148" s="236"/>
    </row>
    <row r="149" spans="1:6">
      <c r="A149" s="246" t="s">
        <v>1373</v>
      </c>
      <c r="B149" s="246" t="s">
        <v>1558</v>
      </c>
      <c r="C149" s="246" t="s">
        <v>1466</v>
      </c>
      <c r="D149" s="246" t="s">
        <v>1658</v>
      </c>
      <c r="E149" s="247">
        <v>216</v>
      </c>
      <c r="F149" s="236"/>
    </row>
    <row r="150" spans="1:6">
      <c r="A150" s="246" t="s">
        <v>1463</v>
      </c>
      <c r="B150" s="246" t="s">
        <v>1558</v>
      </c>
      <c r="C150" s="246" t="s">
        <v>1619</v>
      </c>
      <c r="D150" s="246" t="s">
        <v>1657</v>
      </c>
      <c r="E150" s="247">
        <v>291</v>
      </c>
      <c r="F150" s="236"/>
    </row>
    <row r="151" spans="1:6">
      <c r="A151" s="246" t="s">
        <v>1438</v>
      </c>
      <c r="B151" s="246" t="s">
        <v>1544</v>
      </c>
      <c r="C151" s="246" t="s">
        <v>1594</v>
      </c>
      <c r="D151" s="246" t="s">
        <v>1438</v>
      </c>
      <c r="E151" s="247">
        <v>283</v>
      </c>
      <c r="F151" s="236"/>
    </row>
    <row r="152" spans="1:6">
      <c r="A152" s="246" t="s">
        <v>1443</v>
      </c>
      <c r="B152" s="246" t="s">
        <v>1544</v>
      </c>
      <c r="C152" s="246" t="s">
        <v>1587</v>
      </c>
      <c r="D152" s="246" t="s">
        <v>1590</v>
      </c>
      <c r="E152" s="247">
        <v>497</v>
      </c>
      <c r="F152" s="236"/>
    </row>
    <row r="153" spans="1:6">
      <c r="A153" s="246" t="s">
        <v>1301</v>
      </c>
      <c r="B153" s="246" t="s">
        <v>1553</v>
      </c>
      <c r="C153" s="246" t="s">
        <v>1553</v>
      </c>
      <c r="D153" s="246" t="s">
        <v>1585</v>
      </c>
      <c r="E153" s="247">
        <v>103</v>
      </c>
      <c r="F153" s="236"/>
    </row>
    <row r="154" spans="1:6">
      <c r="A154" s="246" t="s">
        <v>1481</v>
      </c>
      <c r="B154" s="246" t="s">
        <v>1536</v>
      </c>
      <c r="C154" s="246" t="s">
        <v>1549</v>
      </c>
      <c r="D154" s="246" t="s">
        <v>1656</v>
      </c>
      <c r="E154" s="247">
        <v>452</v>
      </c>
      <c r="F154" s="236"/>
    </row>
    <row r="155" spans="1:6">
      <c r="A155" s="246" t="s">
        <v>1317</v>
      </c>
      <c r="B155" s="246" t="s">
        <v>1538</v>
      </c>
      <c r="C155" s="246" t="s">
        <v>1317</v>
      </c>
      <c r="D155" s="246" t="s">
        <v>1655</v>
      </c>
      <c r="E155" s="247">
        <v>470</v>
      </c>
      <c r="F155" s="236"/>
    </row>
    <row r="156" spans="1:6">
      <c r="A156" s="246" t="s">
        <v>1391</v>
      </c>
      <c r="B156" s="246" t="s">
        <v>1558</v>
      </c>
      <c r="C156" s="246" t="s">
        <v>1561</v>
      </c>
      <c r="D156" s="246" t="s">
        <v>1560</v>
      </c>
      <c r="E156" s="247">
        <v>159</v>
      </c>
      <c r="F156" s="236"/>
    </row>
    <row r="157" spans="1:6">
      <c r="A157" s="246" t="s">
        <v>1346</v>
      </c>
      <c r="B157" s="246" t="s">
        <v>1647</v>
      </c>
      <c r="C157" s="246" t="s">
        <v>1654</v>
      </c>
      <c r="D157" s="246" t="s">
        <v>1388</v>
      </c>
      <c r="E157" s="247">
        <v>459</v>
      </c>
      <c r="F157" s="236"/>
    </row>
    <row r="158" spans="1:6">
      <c r="A158" s="246" t="s">
        <v>1495</v>
      </c>
      <c r="B158" s="246" t="s">
        <v>1536</v>
      </c>
      <c r="C158" s="246" t="s">
        <v>1578</v>
      </c>
      <c r="D158" s="246" t="s">
        <v>1653</v>
      </c>
      <c r="E158" s="247">
        <v>151</v>
      </c>
      <c r="F158" s="236"/>
    </row>
    <row r="159" spans="1:6">
      <c r="A159" s="246" t="s">
        <v>1506</v>
      </c>
      <c r="B159" s="246" t="s">
        <v>1547</v>
      </c>
      <c r="C159" s="246" t="s">
        <v>1628</v>
      </c>
      <c r="D159" s="246" t="s">
        <v>1507</v>
      </c>
      <c r="E159" s="247">
        <v>499</v>
      </c>
      <c r="F159" s="236"/>
    </row>
    <row r="160" spans="1:6">
      <c r="A160" s="246" t="s">
        <v>1262</v>
      </c>
      <c r="B160" s="246" t="s">
        <v>1558</v>
      </c>
      <c r="C160" s="246" t="s">
        <v>1561</v>
      </c>
      <c r="D160" s="246" t="s">
        <v>1652</v>
      </c>
      <c r="E160" s="247">
        <v>105</v>
      </c>
      <c r="F160" s="236"/>
    </row>
    <row r="161" spans="1:6">
      <c r="A161" s="246" t="s">
        <v>1294</v>
      </c>
      <c r="B161" s="246" t="s">
        <v>1553</v>
      </c>
      <c r="C161" s="246" t="s">
        <v>1553</v>
      </c>
      <c r="D161" s="246" t="s">
        <v>1651</v>
      </c>
      <c r="E161" s="247">
        <v>60</v>
      </c>
      <c r="F161" s="236"/>
    </row>
    <row r="162" spans="1:6">
      <c r="A162" s="246" t="s">
        <v>1227</v>
      </c>
      <c r="B162" s="246" t="s">
        <v>1541</v>
      </c>
      <c r="C162" s="246" t="s">
        <v>1596</v>
      </c>
      <c r="D162" s="246" t="s">
        <v>1599</v>
      </c>
      <c r="E162" s="247">
        <v>357</v>
      </c>
      <c r="F162" s="236"/>
    </row>
    <row r="163" spans="1:6">
      <c r="A163" s="246" t="s">
        <v>1226</v>
      </c>
      <c r="B163" s="246" t="s">
        <v>1541</v>
      </c>
      <c r="C163" s="246" t="s">
        <v>1596</v>
      </c>
      <c r="D163" s="246" t="s">
        <v>1599</v>
      </c>
      <c r="E163" s="247">
        <v>140</v>
      </c>
      <c r="F163" s="236"/>
    </row>
    <row r="164" spans="1:6">
      <c r="A164" s="246" t="s">
        <v>1406</v>
      </c>
      <c r="B164" s="246" t="s">
        <v>1544</v>
      </c>
      <c r="C164" s="246" t="s">
        <v>1594</v>
      </c>
      <c r="D164" s="246" t="s">
        <v>1593</v>
      </c>
      <c r="E164" s="247">
        <v>52</v>
      </c>
      <c r="F164" s="236"/>
    </row>
    <row r="165" spans="1:6">
      <c r="A165" s="246" t="s">
        <v>1336</v>
      </c>
      <c r="B165" s="246" t="s">
        <v>1547</v>
      </c>
      <c r="C165" s="246" t="s">
        <v>1556</v>
      </c>
      <c r="D165" s="246" t="s">
        <v>1563</v>
      </c>
      <c r="E165" s="247">
        <v>78</v>
      </c>
      <c r="F165" s="236"/>
    </row>
    <row r="166" spans="1:6">
      <c r="A166" s="246" t="s">
        <v>1408</v>
      </c>
      <c r="B166" s="246" t="s">
        <v>1558</v>
      </c>
      <c r="C166" s="246" t="s">
        <v>1570</v>
      </c>
      <c r="D166" s="246" t="s">
        <v>1268</v>
      </c>
      <c r="E166" s="247">
        <v>333</v>
      </c>
      <c r="F166" s="236"/>
    </row>
    <row r="167" spans="1:6">
      <c r="A167" s="246" t="s">
        <v>1387</v>
      </c>
      <c r="B167" s="246" t="s">
        <v>1547</v>
      </c>
      <c r="C167" s="246" t="s">
        <v>1556</v>
      </c>
      <c r="D167" s="246" t="s">
        <v>1563</v>
      </c>
      <c r="E167" s="247">
        <v>317</v>
      </c>
      <c r="F167" s="236"/>
    </row>
    <row r="168" spans="1:6">
      <c r="A168" s="246" t="s">
        <v>1432</v>
      </c>
      <c r="B168" s="246" t="s">
        <v>1538</v>
      </c>
      <c r="C168" s="246" t="s">
        <v>1537</v>
      </c>
      <c r="D168" s="246" t="s">
        <v>1384</v>
      </c>
      <c r="E168" s="247">
        <v>217</v>
      </c>
      <c r="F168" s="236"/>
    </row>
    <row r="169" spans="1:6">
      <c r="A169" s="246" t="s">
        <v>1453</v>
      </c>
      <c r="B169" s="246" t="s">
        <v>1558</v>
      </c>
      <c r="C169" s="246" t="s">
        <v>1650</v>
      </c>
      <c r="D169" s="246" t="s">
        <v>1649</v>
      </c>
      <c r="E169" s="247">
        <v>57</v>
      </c>
      <c r="F169" s="236"/>
    </row>
    <row r="170" spans="1:6">
      <c r="A170" s="246" t="s">
        <v>1235</v>
      </c>
      <c r="B170" s="246" t="s">
        <v>1544</v>
      </c>
      <c r="C170" s="246" t="s">
        <v>1584</v>
      </c>
      <c r="D170" s="246" t="s">
        <v>1648</v>
      </c>
      <c r="E170" s="247">
        <v>485</v>
      </c>
      <c r="F170" s="236"/>
    </row>
    <row r="171" spans="1:6">
      <c r="A171" s="246" t="s">
        <v>1444</v>
      </c>
      <c r="B171" s="246" t="s">
        <v>1544</v>
      </c>
      <c r="C171" s="246" t="s">
        <v>1587</v>
      </c>
      <c r="D171" s="246" t="s">
        <v>1444</v>
      </c>
      <c r="E171" s="247">
        <v>273</v>
      </c>
      <c r="F171" s="236"/>
    </row>
    <row r="172" spans="1:6">
      <c r="A172" s="246" t="s">
        <v>1319</v>
      </c>
      <c r="B172" s="246" t="s">
        <v>1647</v>
      </c>
      <c r="C172" s="246" t="s">
        <v>1646</v>
      </c>
      <c r="D172" s="246" t="s">
        <v>1645</v>
      </c>
      <c r="E172" s="247">
        <v>98</v>
      </c>
      <c r="F172" s="236"/>
    </row>
    <row r="173" spans="1:6">
      <c r="A173" s="246" t="s">
        <v>1236</v>
      </c>
      <c r="B173" s="246" t="s">
        <v>1544</v>
      </c>
      <c r="C173" s="246" t="s">
        <v>1584</v>
      </c>
      <c r="D173" s="246" t="s">
        <v>1368</v>
      </c>
      <c r="E173" s="247">
        <v>449</v>
      </c>
      <c r="F173" s="236"/>
    </row>
    <row r="174" spans="1:6">
      <c r="A174" s="246" t="s">
        <v>1345</v>
      </c>
      <c r="B174" s="246" t="s">
        <v>1558</v>
      </c>
      <c r="C174" s="246" t="s">
        <v>1644</v>
      </c>
      <c r="D174" s="246" t="s">
        <v>1643</v>
      </c>
      <c r="E174" s="247">
        <v>435</v>
      </c>
      <c r="F174" s="236"/>
    </row>
    <row r="175" spans="1:6">
      <c r="A175" s="246" t="s">
        <v>1329</v>
      </c>
      <c r="B175" s="246" t="s">
        <v>1536</v>
      </c>
      <c r="C175" s="246" t="s">
        <v>1578</v>
      </c>
      <c r="D175" s="246" t="s">
        <v>1615</v>
      </c>
      <c r="E175" s="247">
        <v>279</v>
      </c>
      <c r="F175" s="236"/>
    </row>
    <row r="176" spans="1:6">
      <c r="A176" s="246" t="s">
        <v>1223</v>
      </c>
      <c r="B176" s="246" t="s">
        <v>1547</v>
      </c>
      <c r="C176" s="246" t="s">
        <v>1556</v>
      </c>
      <c r="D176" s="246" t="s">
        <v>1528</v>
      </c>
      <c r="E176" s="247">
        <v>485</v>
      </c>
      <c r="F176" s="236"/>
    </row>
    <row r="177" spans="1:6">
      <c r="A177" s="246" t="s">
        <v>1341</v>
      </c>
      <c r="B177" s="246" t="s">
        <v>1558</v>
      </c>
      <c r="C177" s="246" t="s">
        <v>1570</v>
      </c>
      <c r="D177" s="246" t="s">
        <v>1642</v>
      </c>
      <c r="E177" s="247">
        <v>400</v>
      </c>
      <c r="F177" s="236"/>
    </row>
    <row r="178" spans="1:6">
      <c r="A178" s="246" t="s">
        <v>1338</v>
      </c>
      <c r="B178" s="246" t="s">
        <v>1558</v>
      </c>
      <c r="C178" s="246" t="s">
        <v>1600</v>
      </c>
      <c r="D178" s="246" t="s">
        <v>1599</v>
      </c>
      <c r="E178" s="247">
        <v>338</v>
      </c>
      <c r="F178" s="236"/>
    </row>
    <row r="179" spans="1:6">
      <c r="A179" s="246" t="s">
        <v>1465</v>
      </c>
      <c r="B179" s="246" t="s">
        <v>1558</v>
      </c>
      <c r="C179" s="246" t="s">
        <v>1466</v>
      </c>
      <c r="D179" s="246" t="s">
        <v>1641</v>
      </c>
      <c r="E179" s="247">
        <v>86</v>
      </c>
      <c r="F179" s="236"/>
    </row>
    <row r="180" spans="1:6">
      <c r="A180" s="246" t="s">
        <v>1307</v>
      </c>
      <c r="B180" s="246" t="s">
        <v>1553</v>
      </c>
      <c r="C180" s="246" t="s">
        <v>1553</v>
      </c>
      <c r="D180" s="246" t="s">
        <v>1640</v>
      </c>
      <c r="E180" s="247">
        <v>457</v>
      </c>
      <c r="F180" s="236"/>
    </row>
    <row r="181" spans="1:6">
      <c r="A181" s="246" t="s">
        <v>1442</v>
      </c>
      <c r="B181" s="246" t="s">
        <v>1544</v>
      </c>
      <c r="C181" s="246" t="s">
        <v>1587</v>
      </c>
      <c r="D181" s="246" t="s">
        <v>1634</v>
      </c>
      <c r="E181" s="247">
        <v>433</v>
      </c>
      <c r="F181" s="236"/>
    </row>
    <row r="182" spans="1:6">
      <c r="A182" s="246" t="s">
        <v>1501</v>
      </c>
      <c r="B182" s="246" t="s">
        <v>1538</v>
      </c>
      <c r="C182" s="246" t="s">
        <v>1317</v>
      </c>
      <c r="D182" s="246" t="s">
        <v>1639</v>
      </c>
      <c r="E182" s="247">
        <v>282</v>
      </c>
      <c r="F182" s="236"/>
    </row>
    <row r="183" spans="1:6">
      <c r="A183" s="246" t="s">
        <v>1316</v>
      </c>
      <c r="B183" s="246" t="s">
        <v>1538</v>
      </c>
      <c r="C183" s="246" t="s">
        <v>1572</v>
      </c>
      <c r="D183" s="246" t="s">
        <v>1638</v>
      </c>
      <c r="E183" s="247">
        <v>483</v>
      </c>
      <c r="F183" s="236"/>
    </row>
    <row r="184" spans="1:6">
      <c r="A184" s="246" t="s">
        <v>1378</v>
      </c>
      <c r="B184" s="246" t="s">
        <v>1558</v>
      </c>
      <c r="C184" s="246" t="s">
        <v>1561</v>
      </c>
      <c r="D184" s="246" t="s">
        <v>1560</v>
      </c>
      <c r="E184" s="247">
        <v>141</v>
      </c>
      <c r="F184" s="236"/>
    </row>
    <row r="185" spans="1:6">
      <c r="A185" s="246" t="s">
        <v>1510</v>
      </c>
      <c r="B185" s="246" t="s">
        <v>1547</v>
      </c>
      <c r="C185" s="246" t="s">
        <v>1556</v>
      </c>
      <c r="D185" s="246" t="s">
        <v>1610</v>
      </c>
      <c r="E185" s="247">
        <v>194</v>
      </c>
      <c r="F185" s="236"/>
    </row>
    <row r="186" spans="1:6">
      <c r="A186" s="246" t="s">
        <v>1512</v>
      </c>
      <c r="B186" s="246" t="s">
        <v>1547</v>
      </c>
      <c r="C186" s="246" t="s">
        <v>1556</v>
      </c>
      <c r="D186" s="246" t="s">
        <v>1637</v>
      </c>
      <c r="E186" s="247">
        <v>312</v>
      </c>
      <c r="F186" s="236"/>
    </row>
    <row r="187" spans="1:6">
      <c r="A187" s="246" t="s">
        <v>1229</v>
      </c>
      <c r="B187" s="246" t="s">
        <v>1544</v>
      </c>
      <c r="C187" s="246" t="s">
        <v>1594</v>
      </c>
      <c r="D187" s="246" t="s">
        <v>1633</v>
      </c>
      <c r="E187" s="247">
        <v>304</v>
      </c>
      <c r="F187" s="236"/>
    </row>
    <row r="188" spans="1:6">
      <c r="A188" s="246" t="s">
        <v>1485</v>
      </c>
      <c r="B188" s="246" t="s">
        <v>1536</v>
      </c>
      <c r="C188" s="246" t="s">
        <v>1636</v>
      </c>
      <c r="D188" s="246" t="s">
        <v>1635</v>
      </c>
      <c r="E188" s="247">
        <v>66</v>
      </c>
      <c r="F188" s="236"/>
    </row>
    <row r="189" spans="1:6">
      <c r="A189" s="246" t="s">
        <v>1530</v>
      </c>
      <c r="B189" s="246" t="s">
        <v>1547</v>
      </c>
      <c r="C189" s="246" t="s">
        <v>1556</v>
      </c>
      <c r="D189" s="246" t="s">
        <v>1563</v>
      </c>
      <c r="E189" s="247">
        <v>170</v>
      </c>
      <c r="F189" s="236"/>
    </row>
    <row r="190" spans="1:6">
      <c r="A190" s="246" t="s">
        <v>1358</v>
      </c>
      <c r="B190" s="246" t="s">
        <v>1547</v>
      </c>
      <c r="C190" s="246" t="s">
        <v>1556</v>
      </c>
      <c r="D190" s="246" t="s">
        <v>1555</v>
      </c>
      <c r="E190" s="247">
        <v>190</v>
      </c>
      <c r="F190" s="236"/>
    </row>
    <row r="191" spans="1:6">
      <c r="A191" s="246" t="s">
        <v>1448</v>
      </c>
      <c r="B191" s="246" t="s">
        <v>1544</v>
      </c>
      <c r="C191" s="246" t="s">
        <v>1543</v>
      </c>
      <c r="D191" s="246" t="s">
        <v>1542</v>
      </c>
      <c r="E191" s="247">
        <v>188</v>
      </c>
      <c r="F191" s="236"/>
    </row>
    <row r="192" spans="1:6">
      <c r="A192" s="246" t="s">
        <v>1250</v>
      </c>
      <c r="B192" s="246" t="s">
        <v>1558</v>
      </c>
      <c r="C192" s="246" t="s">
        <v>1566</v>
      </c>
      <c r="D192" s="246" t="s">
        <v>1565</v>
      </c>
      <c r="E192" s="247">
        <v>467</v>
      </c>
      <c r="F192" s="236"/>
    </row>
    <row r="193" spans="1:6">
      <c r="A193" s="246" t="s">
        <v>1239</v>
      </c>
      <c r="B193" s="246" t="s">
        <v>1544</v>
      </c>
      <c r="C193" s="246" t="s">
        <v>1543</v>
      </c>
      <c r="D193" s="246" t="s">
        <v>1364</v>
      </c>
      <c r="E193" s="247">
        <v>85</v>
      </c>
      <c r="F193" s="236"/>
    </row>
    <row r="194" spans="1:6">
      <c r="A194" s="246" t="s">
        <v>1409</v>
      </c>
      <c r="B194" s="246" t="s">
        <v>1547</v>
      </c>
      <c r="C194" s="246" t="s">
        <v>1546</v>
      </c>
      <c r="D194" s="246" t="s">
        <v>1545</v>
      </c>
      <c r="E194" s="247">
        <v>62</v>
      </c>
      <c r="F194" s="236"/>
    </row>
    <row r="195" spans="1:6">
      <c r="A195" s="246" t="s">
        <v>1328</v>
      </c>
      <c r="B195" s="246" t="s">
        <v>1536</v>
      </c>
      <c r="C195" s="246" t="s">
        <v>1578</v>
      </c>
      <c r="D195" s="246" t="s">
        <v>1612</v>
      </c>
      <c r="E195" s="247">
        <v>487</v>
      </c>
      <c r="F195" s="236"/>
    </row>
    <row r="196" spans="1:6">
      <c r="A196" s="246" t="s">
        <v>1390</v>
      </c>
      <c r="B196" s="246" t="s">
        <v>1558</v>
      </c>
      <c r="C196" s="246" t="s">
        <v>1570</v>
      </c>
      <c r="D196" s="246" t="s">
        <v>1390</v>
      </c>
      <c r="E196" s="247">
        <v>144</v>
      </c>
      <c r="F196" s="236"/>
    </row>
    <row r="197" spans="1:6">
      <c r="A197" s="246" t="s">
        <v>1455</v>
      </c>
      <c r="B197" s="246" t="s">
        <v>1558</v>
      </c>
      <c r="C197" s="246" t="s">
        <v>1567</v>
      </c>
      <c r="D197" s="246" t="s">
        <v>1634</v>
      </c>
      <c r="E197" s="247">
        <v>219</v>
      </c>
      <c r="F197" s="236"/>
    </row>
    <row r="198" spans="1:6">
      <c r="A198" s="246" t="s">
        <v>1460</v>
      </c>
      <c r="B198" s="246" t="s">
        <v>1558</v>
      </c>
      <c r="C198" s="246" t="s">
        <v>1561</v>
      </c>
      <c r="D198" s="246" t="s">
        <v>1460</v>
      </c>
      <c r="E198" s="247">
        <v>110</v>
      </c>
      <c r="F198" s="236"/>
    </row>
    <row r="199" spans="1:6">
      <c r="A199" s="246" t="s">
        <v>1357</v>
      </c>
      <c r="B199" s="246" t="s">
        <v>1536</v>
      </c>
      <c r="C199" s="246" t="s">
        <v>1578</v>
      </c>
      <c r="D199" s="246" t="s">
        <v>1615</v>
      </c>
      <c r="E199" s="247">
        <v>263</v>
      </c>
      <c r="F199" s="236"/>
    </row>
    <row r="200" spans="1:6">
      <c r="A200" s="246" t="s">
        <v>1298</v>
      </c>
      <c r="B200" s="246" t="s">
        <v>1553</v>
      </c>
      <c r="C200" s="246" t="s">
        <v>1553</v>
      </c>
      <c r="D200" s="246" t="s">
        <v>1585</v>
      </c>
      <c r="E200" s="247">
        <v>231</v>
      </c>
      <c r="F200" s="236"/>
    </row>
    <row r="201" spans="1:6">
      <c r="A201" s="246" t="s">
        <v>1513</v>
      </c>
      <c r="B201" s="246" t="s">
        <v>1547</v>
      </c>
      <c r="C201" s="246" t="s">
        <v>1514</v>
      </c>
      <c r="D201" s="246" t="s">
        <v>1513</v>
      </c>
      <c r="E201" s="247">
        <v>283</v>
      </c>
      <c r="F201" s="236"/>
    </row>
    <row r="202" spans="1:6">
      <c r="A202" s="246" t="s">
        <v>1376</v>
      </c>
      <c r="B202" s="246" t="s">
        <v>1547</v>
      </c>
      <c r="C202" s="246" t="s">
        <v>1546</v>
      </c>
      <c r="D202" s="246" t="s">
        <v>1576</v>
      </c>
      <c r="E202" s="247">
        <v>468</v>
      </c>
      <c r="F202" s="236"/>
    </row>
    <row r="203" spans="1:6">
      <c r="A203" s="246" t="s">
        <v>1511</v>
      </c>
      <c r="B203" s="246" t="s">
        <v>1547</v>
      </c>
      <c r="C203" s="246" t="s">
        <v>1556</v>
      </c>
      <c r="D203" s="246" t="s">
        <v>1563</v>
      </c>
      <c r="E203" s="247">
        <v>197</v>
      </c>
      <c r="F203" s="236"/>
    </row>
    <row r="204" spans="1:6">
      <c r="A204" s="246" t="s">
        <v>1221</v>
      </c>
      <c r="B204" s="246" t="s">
        <v>1547</v>
      </c>
      <c r="C204" s="246" t="s">
        <v>1556</v>
      </c>
      <c r="D204" s="246" t="s">
        <v>1555</v>
      </c>
      <c r="E204" s="247">
        <v>469</v>
      </c>
      <c r="F204" s="236"/>
    </row>
    <row r="205" spans="1:6">
      <c r="A205" s="246" t="s">
        <v>1397</v>
      </c>
      <c r="B205" s="246" t="s">
        <v>1541</v>
      </c>
      <c r="C205" s="246" t="s">
        <v>1540</v>
      </c>
      <c r="D205" s="246" t="s">
        <v>1626</v>
      </c>
      <c r="E205" s="247">
        <v>360</v>
      </c>
      <c r="F205" s="236"/>
    </row>
    <row r="206" spans="1:6">
      <c r="A206" s="246" t="s">
        <v>1436</v>
      </c>
      <c r="B206" s="246" t="s">
        <v>1544</v>
      </c>
      <c r="C206" s="246" t="s">
        <v>1594</v>
      </c>
      <c r="D206" s="246" t="s">
        <v>1633</v>
      </c>
      <c r="E206" s="247">
        <v>272</v>
      </c>
      <c r="F206" s="236"/>
    </row>
    <row r="207" spans="1:6">
      <c r="A207" s="246" t="s">
        <v>1287</v>
      </c>
      <c r="B207" s="246" t="s">
        <v>1541</v>
      </c>
      <c r="C207" s="246" t="s">
        <v>1540</v>
      </c>
      <c r="D207" s="246" t="s">
        <v>1554</v>
      </c>
      <c r="E207" s="247">
        <v>181</v>
      </c>
      <c r="F207" s="236"/>
    </row>
    <row r="208" spans="1:6">
      <c r="A208" s="246" t="s">
        <v>1277</v>
      </c>
      <c r="B208" s="246" t="s">
        <v>1536</v>
      </c>
      <c r="C208" s="246" t="s">
        <v>1564</v>
      </c>
      <c r="D208" s="246" t="s">
        <v>1277</v>
      </c>
      <c r="E208" s="247">
        <v>219</v>
      </c>
      <c r="F208" s="236"/>
    </row>
    <row r="209" spans="1:7">
      <c r="A209" s="246" t="s">
        <v>1366</v>
      </c>
      <c r="B209" s="246" t="s">
        <v>1536</v>
      </c>
      <c r="C209" s="246" t="s">
        <v>1549</v>
      </c>
      <c r="D209" s="246" t="s">
        <v>1580</v>
      </c>
      <c r="E209" s="247">
        <v>440</v>
      </c>
      <c r="F209" s="236"/>
    </row>
    <row r="210" spans="1:7">
      <c r="A210" s="246" t="s">
        <v>1248</v>
      </c>
      <c r="B210" s="246" t="s">
        <v>1558</v>
      </c>
      <c r="C210" s="246" t="s">
        <v>1567</v>
      </c>
      <c r="D210" s="246" t="s">
        <v>1632</v>
      </c>
      <c r="E210" s="247">
        <v>202</v>
      </c>
      <c r="F210" s="236"/>
    </row>
    <row r="211" spans="1:7">
      <c r="A211" s="246" t="s">
        <v>1392</v>
      </c>
      <c r="B211" s="246" t="s">
        <v>1541</v>
      </c>
      <c r="C211" s="246" t="s">
        <v>1392</v>
      </c>
      <c r="D211" s="246" t="s">
        <v>1631</v>
      </c>
      <c r="E211" s="247">
        <v>179</v>
      </c>
      <c r="F211" s="236"/>
    </row>
    <row r="212" spans="1:7">
      <c r="A212" s="246" t="s">
        <v>1309</v>
      </c>
      <c r="B212" s="246" t="s">
        <v>1553</v>
      </c>
      <c r="C212" s="246" t="s">
        <v>1553</v>
      </c>
      <c r="D212" s="246" t="s">
        <v>1552</v>
      </c>
      <c r="E212" s="247">
        <v>322</v>
      </c>
      <c r="F212" s="236"/>
    </row>
    <row r="213" spans="1:7">
      <c r="A213" s="246" t="s">
        <v>1342</v>
      </c>
      <c r="B213" s="246" t="s">
        <v>1541</v>
      </c>
      <c r="C213" s="246" t="s">
        <v>1551</v>
      </c>
      <c r="D213" s="246" t="s">
        <v>1550</v>
      </c>
      <c r="E213" s="247">
        <v>493</v>
      </c>
      <c r="F213" s="236"/>
    </row>
    <row r="214" spans="1:7">
      <c r="A214" s="246" t="s">
        <v>1499</v>
      </c>
      <c r="B214" s="246" t="s">
        <v>1553</v>
      </c>
      <c r="C214" s="246" t="s">
        <v>1553</v>
      </c>
      <c r="D214" s="246" t="s">
        <v>1630</v>
      </c>
      <c r="E214" s="247">
        <v>153</v>
      </c>
      <c r="F214" s="236"/>
    </row>
    <row r="215" spans="1:7">
      <c r="A215" s="246" t="s">
        <v>1529</v>
      </c>
      <c r="B215" s="246" t="s">
        <v>1547</v>
      </c>
      <c r="C215" s="246" t="s">
        <v>1628</v>
      </c>
      <c r="D215" s="246" t="s">
        <v>1629</v>
      </c>
      <c r="E215" s="247">
        <v>204</v>
      </c>
      <c r="F215" s="236"/>
    </row>
    <row r="216" spans="1:7">
      <c r="A216" s="246" t="s">
        <v>1382</v>
      </c>
      <c r="B216" s="246" t="s">
        <v>1547</v>
      </c>
      <c r="C216" s="246" t="s">
        <v>1514</v>
      </c>
      <c r="D216" s="246" t="s">
        <v>1513</v>
      </c>
      <c r="E216" s="247">
        <v>83</v>
      </c>
      <c r="F216" s="236"/>
    </row>
    <row r="217" spans="1:7">
      <c r="A217" s="246" t="s">
        <v>1507</v>
      </c>
      <c r="B217" s="246" t="s">
        <v>1547</v>
      </c>
      <c r="C217" s="246" t="s">
        <v>1628</v>
      </c>
      <c r="D217" s="246" t="s">
        <v>1507</v>
      </c>
      <c r="E217" s="247">
        <v>121</v>
      </c>
      <c r="F217" s="236"/>
    </row>
    <row r="218" spans="1:7">
      <c r="A218" s="246" t="s">
        <v>1285</v>
      </c>
      <c r="B218" s="246" t="s">
        <v>1536</v>
      </c>
      <c r="C218" s="246" t="s">
        <v>1578</v>
      </c>
      <c r="D218" s="246" t="s">
        <v>1627</v>
      </c>
      <c r="E218" s="247">
        <v>360</v>
      </c>
      <c r="F218" s="236"/>
    </row>
    <row r="219" spans="1:7">
      <c r="A219" s="246" t="s">
        <v>1244</v>
      </c>
      <c r="B219" s="246" t="s">
        <v>1541</v>
      </c>
      <c r="C219" s="246" t="s">
        <v>1540</v>
      </c>
      <c r="D219" s="246" t="s">
        <v>1626</v>
      </c>
      <c r="E219" s="247">
        <v>190</v>
      </c>
      <c r="F219" s="236"/>
    </row>
    <row r="220" spans="1:7">
      <c r="A220" s="246" t="s">
        <v>1502</v>
      </c>
      <c r="B220" s="246" t="s">
        <v>1538</v>
      </c>
      <c r="C220" s="246" t="s">
        <v>1322</v>
      </c>
      <c r="D220" s="246" t="s">
        <v>1625</v>
      </c>
      <c r="E220" s="247">
        <v>422</v>
      </c>
      <c r="F220" s="236"/>
      <c r="G220" s="236" t="s">
        <v>1624</v>
      </c>
    </row>
    <row r="221" spans="1:7">
      <c r="A221" s="246" t="s">
        <v>1254</v>
      </c>
      <c r="B221" s="246" t="s">
        <v>1558</v>
      </c>
      <c r="C221" s="246" t="s">
        <v>1561</v>
      </c>
      <c r="D221" s="246" t="s">
        <v>1604</v>
      </c>
      <c r="E221" s="247">
        <v>326</v>
      </c>
      <c r="F221" s="236"/>
    </row>
    <row r="222" spans="1:7">
      <c r="A222" s="246" t="s">
        <v>1368</v>
      </c>
      <c r="B222" s="246" t="s">
        <v>1544</v>
      </c>
      <c r="C222" s="246" t="s">
        <v>1584</v>
      </c>
      <c r="D222" s="246" t="s">
        <v>1368</v>
      </c>
      <c r="E222" s="247">
        <v>340</v>
      </c>
      <c r="F222" s="236"/>
    </row>
    <row r="223" spans="1:7">
      <c r="A223" s="246" t="s">
        <v>1434</v>
      </c>
      <c r="B223" s="246" t="s">
        <v>1541</v>
      </c>
      <c r="C223" s="246" t="s">
        <v>1583</v>
      </c>
      <c r="D223" s="246" t="s">
        <v>1623</v>
      </c>
      <c r="E223" s="247">
        <v>419</v>
      </c>
      <c r="F223" s="236"/>
    </row>
    <row r="224" spans="1:7">
      <c r="A224" s="246" t="s">
        <v>1457</v>
      </c>
      <c r="B224" s="246" t="s">
        <v>1558</v>
      </c>
      <c r="C224" s="246" t="s">
        <v>1457</v>
      </c>
      <c r="D224" s="246" t="s">
        <v>1557</v>
      </c>
      <c r="E224" s="247">
        <v>482</v>
      </c>
      <c r="F224" s="236"/>
    </row>
    <row r="225" spans="1:6">
      <c r="A225" s="246" t="s">
        <v>1416</v>
      </c>
      <c r="B225" s="246" t="s">
        <v>1541</v>
      </c>
      <c r="C225" s="246" t="s">
        <v>1551</v>
      </c>
      <c r="D225" s="246" t="s">
        <v>1550</v>
      </c>
      <c r="E225" s="247">
        <v>276</v>
      </c>
      <c r="F225" s="236"/>
    </row>
    <row r="226" spans="1:6">
      <c r="A226" s="246" t="s">
        <v>1531</v>
      </c>
      <c r="B226" s="246" t="s">
        <v>1541</v>
      </c>
      <c r="C226" s="246" t="s">
        <v>1540</v>
      </c>
      <c r="D226" s="246" t="s">
        <v>1540</v>
      </c>
      <c r="E226" s="247">
        <v>418</v>
      </c>
      <c r="F226" s="236"/>
    </row>
    <row r="227" spans="1:6">
      <c r="A227" s="246" t="s">
        <v>1404</v>
      </c>
      <c r="B227" s="246" t="s">
        <v>1541</v>
      </c>
      <c r="C227" s="246" t="s">
        <v>1583</v>
      </c>
      <c r="D227" s="246" t="s">
        <v>1582</v>
      </c>
      <c r="E227" s="247">
        <v>69</v>
      </c>
      <c r="F227" s="236"/>
    </row>
    <row r="228" spans="1:6">
      <c r="A228" s="246" t="s">
        <v>1484</v>
      </c>
      <c r="B228" s="246" t="s">
        <v>1541</v>
      </c>
      <c r="C228" s="246" t="s">
        <v>1540</v>
      </c>
      <c r="D228" s="246" t="s">
        <v>1603</v>
      </c>
      <c r="E228" s="247">
        <v>99</v>
      </c>
      <c r="F228" s="236"/>
    </row>
    <row r="229" spans="1:6">
      <c r="A229" s="246" t="s">
        <v>1349</v>
      </c>
      <c r="B229" s="246" t="s">
        <v>1536</v>
      </c>
      <c r="C229" s="246" t="s">
        <v>1475</v>
      </c>
      <c r="D229" s="246" t="s">
        <v>1588</v>
      </c>
      <c r="E229" s="247">
        <v>385</v>
      </c>
      <c r="F229" s="236"/>
    </row>
    <row r="230" spans="1:6">
      <c r="A230" s="246" t="s">
        <v>1435</v>
      </c>
      <c r="B230" s="246" t="s">
        <v>1547</v>
      </c>
      <c r="C230" s="246" t="s">
        <v>1514</v>
      </c>
      <c r="D230" s="246" t="s">
        <v>1622</v>
      </c>
      <c r="E230" s="247">
        <v>368</v>
      </c>
      <c r="F230" s="236"/>
    </row>
    <row r="231" spans="1:6">
      <c r="A231" s="246" t="s">
        <v>1516</v>
      </c>
      <c r="B231" s="246" t="s">
        <v>1541</v>
      </c>
      <c r="C231" s="246" t="s">
        <v>1596</v>
      </c>
      <c r="D231" s="246" t="s">
        <v>1621</v>
      </c>
      <c r="E231" s="247">
        <v>351</v>
      </c>
      <c r="F231" s="236"/>
    </row>
    <row r="232" spans="1:6">
      <c r="A232" s="246" t="s">
        <v>1252</v>
      </c>
      <c r="B232" s="246" t="s">
        <v>1558</v>
      </c>
      <c r="C232" s="246" t="s">
        <v>1561</v>
      </c>
      <c r="D232" s="246" t="s">
        <v>1252</v>
      </c>
      <c r="E232" s="247">
        <v>274</v>
      </c>
      <c r="F232" s="236"/>
    </row>
    <row r="233" spans="1:6">
      <c r="A233" s="246" t="s">
        <v>1500</v>
      </c>
      <c r="B233" s="246" t="s">
        <v>1538</v>
      </c>
      <c r="C233" s="246" t="s">
        <v>1572</v>
      </c>
      <c r="D233" s="246" t="s">
        <v>1620</v>
      </c>
      <c r="E233" s="247">
        <v>450</v>
      </c>
      <c r="F233" s="236"/>
    </row>
    <row r="234" spans="1:6">
      <c r="A234" s="246" t="s">
        <v>1337</v>
      </c>
      <c r="B234" s="246" t="s">
        <v>1536</v>
      </c>
      <c r="C234" s="246" t="s">
        <v>1564</v>
      </c>
      <c r="D234" s="246" t="s">
        <v>1581</v>
      </c>
      <c r="E234" s="247">
        <v>424</v>
      </c>
      <c r="F234" s="236"/>
    </row>
    <row r="235" spans="1:6">
      <c r="A235" s="246" t="s">
        <v>1265</v>
      </c>
      <c r="B235" s="246" t="s">
        <v>1558</v>
      </c>
      <c r="C235" s="246" t="s">
        <v>1619</v>
      </c>
      <c r="D235" s="246" t="s">
        <v>1618</v>
      </c>
      <c r="E235" s="247">
        <v>287</v>
      </c>
      <c r="F235" s="236"/>
    </row>
    <row r="236" spans="1:6">
      <c r="A236" s="246" t="s">
        <v>1492</v>
      </c>
      <c r="B236" s="246" t="s">
        <v>1536</v>
      </c>
      <c r="C236" s="246" t="s">
        <v>1578</v>
      </c>
      <c r="D236" s="246" t="s">
        <v>1617</v>
      </c>
      <c r="E236" s="247">
        <v>317</v>
      </c>
      <c r="F236" s="236"/>
    </row>
    <row r="237" spans="1:6">
      <c r="A237" s="246" t="s">
        <v>1279</v>
      </c>
      <c r="B237" s="246" t="s">
        <v>1536</v>
      </c>
      <c r="C237" s="246" t="s">
        <v>1564</v>
      </c>
      <c r="D237" s="246" t="s">
        <v>1616</v>
      </c>
      <c r="E237" s="247">
        <v>371</v>
      </c>
      <c r="F237" s="236"/>
    </row>
    <row r="238" spans="1:6">
      <c r="A238" s="246" t="s">
        <v>1424</v>
      </c>
      <c r="B238" s="246" t="s">
        <v>1536</v>
      </c>
      <c r="C238" s="246" t="s">
        <v>1578</v>
      </c>
      <c r="D238" s="246" t="s">
        <v>1615</v>
      </c>
      <c r="E238" s="247">
        <v>165</v>
      </c>
      <c r="F238" s="236"/>
    </row>
    <row r="239" spans="1:6">
      <c r="A239" s="246" t="s">
        <v>1371</v>
      </c>
      <c r="B239" s="246" t="s">
        <v>1536</v>
      </c>
      <c r="C239" s="246" t="s">
        <v>1371</v>
      </c>
      <c r="D239" s="246" t="s">
        <v>1614</v>
      </c>
      <c r="E239" s="247">
        <v>419</v>
      </c>
      <c r="F239" s="236"/>
    </row>
    <row r="240" spans="1:6">
      <c r="A240" s="246" t="s">
        <v>1478</v>
      </c>
      <c r="B240" s="246" t="s">
        <v>1536</v>
      </c>
      <c r="C240" s="246" t="s">
        <v>1371</v>
      </c>
      <c r="D240" s="246" t="s">
        <v>1613</v>
      </c>
      <c r="E240" s="247">
        <v>214</v>
      </c>
      <c r="F240" s="236"/>
    </row>
    <row r="241" spans="1:6">
      <c r="A241" s="246" t="s">
        <v>1321</v>
      </c>
      <c r="B241" s="246" t="s">
        <v>1536</v>
      </c>
      <c r="C241" s="246" t="s">
        <v>1578</v>
      </c>
      <c r="D241" s="246" t="s">
        <v>1613</v>
      </c>
      <c r="E241" s="247">
        <v>442</v>
      </c>
      <c r="F241" s="236"/>
    </row>
    <row r="242" spans="1:6">
      <c r="A242" s="246" t="s">
        <v>1281</v>
      </c>
      <c r="B242" s="246" t="s">
        <v>1536</v>
      </c>
      <c r="C242" s="246" t="s">
        <v>1564</v>
      </c>
      <c r="D242" s="246" t="s">
        <v>1606</v>
      </c>
      <c r="E242" s="247">
        <v>494</v>
      </c>
      <c r="F242" s="236"/>
    </row>
    <row r="243" spans="1:6">
      <c r="A243" s="246" t="s">
        <v>1497</v>
      </c>
      <c r="B243" s="246" t="s">
        <v>1536</v>
      </c>
      <c r="C243" s="246" t="s">
        <v>1578</v>
      </c>
      <c r="D243" s="246" t="s">
        <v>1612</v>
      </c>
      <c r="E243" s="247">
        <v>369</v>
      </c>
      <c r="F243" s="236"/>
    </row>
    <row r="244" spans="1:6">
      <c r="A244" s="246" t="s">
        <v>1234</v>
      </c>
      <c r="B244" s="246" t="s">
        <v>1544</v>
      </c>
      <c r="C244" s="246" t="s">
        <v>1584</v>
      </c>
      <c r="D244" s="246" t="s">
        <v>1611</v>
      </c>
      <c r="E244" s="247">
        <v>496</v>
      </c>
      <c r="F244" s="236"/>
    </row>
    <row r="245" spans="1:6">
      <c r="A245" s="246" t="s">
        <v>1272</v>
      </c>
      <c r="B245" s="246" t="s">
        <v>1536</v>
      </c>
      <c r="C245" s="246" t="s">
        <v>1549</v>
      </c>
      <c r="D245" s="246" t="s">
        <v>1548</v>
      </c>
      <c r="E245" s="247">
        <v>186</v>
      </c>
      <c r="F245" s="236"/>
    </row>
    <row r="246" spans="1:6">
      <c r="A246" s="246" t="s">
        <v>1379</v>
      </c>
      <c r="B246" s="246" t="s">
        <v>1541</v>
      </c>
      <c r="C246" s="246" t="s">
        <v>1583</v>
      </c>
      <c r="D246" s="246" t="s">
        <v>1582</v>
      </c>
      <c r="E246" s="247">
        <v>405</v>
      </c>
      <c r="F246" s="236"/>
    </row>
    <row r="247" spans="1:6">
      <c r="A247" s="246" t="s">
        <v>1509</v>
      </c>
      <c r="B247" s="246" t="s">
        <v>1547</v>
      </c>
      <c r="C247" s="246" t="s">
        <v>1556</v>
      </c>
      <c r="D247" s="246" t="s">
        <v>1610</v>
      </c>
      <c r="E247" s="247">
        <v>304</v>
      </c>
      <c r="F247" s="236"/>
    </row>
    <row r="248" spans="1:6">
      <c r="A248" s="246" t="s">
        <v>1270</v>
      </c>
      <c r="B248" s="246" t="s">
        <v>1536</v>
      </c>
      <c r="C248" s="246" t="s">
        <v>1475</v>
      </c>
      <c r="D248" s="246" t="s">
        <v>1609</v>
      </c>
      <c r="E248" s="247">
        <v>174</v>
      </c>
      <c r="F248" s="236"/>
    </row>
    <row r="249" spans="1:6">
      <c r="A249" s="246" t="s">
        <v>1246</v>
      </c>
      <c r="B249" s="246" t="s">
        <v>1558</v>
      </c>
      <c r="C249" s="246" t="s">
        <v>1567</v>
      </c>
      <c r="D249" s="246" t="s">
        <v>1608</v>
      </c>
      <c r="E249" s="247">
        <v>493</v>
      </c>
      <c r="F249" s="236"/>
    </row>
    <row r="250" spans="1:6">
      <c r="A250" s="246" t="s">
        <v>1359</v>
      </c>
      <c r="B250" s="246" t="s">
        <v>1536</v>
      </c>
      <c r="C250" s="246" t="s">
        <v>1564</v>
      </c>
      <c r="D250" s="246" t="s">
        <v>1607</v>
      </c>
      <c r="E250" s="247">
        <v>300</v>
      </c>
      <c r="F250" s="236"/>
    </row>
    <row r="251" spans="1:6">
      <c r="A251" s="246" t="s">
        <v>1282</v>
      </c>
      <c r="B251" s="246" t="s">
        <v>1536</v>
      </c>
      <c r="C251" s="246" t="s">
        <v>1564</v>
      </c>
      <c r="D251" s="246" t="s">
        <v>1606</v>
      </c>
      <c r="E251" s="247">
        <v>314</v>
      </c>
      <c r="F251" s="236"/>
    </row>
    <row r="252" spans="1:6">
      <c r="A252" s="246" t="s">
        <v>1362</v>
      </c>
      <c r="B252" s="246" t="s">
        <v>1544</v>
      </c>
      <c r="C252" s="246" t="s">
        <v>1584</v>
      </c>
      <c r="D252" s="246" t="s">
        <v>1605</v>
      </c>
      <c r="E252" s="247">
        <v>144</v>
      </c>
      <c r="F252" s="236"/>
    </row>
    <row r="253" spans="1:6">
      <c r="A253" s="246" t="s">
        <v>1253</v>
      </c>
      <c r="B253" s="246" t="s">
        <v>1558</v>
      </c>
      <c r="C253" s="246" t="s">
        <v>1561</v>
      </c>
      <c r="D253" s="246" t="s">
        <v>1604</v>
      </c>
      <c r="E253" s="247">
        <v>358</v>
      </c>
      <c r="F253" s="236"/>
    </row>
    <row r="254" spans="1:6">
      <c r="A254" s="246" t="s">
        <v>1461</v>
      </c>
      <c r="B254" s="246" t="s">
        <v>1541</v>
      </c>
      <c r="C254" s="246" t="s">
        <v>1540</v>
      </c>
      <c r="D254" s="246" t="s">
        <v>1603</v>
      </c>
      <c r="E254" s="247">
        <v>183</v>
      </c>
      <c r="F254" s="236"/>
    </row>
    <row r="255" spans="1:6">
      <c r="A255" s="246" t="s">
        <v>1240</v>
      </c>
      <c r="B255" s="246" t="s">
        <v>1558</v>
      </c>
      <c r="C255" s="246" t="s">
        <v>1567</v>
      </c>
      <c r="D255" s="246" t="s">
        <v>1454</v>
      </c>
      <c r="E255" s="247">
        <v>425</v>
      </c>
      <c r="F255" s="236"/>
    </row>
    <row r="256" spans="1:6">
      <c r="A256" s="246" t="s">
        <v>1266</v>
      </c>
      <c r="B256" s="246" t="s">
        <v>1558</v>
      </c>
      <c r="C256" s="246" t="s">
        <v>1466</v>
      </c>
      <c r="D256" s="246" t="s">
        <v>1602</v>
      </c>
      <c r="E256" s="247">
        <v>446</v>
      </c>
      <c r="F256" s="236"/>
    </row>
    <row r="257" spans="1:9">
      <c r="A257" s="246" t="s">
        <v>1273</v>
      </c>
      <c r="B257" s="246" t="s">
        <v>1536</v>
      </c>
      <c r="C257" s="246" t="s">
        <v>1549</v>
      </c>
      <c r="D257" s="246" t="s">
        <v>1273</v>
      </c>
      <c r="E257" s="247">
        <v>73</v>
      </c>
      <c r="F257" s="236"/>
    </row>
    <row r="258" spans="1:9">
      <c r="A258" s="246" t="s">
        <v>1354</v>
      </c>
      <c r="B258" s="246" t="s">
        <v>1544</v>
      </c>
      <c r="C258" s="246" t="s">
        <v>1584</v>
      </c>
      <c r="D258" s="246" t="s">
        <v>1601</v>
      </c>
      <c r="E258" s="247">
        <v>215</v>
      </c>
      <c r="F258" s="236"/>
    </row>
    <row r="259" spans="1:9">
      <c r="A259" s="246" t="s">
        <v>1450</v>
      </c>
      <c r="B259" s="246" t="s">
        <v>1541</v>
      </c>
      <c r="C259" s="246" t="s">
        <v>1540</v>
      </c>
      <c r="D259" s="246" t="s">
        <v>1450</v>
      </c>
      <c r="E259" s="247">
        <v>455</v>
      </c>
      <c r="F259" s="236"/>
    </row>
    <row r="260" spans="1:9">
      <c r="A260" s="246" t="s">
        <v>1393</v>
      </c>
      <c r="B260" s="246" t="s">
        <v>1558</v>
      </c>
      <c r="C260" s="246" t="s">
        <v>1600</v>
      </c>
      <c r="D260" s="246" t="s">
        <v>1599</v>
      </c>
      <c r="E260" s="247">
        <v>450</v>
      </c>
      <c r="F260" s="236"/>
    </row>
    <row r="261" spans="1:9">
      <c r="A261" s="246" t="s">
        <v>1312</v>
      </c>
      <c r="B261" s="246" t="s">
        <v>1553</v>
      </c>
      <c r="C261" s="246" t="s">
        <v>1553</v>
      </c>
      <c r="D261" s="246" t="s">
        <v>1552</v>
      </c>
      <c r="E261" s="247">
        <v>249</v>
      </c>
      <c r="F261" s="236"/>
    </row>
    <row r="262" spans="1:9">
      <c r="A262" s="246" t="s">
        <v>1517</v>
      </c>
      <c r="B262" s="246" t="s">
        <v>1541</v>
      </c>
      <c r="C262" s="246" t="s">
        <v>1392</v>
      </c>
      <c r="D262" s="246" t="s">
        <v>1598</v>
      </c>
      <c r="E262" s="247">
        <v>204</v>
      </c>
      <c r="F262" s="236"/>
      <c r="G262" s="236" t="s">
        <v>1540</v>
      </c>
      <c r="H262" s="235">
        <v>5985</v>
      </c>
      <c r="I262" s="235">
        <v>221.66666670000001</v>
      </c>
    </row>
    <row r="263" spans="1:9">
      <c r="A263" s="246" t="s">
        <v>1400</v>
      </c>
      <c r="B263" s="246" t="s">
        <v>1541</v>
      </c>
      <c r="C263" s="246" t="s">
        <v>1551</v>
      </c>
      <c r="D263" s="246" t="s">
        <v>1597</v>
      </c>
      <c r="E263" s="247">
        <v>387</v>
      </c>
      <c r="F263" s="236"/>
      <c r="G263" s="236" t="s">
        <v>1551</v>
      </c>
      <c r="H263" s="235">
        <v>2662</v>
      </c>
      <c r="I263" s="235">
        <v>33275</v>
      </c>
    </row>
    <row r="264" spans="1:9">
      <c r="A264" s="246" t="s">
        <v>1311</v>
      </c>
      <c r="B264" s="246" t="s">
        <v>1553</v>
      </c>
      <c r="C264" s="246" t="s">
        <v>1553</v>
      </c>
      <c r="D264" s="246" t="s">
        <v>1552</v>
      </c>
      <c r="E264" s="247">
        <v>356</v>
      </c>
      <c r="F264" s="236"/>
      <c r="G264" s="236" t="s">
        <v>1572</v>
      </c>
      <c r="H264" s="235">
        <v>309</v>
      </c>
      <c r="I264" s="235">
        <v>309</v>
      </c>
    </row>
    <row r="265" spans="1:9">
      <c r="A265" s="246" t="s">
        <v>1233</v>
      </c>
      <c r="B265" s="246" t="s">
        <v>1544</v>
      </c>
      <c r="C265" s="246" t="s">
        <v>1587</v>
      </c>
      <c r="D265" s="246" t="s">
        <v>1586</v>
      </c>
      <c r="E265" s="247">
        <v>94</v>
      </c>
      <c r="F265" s="236"/>
      <c r="G265" s="236" t="s">
        <v>1596</v>
      </c>
      <c r="H265" s="235">
        <v>1331</v>
      </c>
      <c r="I265" s="235">
        <v>266.2</v>
      </c>
    </row>
    <row r="266" spans="1:9">
      <c r="A266" s="246" t="s">
        <v>1333</v>
      </c>
      <c r="B266" s="246" t="s">
        <v>1536</v>
      </c>
      <c r="C266" s="246" t="s">
        <v>1475</v>
      </c>
      <c r="D266" s="246" t="s">
        <v>1562</v>
      </c>
      <c r="E266" s="247">
        <v>284</v>
      </c>
      <c r="F266" s="236"/>
      <c r="G266" s="236" t="s">
        <v>1583</v>
      </c>
      <c r="H266" s="235">
        <v>2221</v>
      </c>
      <c r="I266" s="235">
        <v>277.625</v>
      </c>
    </row>
    <row r="267" spans="1:9">
      <c r="A267" s="246" t="s">
        <v>1334</v>
      </c>
      <c r="B267" s="246" t="s">
        <v>1544</v>
      </c>
      <c r="C267" s="246" t="s">
        <v>1594</v>
      </c>
      <c r="D267" s="246" t="s">
        <v>1593</v>
      </c>
      <c r="E267" s="247">
        <v>413</v>
      </c>
      <c r="F267" s="236"/>
      <c r="G267" s="236" t="s">
        <v>1595</v>
      </c>
      <c r="H267" s="235">
        <v>492</v>
      </c>
      <c r="I267" s="235">
        <v>492</v>
      </c>
    </row>
    <row r="268" spans="1:9">
      <c r="A268" s="246" t="s">
        <v>1440</v>
      </c>
      <c r="B268" s="246" t="s">
        <v>1544</v>
      </c>
      <c r="C268" s="246" t="s">
        <v>1594</v>
      </c>
      <c r="D268" s="246" t="s">
        <v>1593</v>
      </c>
      <c r="E268" s="247">
        <v>367</v>
      </c>
      <c r="F268" s="236"/>
    </row>
    <row r="269" spans="1:9">
      <c r="A269" s="246" t="s">
        <v>1220</v>
      </c>
      <c r="B269" s="246" t="s">
        <v>1547</v>
      </c>
      <c r="C269" s="246" t="s">
        <v>1556</v>
      </c>
      <c r="D269" s="246" t="s">
        <v>1555</v>
      </c>
      <c r="E269" s="247">
        <v>327</v>
      </c>
      <c r="F269" s="236"/>
    </row>
    <row r="270" spans="1:9">
      <c r="A270" s="246" t="s">
        <v>1286</v>
      </c>
      <c r="B270" s="246" t="s">
        <v>1536</v>
      </c>
      <c r="C270" s="246" t="s">
        <v>1592</v>
      </c>
      <c r="D270" s="246" t="s">
        <v>1591</v>
      </c>
      <c r="E270" s="247">
        <v>180</v>
      </c>
      <c r="F270" s="236"/>
    </row>
    <row r="271" spans="1:9">
      <c r="A271" s="246" t="s">
        <v>1352</v>
      </c>
      <c r="B271" s="246" t="s">
        <v>1544</v>
      </c>
      <c r="C271" s="246" t="s">
        <v>1587</v>
      </c>
      <c r="D271" s="246" t="s">
        <v>1446</v>
      </c>
      <c r="E271" s="247">
        <v>234</v>
      </c>
      <c r="F271" s="236"/>
    </row>
    <row r="272" spans="1:9">
      <c r="A272" s="246" t="s">
        <v>1427</v>
      </c>
      <c r="B272" s="246" t="s">
        <v>1544</v>
      </c>
      <c r="C272" s="246" t="s">
        <v>1587</v>
      </c>
      <c r="D272" s="246" t="s">
        <v>1590</v>
      </c>
      <c r="E272" s="247">
        <v>281</v>
      </c>
      <c r="F272" s="236"/>
    </row>
    <row r="273" spans="1:6">
      <c r="A273" s="246" t="s">
        <v>1278</v>
      </c>
      <c r="B273" s="246" t="s">
        <v>1536</v>
      </c>
      <c r="C273" s="246" t="s">
        <v>1564</v>
      </c>
      <c r="D273" s="246" t="s">
        <v>1589</v>
      </c>
      <c r="E273" s="247">
        <v>394</v>
      </c>
      <c r="F273" s="236"/>
    </row>
    <row r="274" spans="1:6">
      <c r="A274" s="246" t="s">
        <v>1475</v>
      </c>
      <c r="B274" s="246" t="s">
        <v>1536</v>
      </c>
      <c r="C274" s="246" t="s">
        <v>1475</v>
      </c>
      <c r="D274" s="246" t="s">
        <v>1588</v>
      </c>
      <c r="E274" s="247">
        <v>143</v>
      </c>
      <c r="F274" s="236"/>
    </row>
    <row r="275" spans="1:6">
      <c r="A275" s="246" t="s">
        <v>1231</v>
      </c>
      <c r="B275" s="246" t="s">
        <v>1544</v>
      </c>
      <c r="C275" s="246" t="s">
        <v>1587</v>
      </c>
      <c r="D275" s="246" t="s">
        <v>1586</v>
      </c>
      <c r="E275" s="247">
        <v>69</v>
      </c>
      <c r="F275" s="236"/>
    </row>
    <row r="276" spans="1:6">
      <c r="A276" s="246" t="s">
        <v>1295</v>
      </c>
      <c r="B276" s="246" t="s">
        <v>1553</v>
      </c>
      <c r="C276" s="246" t="s">
        <v>1553</v>
      </c>
      <c r="D276" s="246" t="s">
        <v>1585</v>
      </c>
      <c r="E276" s="247">
        <v>383</v>
      </c>
      <c r="F276" s="236"/>
    </row>
    <row r="277" spans="1:6">
      <c r="A277" s="246" t="s">
        <v>1330</v>
      </c>
      <c r="B277" s="246" t="s">
        <v>1544</v>
      </c>
      <c r="C277" s="246" t="s">
        <v>1584</v>
      </c>
      <c r="D277" s="246" t="s">
        <v>1447</v>
      </c>
      <c r="E277" s="247">
        <v>368</v>
      </c>
      <c r="F277" s="236"/>
    </row>
    <row r="278" spans="1:6">
      <c r="A278" s="246" t="s">
        <v>1394</v>
      </c>
      <c r="B278" s="246" t="s">
        <v>1541</v>
      </c>
      <c r="C278" s="246" t="s">
        <v>1583</v>
      </c>
      <c r="D278" s="246" t="s">
        <v>1582</v>
      </c>
      <c r="E278" s="247">
        <v>217</v>
      </c>
      <c r="F278" s="236"/>
    </row>
    <row r="279" spans="1:6">
      <c r="A279" s="246" t="s">
        <v>1486</v>
      </c>
      <c r="B279" s="246" t="s">
        <v>1536</v>
      </c>
      <c r="C279" s="246" t="s">
        <v>1564</v>
      </c>
      <c r="D279" s="246" t="s">
        <v>1581</v>
      </c>
      <c r="E279" s="247">
        <v>331</v>
      </c>
      <c r="F279" s="236"/>
    </row>
    <row r="280" spans="1:6">
      <c r="A280" s="246" t="s">
        <v>1480</v>
      </c>
      <c r="B280" s="246" t="s">
        <v>1536</v>
      </c>
      <c r="C280" s="246" t="s">
        <v>1549</v>
      </c>
      <c r="D280" s="246" t="s">
        <v>1580</v>
      </c>
      <c r="E280" s="247">
        <v>385</v>
      </c>
      <c r="F280" s="236"/>
    </row>
    <row r="281" spans="1:6">
      <c r="A281" s="246" t="s">
        <v>1467</v>
      </c>
      <c r="B281" s="246" t="s">
        <v>1558</v>
      </c>
      <c r="C281" s="246" t="s">
        <v>1469</v>
      </c>
      <c r="D281" s="246" t="s">
        <v>1467</v>
      </c>
      <c r="E281" s="247">
        <v>469</v>
      </c>
      <c r="F281" s="236"/>
    </row>
    <row r="282" spans="1:6">
      <c r="A282" s="246" t="s">
        <v>1459</v>
      </c>
      <c r="B282" s="246" t="s">
        <v>1558</v>
      </c>
      <c r="C282" s="246" t="s">
        <v>1561</v>
      </c>
      <c r="D282" s="246" t="s">
        <v>1459</v>
      </c>
      <c r="E282" s="247">
        <v>75</v>
      </c>
      <c r="F282" s="236"/>
    </row>
    <row r="283" spans="1:6">
      <c r="A283" s="246" t="s">
        <v>1350</v>
      </c>
      <c r="B283" s="246" t="s">
        <v>1544</v>
      </c>
      <c r="C283" s="246" t="s">
        <v>1549</v>
      </c>
      <c r="D283" s="246" t="s">
        <v>1350</v>
      </c>
      <c r="E283" s="247">
        <v>438</v>
      </c>
      <c r="F283" s="236"/>
    </row>
    <row r="284" spans="1:6">
      <c r="A284" s="246" t="s">
        <v>1425</v>
      </c>
      <c r="B284" s="246" t="s">
        <v>1536</v>
      </c>
      <c r="C284" s="246" t="s">
        <v>1578</v>
      </c>
      <c r="D284" s="246" t="s">
        <v>1579</v>
      </c>
      <c r="E284" s="247">
        <v>284</v>
      </c>
      <c r="F284" s="236"/>
    </row>
    <row r="285" spans="1:6">
      <c r="A285" s="246" t="s">
        <v>1490</v>
      </c>
      <c r="B285" s="246" t="s">
        <v>1536</v>
      </c>
      <c r="C285" s="246" t="s">
        <v>1578</v>
      </c>
      <c r="D285" s="246" t="s">
        <v>1577</v>
      </c>
      <c r="E285" s="247">
        <v>325</v>
      </c>
      <c r="F285" s="236"/>
    </row>
    <row r="286" spans="1:6">
      <c r="A286" s="246" t="s">
        <v>1422</v>
      </c>
      <c r="B286" s="246" t="s">
        <v>1547</v>
      </c>
      <c r="C286" s="246" t="s">
        <v>1546</v>
      </c>
      <c r="D286" s="246" t="s">
        <v>1576</v>
      </c>
      <c r="E286" s="247">
        <v>462</v>
      </c>
      <c r="F286" s="236"/>
    </row>
    <row r="287" spans="1:6">
      <c r="A287" s="246" t="s">
        <v>1418</v>
      </c>
      <c r="B287" s="246" t="s">
        <v>1538</v>
      </c>
      <c r="C287" s="246" t="s">
        <v>1317</v>
      </c>
      <c r="D287" s="246" t="s">
        <v>1575</v>
      </c>
      <c r="E287" s="247">
        <v>289</v>
      </c>
      <c r="F287" s="236"/>
    </row>
    <row r="288" spans="1:6">
      <c r="A288" s="246" t="s">
        <v>1305</v>
      </c>
      <c r="B288" s="246" t="s">
        <v>1553</v>
      </c>
      <c r="C288" s="246" t="s">
        <v>1553</v>
      </c>
      <c r="D288" s="246" t="s">
        <v>1574</v>
      </c>
      <c r="E288" s="247">
        <v>490</v>
      </c>
      <c r="F288" s="236"/>
    </row>
    <row r="289" spans="1:6">
      <c r="A289" s="246" t="s">
        <v>1348</v>
      </c>
      <c r="B289" s="246" t="s">
        <v>1558</v>
      </c>
      <c r="C289" s="246" t="s">
        <v>1561</v>
      </c>
      <c r="D289" s="246" t="s">
        <v>1374</v>
      </c>
      <c r="E289" s="247">
        <v>352</v>
      </c>
      <c r="F289" s="236"/>
    </row>
    <row r="290" spans="1:6">
      <c r="A290" s="246" t="s">
        <v>1415</v>
      </c>
      <c r="B290" s="246" t="s">
        <v>1541</v>
      </c>
      <c r="C290" s="246" t="s">
        <v>1551</v>
      </c>
      <c r="D290" s="246" t="s">
        <v>1550</v>
      </c>
      <c r="E290" s="247">
        <v>137</v>
      </c>
      <c r="F290" s="236"/>
    </row>
    <row r="291" spans="1:6">
      <c r="A291" s="246" t="s">
        <v>1496</v>
      </c>
      <c r="B291" s="246" t="s">
        <v>1541</v>
      </c>
      <c r="C291" s="246" t="s">
        <v>1540</v>
      </c>
      <c r="D291" s="246" t="s">
        <v>1573</v>
      </c>
      <c r="E291" s="247">
        <v>83</v>
      </c>
      <c r="F291" s="236"/>
    </row>
    <row r="292" spans="1:6">
      <c r="A292" s="246" t="s">
        <v>1420</v>
      </c>
      <c r="B292" s="246" t="s">
        <v>1538</v>
      </c>
      <c r="C292" s="246" t="s">
        <v>1572</v>
      </c>
      <c r="D292" s="246" t="s">
        <v>1571</v>
      </c>
      <c r="E292" s="247">
        <v>187</v>
      </c>
      <c r="F292" s="236"/>
    </row>
    <row r="293" spans="1:6">
      <c r="A293" s="246" t="s">
        <v>1327</v>
      </c>
      <c r="B293" s="246" t="s">
        <v>1558</v>
      </c>
      <c r="C293" s="246" t="s">
        <v>1570</v>
      </c>
      <c r="D293" s="246" t="s">
        <v>1569</v>
      </c>
      <c r="E293" s="247">
        <v>262</v>
      </c>
      <c r="F293" s="236"/>
    </row>
    <row r="294" spans="1:6">
      <c r="A294" s="246" t="s">
        <v>1340</v>
      </c>
      <c r="B294" s="246" t="s">
        <v>1544</v>
      </c>
      <c r="C294" s="246" t="s">
        <v>1543</v>
      </c>
      <c r="D294" s="246" t="s">
        <v>1568</v>
      </c>
      <c r="E294" s="247">
        <v>98</v>
      </c>
      <c r="F294" s="236"/>
    </row>
    <row r="295" spans="1:6">
      <c r="A295" s="246" t="s">
        <v>1454</v>
      </c>
      <c r="B295" s="246" t="s">
        <v>1558</v>
      </c>
      <c r="C295" s="246" t="s">
        <v>1567</v>
      </c>
      <c r="D295" s="246" t="s">
        <v>1454</v>
      </c>
      <c r="E295" s="247">
        <v>273</v>
      </c>
      <c r="F295" s="236"/>
    </row>
    <row r="296" spans="1:6">
      <c r="A296" s="246" t="s">
        <v>1249</v>
      </c>
      <c r="B296" s="246" t="s">
        <v>1558</v>
      </c>
      <c r="C296" s="246" t="s">
        <v>1566</v>
      </c>
      <c r="D296" s="246" t="s">
        <v>1565</v>
      </c>
      <c r="E296" s="247">
        <v>368</v>
      </c>
      <c r="F296" s="236"/>
    </row>
    <row r="297" spans="1:6">
      <c r="A297" s="246" t="s">
        <v>1483</v>
      </c>
      <c r="B297" s="246" t="s">
        <v>1536</v>
      </c>
      <c r="C297" s="246" t="s">
        <v>1564</v>
      </c>
      <c r="D297" s="246" t="s">
        <v>1483</v>
      </c>
      <c r="E297" s="247">
        <v>477</v>
      </c>
      <c r="F297" s="236"/>
    </row>
    <row r="298" spans="1:6">
      <c r="A298" s="246" t="s">
        <v>1335</v>
      </c>
      <c r="B298" s="246" t="s">
        <v>1547</v>
      </c>
      <c r="C298" s="246" t="s">
        <v>1556</v>
      </c>
      <c r="D298" s="246" t="s">
        <v>1563</v>
      </c>
      <c r="E298" s="247">
        <v>120</v>
      </c>
      <c r="F298" s="236"/>
    </row>
    <row r="299" spans="1:6">
      <c r="A299" s="246" t="s">
        <v>1470</v>
      </c>
      <c r="B299" s="246" t="s">
        <v>1536</v>
      </c>
      <c r="C299" s="246" t="s">
        <v>1475</v>
      </c>
      <c r="D299" s="246" t="s">
        <v>1562</v>
      </c>
      <c r="E299" s="247">
        <v>258</v>
      </c>
      <c r="F299" s="236"/>
    </row>
    <row r="300" spans="1:6">
      <c r="A300" s="246" t="s">
        <v>1380</v>
      </c>
      <c r="B300" s="246" t="s">
        <v>1547</v>
      </c>
      <c r="C300" s="246" t="s">
        <v>1514</v>
      </c>
      <c r="D300" s="246" t="s">
        <v>1513</v>
      </c>
      <c r="E300" s="247">
        <v>320</v>
      </c>
      <c r="F300" s="236"/>
    </row>
    <row r="301" spans="1:6">
      <c r="A301" s="246" t="s">
        <v>1402</v>
      </c>
      <c r="B301" s="246" t="s">
        <v>1558</v>
      </c>
      <c r="C301" s="246" t="s">
        <v>1561</v>
      </c>
      <c r="D301" s="246" t="s">
        <v>1560</v>
      </c>
      <c r="E301" s="247">
        <v>413</v>
      </c>
      <c r="F301" s="236"/>
    </row>
    <row r="302" spans="1:6">
      <c r="A302" s="246" t="s">
        <v>1355</v>
      </c>
      <c r="B302" s="246" t="s">
        <v>1541</v>
      </c>
      <c r="C302" s="246" t="s">
        <v>1540</v>
      </c>
      <c r="D302" s="246" t="s">
        <v>1559</v>
      </c>
      <c r="E302" s="247">
        <v>170</v>
      </c>
      <c r="F302" s="236"/>
    </row>
    <row r="303" spans="1:6">
      <c r="A303" s="246" t="s">
        <v>1332</v>
      </c>
      <c r="B303" s="246" t="s">
        <v>1558</v>
      </c>
      <c r="C303" s="246" t="s">
        <v>1457</v>
      </c>
      <c r="D303" s="246" t="s">
        <v>1557</v>
      </c>
      <c r="E303" s="247">
        <v>372</v>
      </c>
      <c r="F303" s="236"/>
    </row>
    <row r="304" spans="1:6">
      <c r="A304" s="246" t="s">
        <v>1471</v>
      </c>
      <c r="B304" s="246" t="s">
        <v>1536</v>
      </c>
      <c r="C304" s="246" t="s">
        <v>1475</v>
      </c>
      <c r="D304" s="246" t="s">
        <v>1474</v>
      </c>
      <c r="E304" s="247">
        <v>154</v>
      </c>
      <c r="F304" s="236"/>
    </row>
    <row r="305" spans="1:6">
      <c r="A305" s="246" t="s">
        <v>1347</v>
      </c>
      <c r="B305" s="246" t="s">
        <v>1547</v>
      </c>
      <c r="C305" s="246" t="s">
        <v>1556</v>
      </c>
      <c r="D305" s="246" t="s">
        <v>1555</v>
      </c>
      <c r="E305" s="247">
        <v>75</v>
      </c>
      <c r="F305" s="236"/>
    </row>
    <row r="306" spans="1:6">
      <c r="A306" s="246" t="s">
        <v>1275</v>
      </c>
      <c r="B306" s="246" t="s">
        <v>1541</v>
      </c>
      <c r="C306" s="246" t="s">
        <v>1540</v>
      </c>
      <c r="D306" s="246" t="s">
        <v>1554</v>
      </c>
      <c r="E306" s="247">
        <v>388</v>
      </c>
      <c r="F306" s="236"/>
    </row>
    <row r="307" spans="1:6">
      <c r="A307" s="246" t="s">
        <v>1308</v>
      </c>
      <c r="B307" s="246" t="s">
        <v>1553</v>
      </c>
      <c r="C307" s="246" t="s">
        <v>1553</v>
      </c>
      <c r="D307" s="246" t="s">
        <v>1552</v>
      </c>
      <c r="E307" s="247">
        <v>476</v>
      </c>
      <c r="F307" s="236"/>
    </row>
    <row r="308" spans="1:6">
      <c r="A308" s="246" t="s">
        <v>1414</v>
      </c>
      <c r="B308" s="246" t="s">
        <v>1541</v>
      </c>
      <c r="C308" s="246" t="s">
        <v>1551</v>
      </c>
      <c r="D308" s="246" t="s">
        <v>1550</v>
      </c>
      <c r="E308" s="247">
        <v>299</v>
      </c>
      <c r="F308" s="236"/>
    </row>
    <row r="309" spans="1:6">
      <c r="A309" s="246" t="s">
        <v>1271</v>
      </c>
      <c r="B309" s="246" t="s">
        <v>1536</v>
      </c>
      <c r="C309" s="246" t="s">
        <v>1549</v>
      </c>
      <c r="D309" s="246" t="s">
        <v>1548</v>
      </c>
      <c r="E309" s="247">
        <v>405</v>
      </c>
      <c r="F309" s="236"/>
    </row>
    <row r="310" spans="1:6">
      <c r="A310" s="246" t="s">
        <v>1412</v>
      </c>
      <c r="B310" s="246" t="s">
        <v>1547</v>
      </c>
      <c r="C310" s="246" t="s">
        <v>1546</v>
      </c>
      <c r="D310" s="246" t="s">
        <v>1545</v>
      </c>
      <c r="E310" s="247">
        <v>254</v>
      </c>
      <c r="F310" s="236"/>
    </row>
    <row r="311" spans="1:6">
      <c r="A311" s="246" t="s">
        <v>1237</v>
      </c>
      <c r="B311" s="246" t="s">
        <v>1544</v>
      </c>
      <c r="C311" s="246" t="s">
        <v>1543</v>
      </c>
      <c r="D311" s="246" t="s">
        <v>1542</v>
      </c>
      <c r="E311" s="247">
        <v>278</v>
      </c>
      <c r="F311" s="236"/>
    </row>
    <row r="312" spans="1:6">
      <c r="A312" s="246" t="s">
        <v>1304</v>
      </c>
      <c r="B312" s="246" t="s">
        <v>1541</v>
      </c>
      <c r="C312" s="246" t="s">
        <v>1540</v>
      </c>
      <c r="D312" s="246" t="s">
        <v>1539</v>
      </c>
      <c r="E312" s="247">
        <v>151</v>
      </c>
      <c r="F312" s="236"/>
    </row>
    <row r="313" spans="1:6">
      <c r="A313" s="246" t="s">
        <v>1405</v>
      </c>
      <c r="B313" s="246" t="s">
        <v>1538</v>
      </c>
      <c r="C313" s="246" t="s">
        <v>1537</v>
      </c>
      <c r="D313" s="246" t="s">
        <v>1537</v>
      </c>
      <c r="E313" s="247">
        <v>92</v>
      </c>
      <c r="F313" s="236"/>
    </row>
    <row r="314" spans="1:6">
      <c r="A314" s="246" t="s">
        <v>1489</v>
      </c>
      <c r="B314" s="246" t="s">
        <v>1536</v>
      </c>
      <c r="C314" s="246" t="s">
        <v>1475</v>
      </c>
      <c r="D314" s="246" t="s">
        <v>1535</v>
      </c>
      <c r="E314" s="247">
        <v>416</v>
      </c>
      <c r="F314" s="236"/>
    </row>
    <row r="315" spans="1:6" ht="15" customHeight="1" thickBot="1">
      <c r="A315" s="248"/>
      <c r="B315" s="249"/>
      <c r="C315" s="249"/>
      <c r="D315" s="249"/>
      <c r="E315" s="249">
        <f>SUBTOTAL(9,E2:E261)</f>
        <v>70725</v>
      </c>
    </row>
    <row r="316" spans="1:6" ht="15" customHeight="1" thickTop="1">
      <c r="A316" s="250" t="s">
        <v>1534</v>
      </c>
      <c r="B316" s="250"/>
      <c r="C316" s="250"/>
      <c r="D316" s="250"/>
      <c r="E316" s="251">
        <f>SUBTOTAL(109,'Exercise 2 - Number of Students'!$E$2:$E$315)</f>
        <v>85852</v>
      </c>
    </row>
    <row r="317" spans="1:6" ht="15" customHeight="1">
      <c r="E317" s="235">
        <f>AVERAGE(E2:E315)</f>
        <v>498.65286624203821</v>
      </c>
    </row>
  </sheetData>
  <pageMargins left="0.7" right="0.7" top="0.75" bottom="0.75" header="0.3" footer="0.3"/>
  <pageSetup orientation="portrait"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20"/>
  <sheetViews>
    <sheetView zoomScaleNormal="100" workbookViewId="0">
      <selection activeCell="J6" sqref="J6"/>
    </sheetView>
  </sheetViews>
  <sheetFormatPr defaultColWidth="17.28515625" defaultRowHeight="15" customHeight="1"/>
  <cols>
    <col min="1" max="1" width="15" style="235" customWidth="1"/>
    <col min="2" max="2" width="12.7109375" style="235" customWidth="1"/>
    <col min="3" max="3" width="14.85546875" style="235" customWidth="1"/>
    <col min="4" max="4" width="12.7109375" style="235" customWidth="1"/>
    <col min="5" max="6" width="8.7109375" style="235" customWidth="1"/>
    <col min="7" max="16384" width="17.28515625" style="235"/>
  </cols>
  <sheetData>
    <row r="1" spans="1:4">
      <c r="A1" s="238"/>
      <c r="B1" s="241" t="s">
        <v>1722</v>
      </c>
      <c r="C1" s="241" t="s">
        <v>1721</v>
      </c>
      <c r="D1" s="241" t="s">
        <v>1720</v>
      </c>
    </row>
    <row r="2" spans="1:4">
      <c r="A2" s="241" t="s">
        <v>1719</v>
      </c>
      <c r="B2" s="240">
        <v>0</v>
      </c>
      <c r="C2" s="240">
        <v>10000</v>
      </c>
      <c r="D2" s="242">
        <v>0.1</v>
      </c>
    </row>
    <row r="3" spans="1:4">
      <c r="A3" s="241"/>
      <c r="B3" s="240">
        <f>+C2+1</f>
        <v>10001</v>
      </c>
      <c r="C3" s="240">
        <v>30000</v>
      </c>
      <c r="D3" s="242">
        <v>0.2</v>
      </c>
    </row>
    <row r="4" spans="1:4">
      <c r="A4" s="241"/>
      <c r="B4" s="240">
        <f>+C3+1</f>
        <v>30001</v>
      </c>
      <c r="C4" s="240">
        <v>50000</v>
      </c>
      <c r="D4" s="242">
        <v>0.4</v>
      </c>
    </row>
    <row r="5" spans="1:4">
      <c r="A5" s="243" t="s">
        <v>1718</v>
      </c>
      <c r="B5" s="240"/>
      <c r="C5" s="240"/>
      <c r="D5" s="242"/>
    </row>
    <row r="6" spans="1:4">
      <c r="A6" s="241"/>
      <c r="B6" s="240"/>
      <c r="C6" s="240"/>
      <c r="D6" s="242"/>
    </row>
    <row r="7" spans="1:4">
      <c r="A7" s="238"/>
      <c r="B7" s="238"/>
      <c r="C7" s="238"/>
      <c r="D7" s="238"/>
    </row>
    <row r="8" spans="1:4">
      <c r="A8" s="238"/>
      <c r="B8" s="241" t="s">
        <v>1717</v>
      </c>
      <c r="C8" s="241" t="s">
        <v>1716</v>
      </c>
      <c r="D8" s="241" t="s">
        <v>1715</v>
      </c>
    </row>
    <row r="9" spans="1:4">
      <c r="A9" s="238" t="s">
        <v>1714</v>
      </c>
      <c r="B9" s="240">
        <v>12000</v>
      </c>
      <c r="C9" s="239">
        <f>$D$3*B9</f>
        <v>2400</v>
      </c>
      <c r="D9" s="239">
        <f>B9-C9</f>
        <v>9600</v>
      </c>
    </row>
    <row r="10" spans="1:4">
      <c r="A10" s="238" t="s">
        <v>1713</v>
      </c>
      <c r="B10" s="240">
        <v>15000</v>
      </c>
      <c r="C10" s="239"/>
      <c r="D10" s="239"/>
    </row>
    <row r="11" spans="1:4">
      <c r="A11" s="238" t="s">
        <v>1712</v>
      </c>
      <c r="B11" s="240">
        <v>35000</v>
      </c>
      <c r="C11" s="239"/>
      <c r="D11" s="239"/>
    </row>
    <row r="12" spans="1:4">
      <c r="A12" s="238" t="s">
        <v>1711</v>
      </c>
      <c r="B12" s="240">
        <v>60000</v>
      </c>
      <c r="C12" s="239"/>
      <c r="D12" s="239"/>
    </row>
    <row r="13" spans="1:4">
      <c r="A13" s="238"/>
      <c r="B13" s="238"/>
      <c r="C13" s="238"/>
      <c r="D13" s="238"/>
    </row>
    <row r="14" spans="1:4">
      <c r="A14" s="238"/>
      <c r="B14" s="238"/>
      <c r="C14" s="238"/>
      <c r="D14" s="238"/>
    </row>
    <row r="15" spans="1:4">
      <c r="A15" s="238"/>
      <c r="B15" s="238"/>
      <c r="C15" s="238"/>
      <c r="D15" s="238"/>
    </row>
    <row r="16" spans="1:4">
      <c r="A16" s="238"/>
      <c r="B16" s="238"/>
      <c r="C16" s="238"/>
      <c r="D16" s="238"/>
    </row>
    <row r="17" spans="1:4">
      <c r="A17" s="238"/>
      <c r="B17" s="238"/>
      <c r="C17" s="238"/>
      <c r="D17" s="238"/>
    </row>
    <row r="18" spans="1:4">
      <c r="A18" s="238"/>
      <c r="B18" s="238"/>
      <c r="C18" s="238"/>
      <c r="D18" s="238"/>
    </row>
    <row r="19" spans="1:4">
      <c r="A19" s="238"/>
      <c r="B19" s="238"/>
      <c r="C19" s="238"/>
      <c r="D19" s="238"/>
    </row>
    <row r="20" spans="1:4">
      <c r="A20" s="238"/>
      <c r="B20" s="238"/>
      <c r="C20" s="238"/>
      <c r="D20" s="238"/>
    </row>
  </sheetData>
  <pageMargins left="0.7" right="0.7" top="0.75" bottom="0.75" header="0.3" footer="0.3"/>
  <pageSetup orientation="portrait"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1"/>
  <sheetViews>
    <sheetView workbookViewId="0">
      <selection activeCell="K6" sqref="K6"/>
    </sheetView>
  </sheetViews>
  <sheetFormatPr defaultRowHeight="15"/>
  <cols>
    <col min="1" max="1" width="15.7109375" bestFit="1" customWidth="1"/>
    <col min="2" max="2" width="11.7109375" bestFit="1" customWidth="1"/>
    <col min="3" max="3" width="6.42578125" bestFit="1" customWidth="1"/>
    <col min="4" max="4" width="9.28515625" bestFit="1" customWidth="1"/>
    <col min="5" max="5" width="5.85546875" bestFit="1" customWidth="1"/>
    <col min="6" max="6" width="7.7109375" bestFit="1" customWidth="1"/>
    <col min="7" max="7" width="10" bestFit="1" customWidth="1"/>
    <col min="8" max="8" width="12.28515625" bestFit="1" customWidth="1"/>
  </cols>
  <sheetData>
    <row r="1" spans="1:8">
      <c r="A1" s="93" t="s">
        <v>102</v>
      </c>
      <c r="B1" s="94" t="s">
        <v>103</v>
      </c>
      <c r="C1" s="94" t="s">
        <v>104</v>
      </c>
      <c r="D1" s="95" t="s">
        <v>105</v>
      </c>
      <c r="E1" s="96" t="s">
        <v>687</v>
      </c>
      <c r="F1" s="81" t="s">
        <v>638</v>
      </c>
      <c r="G1" s="97" t="s">
        <v>753</v>
      </c>
      <c r="H1" s="98" t="s">
        <v>754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
    <tabColor rgb="FFFF0000"/>
  </sheetPr>
  <dimension ref="A3:K20"/>
  <sheetViews>
    <sheetView topLeftCell="A4" workbookViewId="0">
      <selection activeCell="C10" sqref="C10"/>
    </sheetView>
  </sheetViews>
  <sheetFormatPr defaultColWidth="9.140625" defaultRowHeight="15"/>
  <cols>
    <col min="1" max="1" width="20.28515625" style="132" customWidth="1"/>
    <col min="2" max="3" width="9.140625" style="132"/>
    <col min="4" max="4" width="23.7109375" style="132" customWidth="1"/>
    <col min="5" max="16384" width="9.140625" style="132"/>
  </cols>
  <sheetData>
    <row r="3" spans="1:11">
      <c r="F3"/>
    </row>
    <row r="5" spans="1:11" ht="54" customHeight="1">
      <c r="A5" s="131" t="s">
        <v>1</v>
      </c>
      <c r="D5" s="131" t="s">
        <v>3</v>
      </c>
      <c r="F5"/>
      <c r="G5"/>
      <c r="H5"/>
      <c r="I5"/>
      <c r="J5"/>
      <c r="K5"/>
    </row>
    <row r="6" spans="1:11">
      <c r="G6"/>
      <c r="H6"/>
      <c r="I6"/>
      <c r="J6"/>
      <c r="K6"/>
    </row>
    <row r="7" spans="1:11">
      <c r="G7"/>
      <c r="H7"/>
      <c r="I7"/>
      <c r="J7"/>
      <c r="K7"/>
    </row>
    <row r="8" spans="1:11">
      <c r="G8"/>
      <c r="H8"/>
      <c r="I8"/>
      <c r="J8"/>
      <c r="K8"/>
    </row>
    <row r="9" spans="1:11">
      <c r="G9"/>
      <c r="H9"/>
      <c r="I9"/>
      <c r="J9"/>
      <c r="K9"/>
    </row>
    <row r="10" spans="1:11">
      <c r="G10"/>
      <c r="H10"/>
      <c r="I10"/>
      <c r="J10"/>
      <c r="K10"/>
    </row>
    <row r="11" spans="1:11">
      <c r="G11"/>
      <c r="H11"/>
      <c r="I11"/>
      <c r="J11"/>
      <c r="K11"/>
    </row>
    <row r="12" spans="1:11">
      <c r="G12"/>
      <c r="H12"/>
      <c r="I12"/>
      <c r="J12"/>
      <c r="K12"/>
    </row>
    <row r="13" spans="1:11">
      <c r="G13"/>
      <c r="H13"/>
      <c r="I13"/>
      <c r="J13"/>
      <c r="K13"/>
    </row>
    <row r="20" spans="1:4" ht="54.75" customHeight="1">
      <c r="A20" s="131" t="s">
        <v>2</v>
      </c>
      <c r="D20" s="131" t="s">
        <v>0</v>
      </c>
    </row>
  </sheetData>
  <customSheetViews>
    <customSheetView guid="{2AFC4EE7-B7E3-4CBF-97F7-920151E9360E}" topLeftCell="A12">
      <selection activeCell="F24" sqref="F24"/>
      <pageMargins left="0.7" right="0.7" top="0.75" bottom="0.75" header="0.3" footer="0.3"/>
      <pageSetup orientation="portrait" horizontalDpi="4294967293" verticalDpi="4294967293" r:id="rId1"/>
    </customSheetView>
  </customSheetViews>
  <pageMargins left="0.7" right="0.7" top="0.75" bottom="0.75" header="0.3" footer="0.3"/>
  <pageSetup orientation="portrait" horizontalDpi="4294967293" verticalDpi="4294967293" r:id="rId2"/>
  <drawing r:id="rId3"/>
  <legacy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
    <tabColor rgb="FFFFC000"/>
  </sheetPr>
  <dimension ref="A1:D1130"/>
  <sheetViews>
    <sheetView showGridLines="0" workbookViewId="0">
      <selection activeCell="C3" sqref="C3"/>
    </sheetView>
  </sheetViews>
  <sheetFormatPr defaultRowHeight="15"/>
  <cols>
    <col min="2" max="2" width="20.42578125" bestFit="1" customWidth="1"/>
    <col min="3" max="4" width="20.42578125" customWidth="1"/>
  </cols>
  <sheetData>
    <row r="1" spans="1:4">
      <c r="A1" s="438" t="s">
        <v>1096</v>
      </c>
      <c r="B1" s="438" t="s">
        <v>1213</v>
      </c>
      <c r="C1" s="438" t="s">
        <v>1821</v>
      </c>
      <c r="D1" s="438" t="s">
        <v>1822</v>
      </c>
    </row>
    <row r="2" spans="1:4">
      <c r="A2" s="206">
        <v>1</v>
      </c>
      <c r="B2" s="206" t="s">
        <v>172</v>
      </c>
      <c r="C2" s="405" t="s">
        <v>2095</v>
      </c>
      <c r="D2" s="405" t="s">
        <v>2096</v>
      </c>
    </row>
    <row r="3" spans="1:4">
      <c r="A3" s="206">
        <v>2</v>
      </c>
      <c r="B3" s="206" t="s">
        <v>192</v>
      </c>
      <c r="C3" s="405" t="s">
        <v>2097</v>
      </c>
      <c r="D3" s="405" t="s">
        <v>2098</v>
      </c>
    </row>
    <row r="4" spans="1:4">
      <c r="A4" s="206">
        <v>3</v>
      </c>
      <c r="B4" s="206" t="s">
        <v>908</v>
      </c>
      <c r="C4" s="405" t="s">
        <v>2099</v>
      </c>
      <c r="D4" s="405" t="s">
        <v>2100</v>
      </c>
    </row>
    <row r="5" spans="1:4">
      <c r="A5" s="206">
        <v>4</v>
      </c>
      <c r="B5" s="206" t="s">
        <v>907</v>
      </c>
      <c r="C5" s="405" t="s">
        <v>2101</v>
      </c>
      <c r="D5" s="405" t="s">
        <v>2102</v>
      </c>
    </row>
    <row r="6" spans="1:4">
      <c r="A6" s="206">
        <v>5</v>
      </c>
      <c r="B6" s="206" t="s">
        <v>297</v>
      </c>
      <c r="C6" s="405" t="s">
        <v>2103</v>
      </c>
      <c r="D6" s="405" t="s">
        <v>50</v>
      </c>
    </row>
    <row r="7" spans="1:4">
      <c r="A7" s="206">
        <v>6</v>
      </c>
      <c r="B7" s="206" t="s">
        <v>266</v>
      </c>
      <c r="C7" s="405" t="s">
        <v>2104</v>
      </c>
      <c r="D7" s="405" t="s">
        <v>2105</v>
      </c>
    </row>
    <row r="8" spans="1:4">
      <c r="A8" s="206">
        <v>7</v>
      </c>
      <c r="B8" s="206" t="s">
        <v>898</v>
      </c>
      <c r="C8" s="405" t="s">
        <v>2106</v>
      </c>
      <c r="D8" s="405" t="s">
        <v>2107</v>
      </c>
    </row>
    <row r="9" spans="1:4">
      <c r="A9" s="206">
        <v>8</v>
      </c>
      <c r="B9" s="206" t="s">
        <v>467</v>
      </c>
      <c r="C9" s="405" t="s">
        <v>2108</v>
      </c>
      <c r="D9" s="405" t="s">
        <v>2109</v>
      </c>
    </row>
    <row r="10" spans="1:4">
      <c r="A10" s="206">
        <v>9</v>
      </c>
      <c r="B10" s="206" t="s">
        <v>506</v>
      </c>
      <c r="C10" s="405" t="s">
        <v>2110</v>
      </c>
      <c r="D10" s="405" t="s">
        <v>2111</v>
      </c>
    </row>
    <row r="11" spans="1:4">
      <c r="A11" s="206">
        <v>10</v>
      </c>
      <c r="B11" s="206" t="s">
        <v>248</v>
      </c>
      <c r="C11" s="405" t="s">
        <v>22</v>
      </c>
      <c r="D11" s="405" t="s">
        <v>42</v>
      </c>
    </row>
    <row r="12" spans="1:4">
      <c r="A12" s="206">
        <v>11</v>
      </c>
      <c r="B12" s="206" t="s">
        <v>539</v>
      </c>
      <c r="C12" s="405" t="s">
        <v>2112</v>
      </c>
      <c r="D12" s="405" t="s">
        <v>2113</v>
      </c>
    </row>
    <row r="13" spans="1:4">
      <c r="A13" s="206">
        <v>12</v>
      </c>
      <c r="B13" s="206" t="s">
        <v>885</v>
      </c>
      <c r="C13" s="405" t="s">
        <v>2114</v>
      </c>
      <c r="D13" s="405" t="s">
        <v>30</v>
      </c>
    </row>
    <row r="14" spans="1:4">
      <c r="A14" s="206">
        <v>13</v>
      </c>
      <c r="B14" s="206" t="s">
        <v>331</v>
      </c>
      <c r="C14" s="405" t="s">
        <v>2115</v>
      </c>
      <c r="D14" s="405" t="s">
        <v>2116</v>
      </c>
    </row>
    <row r="15" spans="1:4">
      <c r="A15" s="206">
        <v>14</v>
      </c>
      <c r="B15" s="206" t="s">
        <v>409</v>
      </c>
      <c r="C15" s="405" t="s">
        <v>2117</v>
      </c>
      <c r="D15" s="405" t="s">
        <v>2118</v>
      </c>
    </row>
    <row r="16" spans="1:4">
      <c r="A16" s="206">
        <v>15</v>
      </c>
      <c r="B16" s="206" t="s">
        <v>892</v>
      </c>
      <c r="C16" s="405" t="s">
        <v>2119</v>
      </c>
      <c r="D16" s="405" t="s">
        <v>2120</v>
      </c>
    </row>
    <row r="17" spans="1:4">
      <c r="A17" s="206">
        <v>16</v>
      </c>
      <c r="B17" s="206" t="s">
        <v>313</v>
      </c>
      <c r="C17" s="405" t="s">
        <v>2121</v>
      </c>
      <c r="D17" s="405" t="s">
        <v>2122</v>
      </c>
    </row>
    <row r="18" spans="1:4">
      <c r="A18" s="206">
        <v>17</v>
      </c>
      <c r="B18" s="206" t="s">
        <v>153</v>
      </c>
      <c r="C18" s="405" t="s">
        <v>2123</v>
      </c>
      <c r="D18" s="405" t="s">
        <v>2124</v>
      </c>
    </row>
    <row r="19" spans="1:4">
      <c r="A19" s="206">
        <v>18</v>
      </c>
      <c r="B19" s="206" t="s">
        <v>773</v>
      </c>
      <c r="C19" s="405" t="s">
        <v>2125</v>
      </c>
      <c r="D19" s="405" t="s">
        <v>2126</v>
      </c>
    </row>
    <row r="20" spans="1:4">
      <c r="A20" s="206">
        <v>19</v>
      </c>
      <c r="B20" s="206" t="s">
        <v>302</v>
      </c>
      <c r="C20" s="405" t="s">
        <v>2127</v>
      </c>
      <c r="D20" s="405" t="s">
        <v>2120</v>
      </c>
    </row>
    <row r="21" spans="1:4">
      <c r="A21" s="206">
        <v>20</v>
      </c>
      <c r="B21" s="206" t="s">
        <v>614</v>
      </c>
      <c r="C21" s="405" t="s">
        <v>2128</v>
      </c>
      <c r="D21" s="405" t="s">
        <v>2129</v>
      </c>
    </row>
    <row r="22" spans="1:4">
      <c r="A22" s="206">
        <v>21</v>
      </c>
      <c r="B22" s="206" t="s">
        <v>356</v>
      </c>
      <c r="C22" s="405" t="s">
        <v>2130</v>
      </c>
      <c r="D22" s="405" t="s">
        <v>2131</v>
      </c>
    </row>
    <row r="23" spans="1:4">
      <c r="A23" s="206">
        <v>22</v>
      </c>
      <c r="B23" s="206" t="s">
        <v>450</v>
      </c>
      <c r="C23" s="405" t="s">
        <v>2132</v>
      </c>
      <c r="D23" s="405" t="s">
        <v>628</v>
      </c>
    </row>
    <row r="24" spans="1:4">
      <c r="A24" s="206">
        <v>23</v>
      </c>
      <c r="B24" s="206" t="s">
        <v>544</v>
      </c>
      <c r="C24" s="405" t="s">
        <v>2133</v>
      </c>
      <c r="D24" s="405" t="s">
        <v>2134</v>
      </c>
    </row>
    <row r="25" spans="1:4">
      <c r="A25" s="206">
        <v>24</v>
      </c>
      <c r="B25" s="206" t="s">
        <v>333</v>
      </c>
      <c r="C25" s="405" t="s">
        <v>2135</v>
      </c>
      <c r="D25" s="405" t="s">
        <v>2136</v>
      </c>
    </row>
    <row r="26" spans="1:4">
      <c r="A26" s="206">
        <v>25</v>
      </c>
      <c r="B26" s="206" t="s">
        <v>900</v>
      </c>
      <c r="C26" s="405" t="s">
        <v>2137</v>
      </c>
      <c r="D26" s="405" t="s">
        <v>2138</v>
      </c>
    </row>
    <row r="27" spans="1:4">
      <c r="A27" s="206">
        <v>26</v>
      </c>
      <c r="B27" s="206" t="s">
        <v>916</v>
      </c>
      <c r="C27" s="405" t="s">
        <v>2139</v>
      </c>
      <c r="D27" s="405" t="s">
        <v>2105</v>
      </c>
    </row>
    <row r="28" spans="1:4">
      <c r="A28" s="206">
        <v>27</v>
      </c>
      <c r="B28" s="206" t="s">
        <v>666</v>
      </c>
      <c r="C28" s="405" t="s">
        <v>2140</v>
      </c>
      <c r="D28" s="405" t="s">
        <v>2141</v>
      </c>
    </row>
    <row r="29" spans="1:4">
      <c r="A29" s="206">
        <v>28</v>
      </c>
      <c r="B29" s="206" t="s">
        <v>169</v>
      </c>
      <c r="C29" s="405" t="s">
        <v>2142</v>
      </c>
      <c r="D29" s="405" t="s">
        <v>2143</v>
      </c>
    </row>
    <row r="30" spans="1:4">
      <c r="A30" s="206">
        <v>29</v>
      </c>
      <c r="B30" s="206" t="s">
        <v>226</v>
      </c>
      <c r="C30" s="405" t="s">
        <v>2144</v>
      </c>
      <c r="D30" s="405" t="s">
        <v>2145</v>
      </c>
    </row>
    <row r="31" spans="1:4">
      <c r="A31" s="206">
        <v>30</v>
      </c>
      <c r="B31" s="206" t="s">
        <v>352</v>
      </c>
      <c r="C31" s="405" t="s">
        <v>2146</v>
      </c>
      <c r="D31" s="405" t="s">
        <v>48</v>
      </c>
    </row>
    <row r="32" spans="1:4">
      <c r="A32" s="206">
        <v>31</v>
      </c>
      <c r="B32" s="206" t="s">
        <v>489</v>
      </c>
      <c r="C32" s="405" t="s">
        <v>2147</v>
      </c>
      <c r="D32" s="405" t="s">
        <v>2148</v>
      </c>
    </row>
    <row r="33" spans="1:4">
      <c r="A33" s="206">
        <v>32</v>
      </c>
      <c r="B33" s="206" t="s">
        <v>912</v>
      </c>
      <c r="C33" s="405" t="s">
        <v>2149</v>
      </c>
      <c r="D33" s="405" t="s">
        <v>628</v>
      </c>
    </row>
    <row r="34" spans="1:4">
      <c r="A34" s="206">
        <v>33</v>
      </c>
      <c r="B34" s="206" t="s">
        <v>799</v>
      </c>
      <c r="C34" s="405" t="s">
        <v>2150</v>
      </c>
      <c r="D34" s="405" t="s">
        <v>2151</v>
      </c>
    </row>
    <row r="35" spans="1:4">
      <c r="A35" s="206">
        <v>34</v>
      </c>
      <c r="B35" s="206" t="s">
        <v>289</v>
      </c>
      <c r="C35" s="405" t="s">
        <v>2152</v>
      </c>
      <c r="D35" s="405" t="s">
        <v>2153</v>
      </c>
    </row>
    <row r="36" spans="1:4">
      <c r="A36" s="206">
        <v>35</v>
      </c>
      <c r="B36" s="206" t="s">
        <v>241</v>
      </c>
      <c r="C36" s="405" t="s">
        <v>2154</v>
      </c>
      <c r="D36" s="405" t="s">
        <v>2155</v>
      </c>
    </row>
    <row r="37" spans="1:4">
      <c r="A37" s="206">
        <v>36</v>
      </c>
      <c r="B37" s="206" t="s">
        <v>658</v>
      </c>
      <c r="C37" s="405" t="s">
        <v>2156</v>
      </c>
      <c r="D37" s="405" t="s">
        <v>2157</v>
      </c>
    </row>
    <row r="38" spans="1:4">
      <c r="A38" s="206">
        <v>37</v>
      </c>
      <c r="B38" s="206" t="s">
        <v>896</v>
      </c>
      <c r="C38" s="405" t="s">
        <v>2158</v>
      </c>
      <c r="D38" s="405" t="s">
        <v>2159</v>
      </c>
    </row>
    <row r="39" spans="1:4">
      <c r="A39" s="206">
        <v>38</v>
      </c>
      <c r="B39" s="206" t="s">
        <v>552</v>
      </c>
      <c r="C39" s="405" t="s">
        <v>2160</v>
      </c>
      <c r="D39" s="405" t="s">
        <v>2161</v>
      </c>
    </row>
    <row r="40" spans="1:4">
      <c r="A40" s="206">
        <v>39</v>
      </c>
      <c r="B40" s="206" t="s">
        <v>890</v>
      </c>
      <c r="C40" s="405" t="s">
        <v>2162</v>
      </c>
      <c r="D40" s="405" t="s">
        <v>2102</v>
      </c>
    </row>
    <row r="41" spans="1:4">
      <c r="A41" s="206">
        <v>40</v>
      </c>
      <c r="B41" s="206" t="s">
        <v>353</v>
      </c>
      <c r="C41" s="405" t="s">
        <v>2163</v>
      </c>
      <c r="D41" s="405" t="s">
        <v>2164</v>
      </c>
    </row>
    <row r="42" spans="1:4">
      <c r="A42" s="206">
        <v>41</v>
      </c>
      <c r="B42" s="206" t="s">
        <v>915</v>
      </c>
      <c r="C42" s="405" t="s">
        <v>2165</v>
      </c>
      <c r="D42" s="405" t="s">
        <v>2166</v>
      </c>
    </row>
    <row r="43" spans="1:4">
      <c r="A43" s="206">
        <v>42</v>
      </c>
      <c r="B43" s="206" t="s">
        <v>366</v>
      </c>
      <c r="C43" s="405" t="s">
        <v>2167</v>
      </c>
      <c r="D43" s="405" t="s">
        <v>2168</v>
      </c>
    </row>
    <row r="44" spans="1:4">
      <c r="A44" s="206">
        <v>43</v>
      </c>
      <c r="B44" s="206" t="s">
        <v>771</v>
      </c>
      <c r="C44" s="405" t="s">
        <v>2169</v>
      </c>
      <c r="D44" s="405" t="s">
        <v>2170</v>
      </c>
    </row>
    <row r="45" spans="1:4">
      <c r="A45" s="206">
        <v>44</v>
      </c>
      <c r="B45" s="206" t="s">
        <v>277</v>
      </c>
      <c r="C45" s="405" t="s">
        <v>2171</v>
      </c>
      <c r="D45" s="405" t="s">
        <v>2172</v>
      </c>
    </row>
    <row r="46" spans="1:4">
      <c r="A46" s="206">
        <v>45</v>
      </c>
      <c r="B46" s="206" t="s">
        <v>335</v>
      </c>
      <c r="C46" s="405" t="s">
        <v>2173</v>
      </c>
      <c r="D46" s="405" t="s">
        <v>2174</v>
      </c>
    </row>
    <row r="47" spans="1:4">
      <c r="A47" s="206">
        <v>46</v>
      </c>
      <c r="B47" s="206" t="s">
        <v>259</v>
      </c>
      <c r="C47" s="405" t="s">
        <v>2175</v>
      </c>
      <c r="D47" s="405" t="s">
        <v>2176</v>
      </c>
    </row>
    <row r="48" spans="1:4">
      <c r="A48" s="206">
        <v>47</v>
      </c>
      <c r="B48" s="206" t="s">
        <v>765</v>
      </c>
      <c r="C48" s="405" t="s">
        <v>2177</v>
      </c>
      <c r="D48" s="405" t="s">
        <v>2178</v>
      </c>
    </row>
    <row r="49" spans="1:4">
      <c r="A49" s="206">
        <v>48</v>
      </c>
      <c r="B49" s="206" t="s">
        <v>781</v>
      </c>
      <c r="C49" s="405" t="s">
        <v>2179</v>
      </c>
      <c r="D49" s="405" t="s">
        <v>2180</v>
      </c>
    </row>
    <row r="50" spans="1:4">
      <c r="A50" s="206">
        <v>49</v>
      </c>
      <c r="B50" s="206" t="s">
        <v>440</v>
      </c>
      <c r="C50" s="405" t="s">
        <v>2181</v>
      </c>
      <c r="D50" s="405" t="s">
        <v>2182</v>
      </c>
    </row>
    <row r="51" spans="1:4">
      <c r="A51" s="206">
        <v>50</v>
      </c>
      <c r="B51" s="206" t="s">
        <v>348</v>
      </c>
      <c r="C51" s="405" t="s">
        <v>2183</v>
      </c>
      <c r="D51" s="405" t="s">
        <v>2184</v>
      </c>
    </row>
    <row r="52" spans="1:4">
      <c r="A52" s="206">
        <v>51</v>
      </c>
      <c r="B52" s="206" t="s">
        <v>920</v>
      </c>
      <c r="C52" s="405" t="s">
        <v>2185</v>
      </c>
      <c r="D52" s="405" t="s">
        <v>2186</v>
      </c>
    </row>
    <row r="53" spans="1:4">
      <c r="A53" s="206">
        <v>52</v>
      </c>
      <c r="B53" s="206" t="s">
        <v>421</v>
      </c>
      <c r="C53" s="405" t="s">
        <v>2187</v>
      </c>
      <c r="D53" s="405" t="s">
        <v>50</v>
      </c>
    </row>
    <row r="54" spans="1:4">
      <c r="A54" s="206">
        <v>53</v>
      </c>
      <c r="B54" s="206" t="s">
        <v>6</v>
      </c>
      <c r="C54" s="405" t="s">
        <v>2188</v>
      </c>
      <c r="D54" s="405" t="s">
        <v>2189</v>
      </c>
    </row>
    <row r="55" spans="1:4">
      <c r="A55" s="206">
        <v>54</v>
      </c>
      <c r="B55" s="206" t="s">
        <v>6</v>
      </c>
      <c r="C55" s="405" t="s">
        <v>2188</v>
      </c>
      <c r="D55" s="405" t="s">
        <v>2189</v>
      </c>
    </row>
    <row r="56" spans="1:4">
      <c r="A56" s="206">
        <v>55</v>
      </c>
      <c r="B56" s="206" t="s">
        <v>314</v>
      </c>
      <c r="C56" s="405" t="s">
        <v>2190</v>
      </c>
      <c r="D56" s="405" t="s">
        <v>2191</v>
      </c>
    </row>
    <row r="57" spans="1:4">
      <c r="A57" s="206">
        <v>56</v>
      </c>
      <c r="B57" s="206" t="s">
        <v>284</v>
      </c>
      <c r="C57" s="405" t="s">
        <v>2192</v>
      </c>
      <c r="D57" s="405" t="s">
        <v>2193</v>
      </c>
    </row>
    <row r="58" spans="1:4">
      <c r="A58" s="206">
        <v>57</v>
      </c>
      <c r="B58" s="206" t="s">
        <v>261</v>
      </c>
      <c r="C58" s="405" t="s">
        <v>2194</v>
      </c>
      <c r="D58" s="405" t="s">
        <v>2195</v>
      </c>
    </row>
    <row r="59" spans="1:4">
      <c r="A59" s="206">
        <v>58</v>
      </c>
      <c r="B59" s="206" t="s">
        <v>798</v>
      </c>
      <c r="C59" s="405" t="s">
        <v>2196</v>
      </c>
      <c r="D59" s="405" t="s">
        <v>2197</v>
      </c>
    </row>
    <row r="60" spans="1:4">
      <c r="A60" s="206">
        <v>59</v>
      </c>
      <c r="B60" s="206" t="s">
        <v>919</v>
      </c>
      <c r="C60" s="405" t="s">
        <v>2198</v>
      </c>
      <c r="D60" s="405" t="s">
        <v>2199</v>
      </c>
    </row>
    <row r="61" spans="1:4">
      <c r="A61" s="206">
        <v>60</v>
      </c>
      <c r="B61" s="206" t="s">
        <v>888</v>
      </c>
      <c r="C61" s="405" t="s">
        <v>2200</v>
      </c>
      <c r="D61" s="405" t="s">
        <v>2003</v>
      </c>
    </row>
    <row r="62" spans="1:4">
      <c r="A62" s="206">
        <v>61</v>
      </c>
      <c r="B62" s="206" t="s">
        <v>656</v>
      </c>
      <c r="C62" s="405" t="s">
        <v>2201</v>
      </c>
      <c r="D62" s="405" t="s">
        <v>2195</v>
      </c>
    </row>
    <row r="63" spans="1:4">
      <c r="A63" s="206">
        <v>62</v>
      </c>
      <c r="B63" s="206" t="s">
        <v>7</v>
      </c>
      <c r="C63" s="405" t="s">
        <v>2202</v>
      </c>
      <c r="D63" s="405" t="s">
        <v>2203</v>
      </c>
    </row>
    <row r="64" spans="1:4">
      <c r="A64" s="206">
        <v>63</v>
      </c>
      <c r="B64" s="206" t="s">
        <v>7</v>
      </c>
      <c r="C64" s="405" t="s">
        <v>2202</v>
      </c>
      <c r="D64" s="405" t="s">
        <v>2203</v>
      </c>
    </row>
    <row r="65" spans="1:4">
      <c r="A65" s="206">
        <v>64</v>
      </c>
      <c r="B65" s="206" t="s">
        <v>778</v>
      </c>
      <c r="C65" s="405" t="s">
        <v>2204</v>
      </c>
      <c r="D65" s="405" t="s">
        <v>2205</v>
      </c>
    </row>
    <row r="66" spans="1:4">
      <c r="A66" s="206">
        <v>65</v>
      </c>
      <c r="B66" s="206" t="s">
        <v>323</v>
      </c>
      <c r="C66" s="405" t="s">
        <v>2206</v>
      </c>
      <c r="D66" s="405" t="s">
        <v>2207</v>
      </c>
    </row>
    <row r="67" spans="1:4">
      <c r="A67" s="206">
        <v>66</v>
      </c>
      <c r="B67" s="206" t="s">
        <v>170</v>
      </c>
      <c r="C67" s="405" t="s">
        <v>2208</v>
      </c>
      <c r="D67" s="405" t="s">
        <v>2118</v>
      </c>
    </row>
    <row r="68" spans="1:4">
      <c r="A68" s="206">
        <v>67</v>
      </c>
      <c r="B68" s="206" t="s">
        <v>403</v>
      </c>
      <c r="C68" s="405" t="s">
        <v>2209</v>
      </c>
      <c r="D68" s="405" t="s">
        <v>2210</v>
      </c>
    </row>
    <row r="69" spans="1:4">
      <c r="A69" s="206">
        <v>68</v>
      </c>
      <c r="B69" s="206" t="s">
        <v>893</v>
      </c>
      <c r="C69" s="405" t="s">
        <v>2211</v>
      </c>
      <c r="D69" s="405" t="s">
        <v>2212</v>
      </c>
    </row>
    <row r="70" spans="1:4">
      <c r="A70" s="206">
        <v>69</v>
      </c>
      <c r="B70" s="206" t="s">
        <v>460</v>
      </c>
      <c r="C70" s="405" t="s">
        <v>2213</v>
      </c>
      <c r="D70" s="405" t="s">
        <v>2214</v>
      </c>
    </row>
    <row r="71" spans="1:4">
      <c r="A71" s="206">
        <v>70</v>
      </c>
      <c r="B71" s="206" t="s">
        <v>547</v>
      </c>
      <c r="C71" s="405" t="s">
        <v>2215</v>
      </c>
      <c r="D71" s="405" t="s">
        <v>2216</v>
      </c>
    </row>
    <row r="72" spans="1:4">
      <c r="A72" s="206">
        <v>71</v>
      </c>
      <c r="B72" s="206" t="s">
        <v>163</v>
      </c>
      <c r="C72" s="405" t="s">
        <v>33</v>
      </c>
      <c r="D72" s="405" t="s">
        <v>46</v>
      </c>
    </row>
    <row r="73" spans="1:4">
      <c r="A73" s="206">
        <v>72</v>
      </c>
      <c r="B73" s="206" t="s">
        <v>574</v>
      </c>
      <c r="C73" s="405" t="s">
        <v>2217</v>
      </c>
      <c r="D73" s="405" t="s">
        <v>2218</v>
      </c>
    </row>
    <row r="74" spans="1:4">
      <c r="A74" s="206">
        <v>73</v>
      </c>
      <c r="B74" s="206" t="s">
        <v>768</v>
      </c>
      <c r="C74" s="405" t="s">
        <v>2219</v>
      </c>
      <c r="D74" s="405" t="s">
        <v>2203</v>
      </c>
    </row>
    <row r="75" spans="1:4">
      <c r="A75" s="206">
        <v>74</v>
      </c>
      <c r="B75" s="206" t="s">
        <v>497</v>
      </c>
      <c r="C75" s="405" t="s">
        <v>2220</v>
      </c>
      <c r="D75" s="405" t="s">
        <v>2221</v>
      </c>
    </row>
    <row r="76" spans="1:4">
      <c r="A76" s="206">
        <v>75</v>
      </c>
      <c r="B76" s="206" t="s">
        <v>422</v>
      </c>
      <c r="C76" s="405" t="s">
        <v>2222</v>
      </c>
      <c r="D76" s="405" t="s">
        <v>2136</v>
      </c>
    </row>
    <row r="77" spans="1:4">
      <c r="A77" s="206">
        <v>76</v>
      </c>
      <c r="B77" s="206" t="s">
        <v>776</v>
      </c>
      <c r="C77" s="405" t="s">
        <v>2223</v>
      </c>
      <c r="D77" s="405" t="s">
        <v>2002</v>
      </c>
    </row>
    <row r="78" spans="1:4">
      <c r="A78" s="206">
        <v>77</v>
      </c>
      <c r="B78" s="206" t="s">
        <v>178</v>
      </c>
      <c r="C78" s="405" t="s">
        <v>2224</v>
      </c>
      <c r="D78" s="405" t="s">
        <v>2225</v>
      </c>
    </row>
    <row r="79" spans="1:4">
      <c r="A79" s="206">
        <v>78</v>
      </c>
      <c r="B79" s="206" t="s">
        <v>583</v>
      </c>
      <c r="C79" s="405" t="s">
        <v>2226</v>
      </c>
      <c r="D79" s="405" t="s">
        <v>628</v>
      </c>
    </row>
    <row r="80" spans="1:4">
      <c r="A80" s="206">
        <v>79</v>
      </c>
      <c r="B80" s="206" t="s">
        <v>554</v>
      </c>
      <c r="C80" s="405" t="s">
        <v>2227</v>
      </c>
      <c r="D80" s="405" t="s">
        <v>2228</v>
      </c>
    </row>
    <row r="81" spans="1:4">
      <c r="A81" s="206">
        <v>80</v>
      </c>
      <c r="B81" s="206" t="s">
        <v>190</v>
      </c>
      <c r="C81" s="405" t="s">
        <v>2229</v>
      </c>
      <c r="D81" s="405" t="s">
        <v>2109</v>
      </c>
    </row>
    <row r="82" spans="1:4">
      <c r="A82" s="206">
        <v>81</v>
      </c>
      <c r="B82" s="206" t="s">
        <v>580</v>
      </c>
      <c r="C82" s="405" t="s">
        <v>2230</v>
      </c>
      <c r="D82" s="405" t="s">
        <v>2231</v>
      </c>
    </row>
    <row r="83" spans="1:4">
      <c r="A83" s="206">
        <v>82</v>
      </c>
      <c r="B83" s="206" t="s">
        <v>577</v>
      </c>
      <c r="C83" s="405" t="s">
        <v>2232</v>
      </c>
      <c r="D83" s="405" t="s">
        <v>50</v>
      </c>
    </row>
    <row r="84" spans="1:4">
      <c r="A84" s="206">
        <v>83</v>
      </c>
      <c r="B84" s="206" t="s">
        <v>166</v>
      </c>
      <c r="C84" s="405" t="s">
        <v>2233</v>
      </c>
      <c r="D84" s="405" t="s">
        <v>2234</v>
      </c>
    </row>
    <row r="85" spans="1:4">
      <c r="A85" s="206">
        <v>84</v>
      </c>
      <c r="B85" s="206" t="s">
        <v>375</v>
      </c>
      <c r="C85" s="405" t="s">
        <v>2235</v>
      </c>
      <c r="D85" s="405" t="s">
        <v>2103</v>
      </c>
    </row>
    <row r="86" spans="1:4">
      <c r="A86" s="206">
        <v>85</v>
      </c>
      <c r="B86" s="206" t="s">
        <v>596</v>
      </c>
      <c r="C86" s="405" t="s">
        <v>2236</v>
      </c>
      <c r="D86" s="405" t="s">
        <v>2237</v>
      </c>
    </row>
    <row r="87" spans="1:4">
      <c r="A87" s="206">
        <v>86</v>
      </c>
      <c r="B87" s="206" t="s">
        <v>886</v>
      </c>
      <c r="C87" s="405" t="s">
        <v>2238</v>
      </c>
      <c r="D87" s="405" t="s">
        <v>2120</v>
      </c>
    </row>
    <row r="88" spans="1:4">
      <c r="A88" s="206">
        <v>87</v>
      </c>
      <c r="B88" s="206" t="s">
        <v>592</v>
      </c>
      <c r="C88" s="405" t="s">
        <v>2239</v>
      </c>
      <c r="D88" s="405" t="s">
        <v>2240</v>
      </c>
    </row>
    <row r="89" spans="1:4">
      <c r="A89" s="206">
        <v>88</v>
      </c>
      <c r="B89" s="206" t="s">
        <v>797</v>
      </c>
      <c r="C89" s="405" t="s">
        <v>2241</v>
      </c>
      <c r="D89" s="405" t="s">
        <v>2237</v>
      </c>
    </row>
    <row r="90" spans="1:4">
      <c r="A90" s="206">
        <v>89</v>
      </c>
      <c r="B90" s="206" t="s">
        <v>373</v>
      </c>
      <c r="C90" s="405" t="s">
        <v>2242</v>
      </c>
      <c r="D90" s="405" t="s">
        <v>628</v>
      </c>
    </row>
    <row r="91" spans="1:4">
      <c r="A91" s="206">
        <v>90</v>
      </c>
      <c r="B91" s="206" t="s">
        <v>775</v>
      </c>
      <c r="C91" s="405" t="s">
        <v>2243</v>
      </c>
      <c r="D91" s="405" t="s">
        <v>2244</v>
      </c>
    </row>
    <row r="92" spans="1:4">
      <c r="A92" s="206">
        <v>91</v>
      </c>
      <c r="B92" s="206" t="s">
        <v>196</v>
      </c>
      <c r="C92" s="405" t="s">
        <v>2245</v>
      </c>
      <c r="D92" s="405" t="s">
        <v>2246</v>
      </c>
    </row>
    <row r="93" spans="1:4">
      <c r="A93" s="206">
        <v>92</v>
      </c>
      <c r="B93" s="206" t="s">
        <v>472</v>
      </c>
      <c r="C93" s="405" t="s">
        <v>2247</v>
      </c>
      <c r="D93" s="405" t="s">
        <v>2102</v>
      </c>
    </row>
    <row r="94" spans="1:4">
      <c r="A94" s="206">
        <v>93</v>
      </c>
      <c r="B94" s="206" t="s">
        <v>894</v>
      </c>
      <c r="C94" s="405" t="s">
        <v>2248</v>
      </c>
      <c r="D94" s="405" t="s">
        <v>2216</v>
      </c>
    </row>
    <row r="95" spans="1:4">
      <c r="A95" s="206">
        <v>94</v>
      </c>
      <c r="B95" s="206" t="s">
        <v>228</v>
      </c>
      <c r="C95" s="405" t="s">
        <v>2249</v>
      </c>
      <c r="D95" s="405" t="s">
        <v>2203</v>
      </c>
    </row>
    <row r="96" spans="1:4">
      <c r="A96" s="206">
        <v>95</v>
      </c>
      <c r="B96" s="206" t="s">
        <v>293</v>
      </c>
      <c r="C96" s="405" t="s">
        <v>2170</v>
      </c>
      <c r="D96" s="405" t="s">
        <v>2250</v>
      </c>
    </row>
    <row r="97" spans="1:4">
      <c r="A97" s="206">
        <v>96</v>
      </c>
      <c r="B97" s="206" t="s">
        <v>344</v>
      </c>
      <c r="C97" s="405" t="s">
        <v>2251</v>
      </c>
      <c r="D97" s="405" t="s">
        <v>2252</v>
      </c>
    </row>
    <row r="98" spans="1:4">
      <c r="A98" s="206">
        <v>97</v>
      </c>
      <c r="B98" s="206" t="s">
        <v>380</v>
      </c>
      <c r="C98" s="405" t="s">
        <v>2253</v>
      </c>
      <c r="D98" s="405" t="s">
        <v>40</v>
      </c>
    </row>
    <row r="99" spans="1:4">
      <c r="A99" s="206">
        <v>98</v>
      </c>
      <c r="B99" s="206" t="s">
        <v>471</v>
      </c>
      <c r="C99" s="405" t="s">
        <v>2254</v>
      </c>
      <c r="D99" s="405" t="s">
        <v>2214</v>
      </c>
    </row>
    <row r="100" spans="1:4">
      <c r="A100" s="206">
        <v>99</v>
      </c>
      <c r="B100" s="206" t="s">
        <v>528</v>
      </c>
      <c r="C100" s="405" t="s">
        <v>2255</v>
      </c>
      <c r="D100" s="405" t="s">
        <v>2256</v>
      </c>
    </row>
    <row r="101" spans="1:4">
      <c r="A101" s="206">
        <v>100</v>
      </c>
      <c r="B101" s="206" t="s">
        <v>180</v>
      </c>
      <c r="C101" s="405" t="s">
        <v>2257</v>
      </c>
      <c r="D101" s="405" t="s">
        <v>50</v>
      </c>
    </row>
    <row r="102" spans="1:4">
      <c r="A102" s="206">
        <v>101</v>
      </c>
      <c r="B102" s="206" t="s">
        <v>525</v>
      </c>
      <c r="C102" s="405" t="s">
        <v>2258</v>
      </c>
      <c r="D102" s="405" t="s">
        <v>2259</v>
      </c>
    </row>
    <row r="103" spans="1:4">
      <c r="A103" s="206">
        <v>102</v>
      </c>
      <c r="B103" s="206" t="s">
        <v>597</v>
      </c>
      <c r="C103" s="405" t="s">
        <v>2260</v>
      </c>
      <c r="D103" s="405" t="s">
        <v>2170</v>
      </c>
    </row>
    <row r="104" spans="1:4">
      <c r="A104" s="206">
        <v>103</v>
      </c>
      <c r="B104" s="206" t="s">
        <v>763</v>
      </c>
      <c r="C104" s="405" t="s">
        <v>2261</v>
      </c>
      <c r="D104" s="405" t="s">
        <v>2262</v>
      </c>
    </row>
    <row r="105" spans="1:4">
      <c r="A105" s="206">
        <v>104</v>
      </c>
      <c r="B105" s="206" t="s">
        <v>760</v>
      </c>
      <c r="C105" s="405" t="s">
        <v>2263</v>
      </c>
      <c r="D105" s="405" t="s">
        <v>2005</v>
      </c>
    </row>
    <row r="106" spans="1:4">
      <c r="A106" s="206">
        <v>105</v>
      </c>
      <c r="B106" s="206" t="s">
        <v>564</v>
      </c>
      <c r="C106" s="405" t="s">
        <v>2264</v>
      </c>
      <c r="D106" s="405" t="s">
        <v>2265</v>
      </c>
    </row>
    <row r="107" spans="1:4">
      <c r="A107" s="206">
        <v>106</v>
      </c>
      <c r="B107" s="206" t="s">
        <v>256</v>
      </c>
      <c r="C107" s="405" t="s">
        <v>2266</v>
      </c>
      <c r="D107" s="405" t="s">
        <v>2196</v>
      </c>
    </row>
    <row r="108" spans="1:4">
      <c r="A108" s="206">
        <v>107</v>
      </c>
      <c r="B108" s="206" t="s">
        <v>895</v>
      </c>
      <c r="C108" s="405" t="s">
        <v>2267</v>
      </c>
      <c r="D108" s="405" t="s">
        <v>2268</v>
      </c>
    </row>
    <row r="109" spans="1:4">
      <c r="A109" s="206">
        <v>108</v>
      </c>
      <c r="B109" s="206" t="s">
        <v>369</v>
      </c>
      <c r="C109" s="405" t="s">
        <v>2269</v>
      </c>
      <c r="D109" s="405" t="s">
        <v>2270</v>
      </c>
    </row>
    <row r="110" spans="1:4">
      <c r="A110" s="206">
        <v>109</v>
      </c>
      <c r="B110" s="206" t="s">
        <v>187</v>
      </c>
      <c r="C110" s="405" t="s">
        <v>2271</v>
      </c>
      <c r="D110" s="405" t="s">
        <v>2272</v>
      </c>
    </row>
    <row r="111" spans="1:4">
      <c r="A111" s="206">
        <v>110</v>
      </c>
      <c r="B111" s="206" t="s">
        <v>561</v>
      </c>
      <c r="C111" s="405" t="s">
        <v>2273</v>
      </c>
      <c r="D111" s="405" t="s">
        <v>2203</v>
      </c>
    </row>
    <row r="112" spans="1:4">
      <c r="A112" s="206">
        <v>111</v>
      </c>
      <c r="B112" s="206" t="s">
        <v>144</v>
      </c>
      <c r="C112" s="405" t="s">
        <v>2274</v>
      </c>
      <c r="D112" s="405" t="s">
        <v>628</v>
      </c>
    </row>
    <row r="113" spans="1:4">
      <c r="A113" s="206">
        <v>112</v>
      </c>
      <c r="B113" s="206" t="s">
        <v>162</v>
      </c>
      <c r="C113" s="405" t="s">
        <v>2275</v>
      </c>
      <c r="D113" s="405" t="s">
        <v>2276</v>
      </c>
    </row>
    <row r="114" spans="1:4">
      <c r="A114" s="206">
        <v>113</v>
      </c>
      <c r="B114" s="206" t="s">
        <v>315</v>
      </c>
      <c r="C114" s="405" t="s">
        <v>2277</v>
      </c>
      <c r="D114" s="405" t="s">
        <v>2278</v>
      </c>
    </row>
    <row r="115" spans="1:4">
      <c r="A115" s="206">
        <v>114</v>
      </c>
      <c r="B115" s="206" t="s">
        <v>278</v>
      </c>
      <c r="C115" s="405" t="s">
        <v>2279</v>
      </c>
      <c r="D115" s="405" t="s">
        <v>2280</v>
      </c>
    </row>
    <row r="116" spans="1:4">
      <c r="A116" s="206">
        <v>115</v>
      </c>
      <c r="B116" s="206" t="s">
        <v>199</v>
      </c>
      <c r="C116" s="405" t="s">
        <v>2281</v>
      </c>
      <c r="D116" s="405" t="s">
        <v>2282</v>
      </c>
    </row>
    <row r="117" spans="1:4">
      <c r="A117" s="206">
        <v>116</v>
      </c>
      <c r="B117" s="206" t="s">
        <v>381</v>
      </c>
      <c r="C117" s="405" t="s">
        <v>2283</v>
      </c>
      <c r="D117" s="405" t="s">
        <v>2120</v>
      </c>
    </row>
    <row r="118" spans="1:4">
      <c r="A118" s="206">
        <v>117</v>
      </c>
      <c r="B118" s="206" t="s">
        <v>764</v>
      </c>
      <c r="C118" s="405" t="s">
        <v>2284</v>
      </c>
      <c r="D118" s="405" t="s">
        <v>2285</v>
      </c>
    </row>
    <row r="119" spans="1:4">
      <c r="A119" s="206">
        <v>118</v>
      </c>
      <c r="B119" s="206" t="s">
        <v>607</v>
      </c>
      <c r="C119" s="405" t="s">
        <v>2286</v>
      </c>
      <c r="D119" s="405" t="s">
        <v>46</v>
      </c>
    </row>
    <row r="120" spans="1:4">
      <c r="A120" s="206">
        <v>119</v>
      </c>
      <c r="B120" s="206" t="s">
        <v>909</v>
      </c>
      <c r="C120" s="405" t="s">
        <v>2287</v>
      </c>
      <c r="D120" s="405" t="s">
        <v>2196</v>
      </c>
    </row>
    <row r="121" spans="1:4">
      <c r="A121" s="206">
        <v>120</v>
      </c>
      <c r="B121" s="206" t="s">
        <v>769</v>
      </c>
      <c r="C121" s="405" t="s">
        <v>2288</v>
      </c>
      <c r="D121" s="405" t="s">
        <v>2289</v>
      </c>
    </row>
    <row r="122" spans="1:4">
      <c r="A122" s="206">
        <v>121</v>
      </c>
      <c r="B122" s="206" t="s">
        <v>318</v>
      </c>
      <c r="C122" s="405" t="s">
        <v>2290</v>
      </c>
      <c r="D122" s="405" t="s">
        <v>2291</v>
      </c>
    </row>
    <row r="123" spans="1:4">
      <c r="A123" s="206">
        <v>122</v>
      </c>
      <c r="B123" s="206" t="s">
        <v>462</v>
      </c>
      <c r="C123" s="405" t="s">
        <v>2292</v>
      </c>
      <c r="D123" s="405" t="s">
        <v>2282</v>
      </c>
    </row>
    <row r="124" spans="1:4">
      <c r="A124" s="206">
        <v>123</v>
      </c>
      <c r="B124" s="206" t="s">
        <v>785</v>
      </c>
      <c r="C124" s="405" t="s">
        <v>2293</v>
      </c>
      <c r="D124" s="405" t="s">
        <v>2278</v>
      </c>
    </row>
    <row r="125" spans="1:4">
      <c r="A125" s="206">
        <v>124</v>
      </c>
      <c r="B125" s="206" t="s">
        <v>904</v>
      </c>
      <c r="C125" s="405" t="s">
        <v>2294</v>
      </c>
      <c r="D125" s="405" t="s">
        <v>2136</v>
      </c>
    </row>
    <row r="126" spans="1:4">
      <c r="A126" s="206">
        <v>125</v>
      </c>
      <c r="B126" s="206" t="s">
        <v>556</v>
      </c>
      <c r="C126" s="405" t="s">
        <v>2003</v>
      </c>
      <c r="D126" s="405" t="s">
        <v>2295</v>
      </c>
    </row>
    <row r="127" spans="1:4">
      <c r="A127" s="206">
        <v>126</v>
      </c>
      <c r="B127" s="206" t="s">
        <v>899</v>
      </c>
      <c r="C127" s="405" t="s">
        <v>2296</v>
      </c>
      <c r="D127" s="405" t="s">
        <v>2297</v>
      </c>
    </row>
    <row r="128" spans="1:4">
      <c r="A128" s="206">
        <v>127</v>
      </c>
      <c r="B128" s="206" t="s">
        <v>354</v>
      </c>
      <c r="C128" s="405" t="s">
        <v>2298</v>
      </c>
      <c r="D128" s="405" t="s">
        <v>2299</v>
      </c>
    </row>
    <row r="129" spans="1:4">
      <c r="A129" s="206">
        <v>128</v>
      </c>
      <c r="B129" s="206" t="s">
        <v>918</v>
      </c>
      <c r="C129" s="405" t="s">
        <v>2300</v>
      </c>
      <c r="D129" s="405" t="s">
        <v>2301</v>
      </c>
    </row>
    <row r="130" spans="1:4">
      <c r="A130" s="206">
        <v>129</v>
      </c>
      <c r="B130" s="206" t="s">
        <v>774</v>
      </c>
      <c r="C130" s="405" t="s">
        <v>2302</v>
      </c>
      <c r="D130" s="405" t="s">
        <v>2303</v>
      </c>
    </row>
    <row r="131" spans="1:4">
      <c r="A131" s="206">
        <v>130</v>
      </c>
      <c r="B131" s="206" t="s">
        <v>571</v>
      </c>
      <c r="C131" s="405" t="s">
        <v>2304</v>
      </c>
      <c r="D131" s="405" t="s">
        <v>2305</v>
      </c>
    </row>
    <row r="132" spans="1:4">
      <c r="A132" s="206">
        <v>131</v>
      </c>
      <c r="B132" s="206" t="s">
        <v>364</v>
      </c>
      <c r="C132" s="405" t="s">
        <v>2306</v>
      </c>
      <c r="D132" s="405" t="s">
        <v>2307</v>
      </c>
    </row>
    <row r="133" spans="1:4">
      <c r="A133" s="206">
        <v>132</v>
      </c>
      <c r="B133" s="206" t="s">
        <v>588</v>
      </c>
      <c r="C133" s="405" t="s">
        <v>720</v>
      </c>
      <c r="D133" s="405" t="s">
        <v>2122</v>
      </c>
    </row>
    <row r="134" spans="1:4">
      <c r="A134" s="206">
        <v>133</v>
      </c>
      <c r="B134" s="206" t="s">
        <v>897</v>
      </c>
      <c r="C134" s="405" t="s">
        <v>2308</v>
      </c>
      <c r="D134" s="405" t="s">
        <v>2105</v>
      </c>
    </row>
    <row r="135" spans="1:4">
      <c r="A135" s="206">
        <v>134</v>
      </c>
      <c r="B135" s="206" t="s">
        <v>601</v>
      </c>
      <c r="C135" s="405" t="s">
        <v>2309</v>
      </c>
      <c r="D135" s="405" t="s">
        <v>2184</v>
      </c>
    </row>
    <row r="136" spans="1:4">
      <c r="A136" s="206">
        <v>135</v>
      </c>
      <c r="B136" s="206" t="s">
        <v>515</v>
      </c>
      <c r="C136" s="405" t="s">
        <v>2310</v>
      </c>
      <c r="D136" s="405" t="s">
        <v>2311</v>
      </c>
    </row>
    <row r="137" spans="1:4">
      <c r="A137" s="206">
        <v>136</v>
      </c>
      <c r="B137" s="206" t="s">
        <v>758</v>
      </c>
      <c r="C137" s="405" t="s">
        <v>2312</v>
      </c>
      <c r="D137" s="405" t="s">
        <v>2313</v>
      </c>
    </row>
    <row r="138" spans="1:4">
      <c r="A138" s="206">
        <v>137</v>
      </c>
      <c r="B138" s="206" t="s">
        <v>479</v>
      </c>
      <c r="C138" s="405" t="s">
        <v>2314</v>
      </c>
      <c r="D138" s="405" t="s">
        <v>2262</v>
      </c>
    </row>
    <row r="139" spans="1:4">
      <c r="A139" s="206">
        <v>138</v>
      </c>
      <c r="B139" s="206" t="s">
        <v>905</v>
      </c>
      <c r="C139" s="405" t="s">
        <v>2315</v>
      </c>
      <c r="D139" s="405" t="s">
        <v>2122</v>
      </c>
    </row>
    <row r="140" spans="1:4">
      <c r="A140" s="206">
        <v>139</v>
      </c>
      <c r="B140" s="206" t="s">
        <v>136</v>
      </c>
      <c r="C140" s="405" t="s">
        <v>2316</v>
      </c>
      <c r="D140" s="405" t="s">
        <v>628</v>
      </c>
    </row>
    <row r="141" spans="1:4">
      <c r="A141" s="206">
        <v>140</v>
      </c>
      <c r="B141" s="206" t="s">
        <v>911</v>
      </c>
      <c r="C141" s="405" t="s">
        <v>31</v>
      </c>
      <c r="D141" s="405" t="s">
        <v>2301</v>
      </c>
    </row>
    <row r="142" spans="1:4">
      <c r="A142" s="206">
        <v>141</v>
      </c>
      <c r="B142" s="206" t="s">
        <v>454</v>
      </c>
      <c r="C142" s="405" t="s">
        <v>2317</v>
      </c>
      <c r="D142" s="405" t="s">
        <v>2318</v>
      </c>
    </row>
    <row r="143" spans="1:4">
      <c r="A143" s="206">
        <v>142</v>
      </c>
      <c r="B143" s="206" t="s">
        <v>219</v>
      </c>
      <c r="C143" s="405" t="s">
        <v>2319</v>
      </c>
      <c r="D143" s="405" t="s">
        <v>2299</v>
      </c>
    </row>
    <row r="144" spans="1:4">
      <c r="A144" s="206">
        <v>143</v>
      </c>
      <c r="B144" s="206" t="s">
        <v>253</v>
      </c>
      <c r="C144" s="405" t="s">
        <v>2320</v>
      </c>
      <c r="D144" s="405" t="s">
        <v>2321</v>
      </c>
    </row>
    <row r="145" spans="1:4">
      <c r="A145" s="206">
        <v>144</v>
      </c>
      <c r="B145" s="206" t="s">
        <v>418</v>
      </c>
      <c r="C145" s="405" t="s">
        <v>2322</v>
      </c>
      <c r="D145" s="405" t="s">
        <v>2187</v>
      </c>
    </row>
    <row r="146" spans="1:4">
      <c r="A146" s="206">
        <v>145</v>
      </c>
      <c r="B146" s="206" t="s">
        <v>188</v>
      </c>
      <c r="C146" s="405" t="s">
        <v>2323</v>
      </c>
      <c r="D146" s="405" t="s">
        <v>2324</v>
      </c>
    </row>
    <row r="147" spans="1:4">
      <c r="A147" s="206">
        <v>146</v>
      </c>
      <c r="B147" s="206" t="s">
        <v>772</v>
      </c>
      <c r="C147" s="405" t="s">
        <v>2325</v>
      </c>
      <c r="D147" s="405" t="s">
        <v>2221</v>
      </c>
    </row>
    <row r="148" spans="1:4">
      <c r="A148" s="206">
        <v>147</v>
      </c>
      <c r="B148" s="206" t="s">
        <v>523</v>
      </c>
      <c r="C148" s="405" t="s">
        <v>2326</v>
      </c>
      <c r="D148" s="405" t="s">
        <v>2327</v>
      </c>
    </row>
    <row r="149" spans="1:4">
      <c r="A149" s="206">
        <v>148</v>
      </c>
      <c r="B149" s="206" t="s">
        <v>757</v>
      </c>
      <c r="C149" s="405" t="s">
        <v>2328</v>
      </c>
      <c r="D149" s="405" t="s">
        <v>2102</v>
      </c>
    </row>
    <row r="150" spans="1:4">
      <c r="A150" s="206">
        <v>149</v>
      </c>
      <c r="B150" s="206" t="s">
        <v>777</v>
      </c>
      <c r="C150" s="405" t="s">
        <v>2329</v>
      </c>
      <c r="D150" s="405" t="s">
        <v>2330</v>
      </c>
    </row>
    <row r="151" spans="1:4">
      <c r="A151" s="206">
        <v>150</v>
      </c>
      <c r="B151" s="206" t="s">
        <v>770</v>
      </c>
      <c r="C151" s="405" t="s">
        <v>1170</v>
      </c>
      <c r="D151" s="405" t="s">
        <v>718</v>
      </c>
    </row>
    <row r="152" spans="1:4">
      <c r="A152" s="206">
        <v>151</v>
      </c>
      <c r="B152" s="206" t="s">
        <v>414</v>
      </c>
      <c r="C152" s="405" t="s">
        <v>2331</v>
      </c>
      <c r="D152" s="405" t="s">
        <v>2332</v>
      </c>
    </row>
    <row r="153" spans="1:4">
      <c r="A153" s="206">
        <v>152</v>
      </c>
      <c r="B153" s="206" t="s">
        <v>529</v>
      </c>
      <c r="C153" s="405" t="s">
        <v>2333</v>
      </c>
      <c r="D153" s="405" t="s">
        <v>2334</v>
      </c>
    </row>
    <row r="154" spans="1:4">
      <c r="A154" s="206">
        <v>153</v>
      </c>
      <c r="B154" s="206" t="s">
        <v>231</v>
      </c>
      <c r="C154" s="405" t="s">
        <v>2335</v>
      </c>
      <c r="D154" s="405" t="s">
        <v>2270</v>
      </c>
    </row>
    <row r="155" spans="1:4">
      <c r="A155" s="206">
        <v>154</v>
      </c>
      <c r="B155" s="206" t="s">
        <v>784</v>
      </c>
      <c r="C155" s="405" t="s">
        <v>2336</v>
      </c>
      <c r="D155" s="405" t="s">
        <v>2299</v>
      </c>
    </row>
    <row r="156" spans="1:4">
      <c r="A156" s="206">
        <v>155</v>
      </c>
      <c r="B156" s="206" t="s">
        <v>600</v>
      </c>
      <c r="C156" s="405" t="s">
        <v>2337</v>
      </c>
      <c r="D156" s="405" t="s">
        <v>2252</v>
      </c>
    </row>
    <row r="157" spans="1:4">
      <c r="A157" s="206">
        <v>156</v>
      </c>
      <c r="B157" s="206" t="s">
        <v>500</v>
      </c>
      <c r="C157" s="405" t="s">
        <v>2338</v>
      </c>
      <c r="D157" s="405" t="s">
        <v>2339</v>
      </c>
    </row>
    <row r="158" spans="1:4">
      <c r="A158" s="206">
        <v>157</v>
      </c>
      <c r="B158" s="206" t="s">
        <v>766</v>
      </c>
      <c r="C158" s="405" t="s">
        <v>2340</v>
      </c>
      <c r="D158" s="405" t="s">
        <v>2341</v>
      </c>
    </row>
    <row r="159" spans="1:4">
      <c r="A159" s="206">
        <v>158</v>
      </c>
      <c r="B159" s="206" t="s">
        <v>796</v>
      </c>
      <c r="C159" s="405" t="s">
        <v>2342</v>
      </c>
      <c r="D159" s="405" t="s">
        <v>2343</v>
      </c>
    </row>
    <row r="160" spans="1:4">
      <c r="A160" s="206">
        <v>159</v>
      </c>
      <c r="B160" s="206" t="s">
        <v>783</v>
      </c>
      <c r="C160" s="405" t="s">
        <v>2344</v>
      </c>
      <c r="D160" s="405" t="s">
        <v>2105</v>
      </c>
    </row>
    <row r="161" spans="1:4">
      <c r="A161" s="206">
        <v>160</v>
      </c>
      <c r="B161" s="206" t="s">
        <v>363</v>
      </c>
      <c r="C161" s="405" t="s">
        <v>2345</v>
      </c>
      <c r="D161" s="405" t="s">
        <v>2346</v>
      </c>
    </row>
    <row r="162" spans="1:4">
      <c r="A162" s="206">
        <v>161</v>
      </c>
      <c r="B162" s="206" t="s">
        <v>476</v>
      </c>
      <c r="C162" s="405" t="s">
        <v>27</v>
      </c>
      <c r="D162" s="405" t="s">
        <v>2347</v>
      </c>
    </row>
    <row r="163" spans="1:4">
      <c r="A163" s="206">
        <v>162</v>
      </c>
      <c r="B163" s="206" t="s">
        <v>288</v>
      </c>
      <c r="C163" s="405" t="s">
        <v>2348</v>
      </c>
      <c r="D163" s="405" t="s">
        <v>2151</v>
      </c>
    </row>
    <row r="164" spans="1:4">
      <c r="A164" s="206">
        <v>163</v>
      </c>
      <c r="B164" s="206" t="s">
        <v>914</v>
      </c>
      <c r="C164" s="405" t="s">
        <v>2349</v>
      </c>
      <c r="D164" s="405" t="s">
        <v>2203</v>
      </c>
    </row>
    <row r="165" spans="1:4">
      <c r="A165" s="206">
        <v>164</v>
      </c>
      <c r="B165" s="206" t="s">
        <v>917</v>
      </c>
      <c r="C165" s="405" t="s">
        <v>2350</v>
      </c>
      <c r="D165" s="405" t="s">
        <v>21</v>
      </c>
    </row>
    <row r="166" spans="1:4">
      <c r="A166" s="206">
        <v>165</v>
      </c>
      <c r="B166" s="206" t="s">
        <v>891</v>
      </c>
      <c r="C166" s="405" t="s">
        <v>2351</v>
      </c>
      <c r="D166" s="405" t="s">
        <v>2105</v>
      </c>
    </row>
    <row r="167" spans="1:4">
      <c r="A167" s="206">
        <v>166</v>
      </c>
      <c r="B167" s="206" t="s">
        <v>186</v>
      </c>
      <c r="C167" s="405" t="s">
        <v>2352</v>
      </c>
      <c r="D167" s="405" t="s">
        <v>2276</v>
      </c>
    </row>
    <row r="168" spans="1:4">
      <c r="A168" s="206">
        <v>167</v>
      </c>
      <c r="B168" s="206" t="s">
        <v>411</v>
      </c>
      <c r="C168" s="405" t="s">
        <v>2353</v>
      </c>
      <c r="D168" s="405" t="s">
        <v>2172</v>
      </c>
    </row>
    <row r="169" spans="1:4">
      <c r="A169" s="206">
        <v>168</v>
      </c>
      <c r="B169" s="206" t="s">
        <v>664</v>
      </c>
      <c r="C169" s="405" t="s">
        <v>2354</v>
      </c>
      <c r="D169" s="405" t="s">
        <v>2355</v>
      </c>
    </row>
    <row r="170" spans="1:4">
      <c r="A170" s="206">
        <v>169</v>
      </c>
      <c r="B170" s="206" t="s">
        <v>326</v>
      </c>
      <c r="C170" s="405" t="s">
        <v>2356</v>
      </c>
      <c r="D170" s="405" t="s">
        <v>2357</v>
      </c>
    </row>
    <row r="171" spans="1:4">
      <c r="A171" s="206">
        <v>170</v>
      </c>
      <c r="B171" s="206" t="s">
        <v>786</v>
      </c>
      <c r="C171" s="405" t="s">
        <v>2358</v>
      </c>
      <c r="D171" s="405" t="s">
        <v>2359</v>
      </c>
    </row>
    <row r="172" spans="1:4">
      <c r="A172" s="206">
        <v>171</v>
      </c>
      <c r="B172" s="206" t="s">
        <v>558</v>
      </c>
      <c r="C172" s="405" t="s">
        <v>2360</v>
      </c>
      <c r="D172" s="405" t="s">
        <v>2231</v>
      </c>
    </row>
    <row r="173" spans="1:4">
      <c r="A173" s="206">
        <v>172</v>
      </c>
      <c r="B173" s="206" t="s">
        <v>762</v>
      </c>
      <c r="C173" s="405" t="s">
        <v>53</v>
      </c>
      <c r="D173" s="405" t="s">
        <v>2006</v>
      </c>
    </row>
    <row r="174" spans="1:4">
      <c r="A174" s="206">
        <v>173</v>
      </c>
      <c r="B174" s="206" t="s">
        <v>587</v>
      </c>
      <c r="C174" s="405" t="s">
        <v>2361</v>
      </c>
      <c r="D174" s="405" t="s">
        <v>2362</v>
      </c>
    </row>
    <row r="175" spans="1:4">
      <c r="A175" s="206">
        <v>174</v>
      </c>
      <c r="B175" s="206" t="s">
        <v>387</v>
      </c>
      <c r="C175" s="405" t="s">
        <v>2363</v>
      </c>
      <c r="D175" s="405" t="s">
        <v>2364</v>
      </c>
    </row>
    <row r="176" spans="1:4">
      <c r="A176" s="206">
        <v>175</v>
      </c>
      <c r="B176" s="206" t="s">
        <v>221</v>
      </c>
      <c r="C176" s="405" t="s">
        <v>2365</v>
      </c>
      <c r="D176" s="405" t="s">
        <v>2366</v>
      </c>
    </row>
    <row r="177" spans="1:4">
      <c r="A177" s="206">
        <v>176</v>
      </c>
      <c r="B177" s="206" t="s">
        <v>604</v>
      </c>
      <c r="C177" s="405" t="s">
        <v>2367</v>
      </c>
      <c r="D177" s="405" t="s">
        <v>2176</v>
      </c>
    </row>
    <row r="178" spans="1:4">
      <c r="A178" s="206">
        <v>177</v>
      </c>
      <c r="B178" s="206" t="s">
        <v>10</v>
      </c>
      <c r="C178" s="405" t="s">
        <v>2368</v>
      </c>
      <c r="D178" s="405" t="s">
        <v>2304</v>
      </c>
    </row>
    <row r="179" spans="1:4">
      <c r="A179" s="206">
        <v>178</v>
      </c>
      <c r="B179" s="206" t="s">
        <v>127</v>
      </c>
      <c r="C179" s="405" t="s">
        <v>2369</v>
      </c>
      <c r="D179" s="405" t="s">
        <v>2370</v>
      </c>
    </row>
    <row r="180" spans="1:4">
      <c r="A180" s="206">
        <v>179</v>
      </c>
      <c r="B180" s="206" t="s">
        <v>395</v>
      </c>
      <c r="C180" s="405" t="s">
        <v>2371</v>
      </c>
      <c r="D180" s="405" t="s">
        <v>2372</v>
      </c>
    </row>
    <row r="181" spans="1:4">
      <c r="A181" s="206">
        <v>180</v>
      </c>
      <c r="B181" s="206" t="s">
        <v>887</v>
      </c>
      <c r="C181" s="405" t="s">
        <v>2373</v>
      </c>
      <c r="D181" s="405" t="s">
        <v>2374</v>
      </c>
    </row>
    <row r="182" spans="1:4">
      <c r="A182" s="206">
        <v>181</v>
      </c>
      <c r="B182" s="206" t="s">
        <v>435</v>
      </c>
      <c r="C182" s="405" t="s">
        <v>2375</v>
      </c>
      <c r="D182" s="405" t="s">
        <v>2376</v>
      </c>
    </row>
    <row r="183" spans="1:4">
      <c r="A183" s="206">
        <v>182</v>
      </c>
      <c r="B183" s="206" t="s">
        <v>4</v>
      </c>
      <c r="C183" s="405" t="s">
        <v>2377</v>
      </c>
      <c r="D183" s="405" t="s">
        <v>2282</v>
      </c>
    </row>
    <row r="184" spans="1:4">
      <c r="A184" s="206">
        <v>183</v>
      </c>
      <c r="B184" s="206" t="s">
        <v>4</v>
      </c>
      <c r="C184" s="405" t="s">
        <v>2377</v>
      </c>
      <c r="D184" s="405" t="s">
        <v>2282</v>
      </c>
    </row>
    <row r="185" spans="1:4">
      <c r="A185" s="206">
        <v>184</v>
      </c>
      <c r="B185" s="206" t="s">
        <v>559</v>
      </c>
      <c r="C185" s="405" t="s">
        <v>2378</v>
      </c>
      <c r="D185" s="405" t="s">
        <v>2096</v>
      </c>
    </row>
    <row r="186" spans="1:4">
      <c r="A186" s="206">
        <v>185</v>
      </c>
      <c r="B186" s="206" t="s">
        <v>201</v>
      </c>
      <c r="C186" s="405" t="s">
        <v>2379</v>
      </c>
      <c r="D186" s="405" t="s">
        <v>2380</v>
      </c>
    </row>
    <row r="187" spans="1:4">
      <c r="A187" s="206">
        <v>186</v>
      </c>
      <c r="B187" s="206" t="s">
        <v>767</v>
      </c>
      <c r="C187" s="405" t="s">
        <v>2381</v>
      </c>
      <c r="D187" s="405" t="s">
        <v>2382</v>
      </c>
    </row>
    <row r="188" spans="1:4">
      <c r="A188" s="206">
        <v>187</v>
      </c>
      <c r="B188" s="206" t="s">
        <v>126</v>
      </c>
      <c r="C188" s="405" t="s">
        <v>2383</v>
      </c>
      <c r="D188" s="405" t="s">
        <v>2384</v>
      </c>
    </row>
    <row r="189" spans="1:4">
      <c r="A189" s="206">
        <v>188</v>
      </c>
      <c r="B189" s="206" t="s">
        <v>258</v>
      </c>
      <c r="C189" s="405" t="s">
        <v>2385</v>
      </c>
      <c r="D189" s="405" t="s">
        <v>2126</v>
      </c>
    </row>
    <row r="190" spans="1:4">
      <c r="A190" s="206">
        <v>189</v>
      </c>
      <c r="B190" s="206" t="s">
        <v>161</v>
      </c>
      <c r="C190" s="405" t="s">
        <v>2386</v>
      </c>
      <c r="D190" s="405" t="s">
        <v>2387</v>
      </c>
    </row>
    <row r="191" spans="1:4">
      <c r="A191" s="206">
        <v>190</v>
      </c>
      <c r="B191" s="206" t="s">
        <v>122</v>
      </c>
      <c r="C191" s="405" t="s">
        <v>2388</v>
      </c>
      <c r="D191" s="405" t="s">
        <v>2389</v>
      </c>
    </row>
    <row r="192" spans="1:4">
      <c r="A192" s="206">
        <v>191</v>
      </c>
      <c r="B192" s="206" t="s">
        <v>357</v>
      </c>
      <c r="C192" s="405" t="s">
        <v>47</v>
      </c>
      <c r="D192" s="405" t="s">
        <v>2390</v>
      </c>
    </row>
    <row r="193" spans="1:4">
      <c r="A193" s="206">
        <v>192</v>
      </c>
      <c r="B193" s="206" t="s">
        <v>621</v>
      </c>
      <c r="C193" s="405" t="s">
        <v>2391</v>
      </c>
      <c r="D193" s="405" t="s">
        <v>2392</v>
      </c>
    </row>
    <row r="194" spans="1:4">
      <c r="A194" s="206">
        <v>193</v>
      </c>
      <c r="B194" s="206" t="s">
        <v>663</v>
      </c>
      <c r="C194" s="405" t="s">
        <v>2393</v>
      </c>
      <c r="D194" s="405" t="s">
        <v>2394</v>
      </c>
    </row>
    <row r="195" spans="1:4">
      <c r="A195" s="206">
        <v>194</v>
      </c>
      <c r="B195" s="206" t="s">
        <v>9</v>
      </c>
      <c r="C195" s="405" t="s">
        <v>2395</v>
      </c>
      <c r="D195" s="405" t="s">
        <v>2291</v>
      </c>
    </row>
    <row r="196" spans="1:4">
      <c r="A196" s="206">
        <v>195</v>
      </c>
      <c r="B196" s="206" t="s">
        <v>906</v>
      </c>
      <c r="C196" s="405" t="s">
        <v>2334</v>
      </c>
      <c r="D196" s="405" t="s">
        <v>2120</v>
      </c>
    </row>
    <row r="197" spans="1:4">
      <c r="A197" s="206">
        <v>196</v>
      </c>
      <c r="B197" s="206" t="s">
        <v>591</v>
      </c>
      <c r="C197" s="405" t="s">
        <v>2396</v>
      </c>
      <c r="D197" s="405" t="s">
        <v>2364</v>
      </c>
    </row>
    <row r="198" spans="1:4">
      <c r="A198" s="206">
        <v>197</v>
      </c>
      <c r="B198" s="206" t="s">
        <v>282</v>
      </c>
      <c r="C198" s="405" t="s">
        <v>2397</v>
      </c>
      <c r="D198" s="405" t="s">
        <v>1174</v>
      </c>
    </row>
    <row r="199" spans="1:4">
      <c r="A199" s="206">
        <v>198</v>
      </c>
      <c r="B199" s="206" t="s">
        <v>294</v>
      </c>
      <c r="C199" s="405" t="s">
        <v>2398</v>
      </c>
      <c r="D199" s="405" t="s">
        <v>2006</v>
      </c>
    </row>
    <row r="200" spans="1:4">
      <c r="A200" s="206">
        <v>199</v>
      </c>
      <c r="B200" s="206" t="s">
        <v>795</v>
      </c>
      <c r="C200" s="405" t="s">
        <v>2399</v>
      </c>
      <c r="D200" s="405" t="s">
        <v>2400</v>
      </c>
    </row>
    <row r="201" spans="1:4">
      <c r="A201" s="206">
        <v>200</v>
      </c>
      <c r="B201" s="206" t="s">
        <v>332</v>
      </c>
      <c r="C201" s="405" t="s">
        <v>2401</v>
      </c>
      <c r="D201" s="405" t="s">
        <v>2402</v>
      </c>
    </row>
    <row r="202" spans="1:4">
      <c r="A202" s="206">
        <v>201</v>
      </c>
      <c r="B202" s="206" t="s">
        <v>167</v>
      </c>
      <c r="C202" s="405" t="s">
        <v>2403</v>
      </c>
      <c r="D202" s="405" t="s">
        <v>2143</v>
      </c>
    </row>
    <row r="203" spans="1:4">
      <c r="A203" s="206">
        <v>202</v>
      </c>
      <c r="B203" s="206" t="s">
        <v>543</v>
      </c>
      <c r="C203" s="405" t="s">
        <v>2404</v>
      </c>
      <c r="D203" s="405" t="s">
        <v>2405</v>
      </c>
    </row>
    <row r="204" spans="1:4">
      <c r="A204" s="206">
        <v>203</v>
      </c>
      <c r="B204" s="206" t="s">
        <v>149</v>
      </c>
      <c r="C204" s="405" t="s">
        <v>2406</v>
      </c>
      <c r="D204" s="405" t="s">
        <v>2407</v>
      </c>
    </row>
    <row r="205" spans="1:4">
      <c r="A205" s="206">
        <v>204</v>
      </c>
      <c r="B205" s="206" t="s">
        <v>505</v>
      </c>
      <c r="C205" s="405" t="s">
        <v>1791</v>
      </c>
      <c r="D205" s="405" t="s">
        <v>2196</v>
      </c>
    </row>
    <row r="206" spans="1:4">
      <c r="A206" s="206">
        <v>205</v>
      </c>
      <c r="B206" s="206" t="s">
        <v>617</v>
      </c>
      <c r="C206" s="405" t="s">
        <v>2408</v>
      </c>
      <c r="D206" s="405" t="s">
        <v>2212</v>
      </c>
    </row>
    <row r="207" spans="1:4">
      <c r="A207" s="206">
        <v>206</v>
      </c>
      <c r="B207" s="206" t="s">
        <v>780</v>
      </c>
      <c r="C207" s="405" t="s">
        <v>2409</v>
      </c>
      <c r="D207" s="405" t="s">
        <v>2410</v>
      </c>
    </row>
    <row r="208" spans="1:4">
      <c r="A208" s="206">
        <v>207</v>
      </c>
      <c r="B208" s="206" t="s">
        <v>210</v>
      </c>
      <c r="C208" s="405" t="s">
        <v>2411</v>
      </c>
      <c r="D208" s="405" t="s">
        <v>2412</v>
      </c>
    </row>
    <row r="209" spans="1:4">
      <c r="A209" s="206">
        <v>208</v>
      </c>
      <c r="B209" s="206" t="s">
        <v>214</v>
      </c>
      <c r="C209" s="405" t="s">
        <v>2413</v>
      </c>
      <c r="D209" s="405" t="s">
        <v>2364</v>
      </c>
    </row>
    <row r="210" spans="1:4">
      <c r="A210" s="206">
        <v>209</v>
      </c>
      <c r="B210" s="206" t="s">
        <v>889</v>
      </c>
      <c r="C210" s="405" t="s">
        <v>2414</v>
      </c>
      <c r="D210" s="405" t="s">
        <v>21</v>
      </c>
    </row>
    <row r="211" spans="1:4">
      <c r="A211" s="206">
        <v>210</v>
      </c>
      <c r="B211" s="206" t="s">
        <v>340</v>
      </c>
      <c r="C211" s="405" t="s">
        <v>2415</v>
      </c>
      <c r="D211" s="405" t="s">
        <v>2416</v>
      </c>
    </row>
    <row r="212" spans="1:4">
      <c r="A212" s="206">
        <v>211</v>
      </c>
      <c r="B212" s="206" t="s">
        <v>292</v>
      </c>
      <c r="C212" s="405" t="s">
        <v>2417</v>
      </c>
      <c r="D212" s="405" t="s">
        <v>2418</v>
      </c>
    </row>
    <row r="213" spans="1:4">
      <c r="A213" s="206">
        <v>212</v>
      </c>
      <c r="B213" s="206" t="s">
        <v>615</v>
      </c>
      <c r="C213" s="405" t="s">
        <v>2419</v>
      </c>
      <c r="D213" s="405" t="s">
        <v>2105</v>
      </c>
    </row>
    <row r="214" spans="1:4">
      <c r="A214" s="206">
        <v>213</v>
      </c>
      <c r="B214" s="206" t="s">
        <v>480</v>
      </c>
      <c r="C214" s="405" t="s">
        <v>2420</v>
      </c>
      <c r="D214" s="405" t="s">
        <v>2421</v>
      </c>
    </row>
    <row r="215" spans="1:4">
      <c r="A215" s="206">
        <v>214</v>
      </c>
      <c r="B215" s="206" t="s">
        <v>337</v>
      </c>
      <c r="C215" s="405" t="s">
        <v>2299</v>
      </c>
      <c r="D215" s="405" t="s">
        <v>2422</v>
      </c>
    </row>
    <row r="216" spans="1:4">
      <c r="A216" s="206">
        <v>215</v>
      </c>
      <c r="B216" s="206" t="s">
        <v>902</v>
      </c>
      <c r="C216" s="405" t="s">
        <v>2423</v>
      </c>
      <c r="D216" s="405" t="s">
        <v>2424</v>
      </c>
    </row>
    <row r="217" spans="1:4">
      <c r="A217" s="206">
        <v>216</v>
      </c>
      <c r="B217" s="206" t="s">
        <v>463</v>
      </c>
      <c r="C217" s="405" t="s">
        <v>2240</v>
      </c>
      <c r="D217" s="405" t="s">
        <v>2145</v>
      </c>
    </row>
    <row r="218" spans="1:4">
      <c r="A218" s="206">
        <v>217</v>
      </c>
      <c r="B218" s="206" t="s">
        <v>426</v>
      </c>
      <c r="C218" s="405" t="s">
        <v>2425</v>
      </c>
      <c r="D218" s="405" t="s">
        <v>2426</v>
      </c>
    </row>
    <row r="219" spans="1:4">
      <c r="A219" s="206">
        <v>218</v>
      </c>
      <c r="B219" s="206" t="s">
        <v>496</v>
      </c>
      <c r="C219" s="405" t="s">
        <v>2427</v>
      </c>
      <c r="D219" s="405" t="s">
        <v>2428</v>
      </c>
    </row>
    <row r="220" spans="1:4">
      <c r="A220" s="206">
        <v>219</v>
      </c>
      <c r="B220" s="206" t="s">
        <v>759</v>
      </c>
      <c r="C220" s="405" t="s">
        <v>2429</v>
      </c>
      <c r="D220" s="405" t="s">
        <v>2430</v>
      </c>
    </row>
    <row r="221" spans="1:4">
      <c r="A221" s="206">
        <v>220</v>
      </c>
      <c r="B221" s="206" t="s">
        <v>782</v>
      </c>
      <c r="C221" s="405" t="s">
        <v>2431</v>
      </c>
      <c r="D221" s="405" t="s">
        <v>2432</v>
      </c>
    </row>
    <row r="222" spans="1:4">
      <c r="A222" s="206">
        <v>221</v>
      </c>
      <c r="B222" s="206" t="s">
        <v>413</v>
      </c>
      <c r="C222" s="405" t="s">
        <v>2433</v>
      </c>
      <c r="D222" s="405" t="s">
        <v>50</v>
      </c>
    </row>
    <row r="223" spans="1:4">
      <c r="A223" s="206">
        <v>222</v>
      </c>
      <c r="B223" s="206" t="s">
        <v>662</v>
      </c>
      <c r="C223" s="405" t="s">
        <v>2434</v>
      </c>
      <c r="D223" s="405" t="s">
        <v>2435</v>
      </c>
    </row>
    <row r="224" spans="1:4">
      <c r="A224" s="206">
        <v>223</v>
      </c>
      <c r="B224" s="206" t="s">
        <v>495</v>
      </c>
      <c r="C224" s="405" t="s">
        <v>2436</v>
      </c>
      <c r="D224" s="405" t="s">
        <v>2437</v>
      </c>
    </row>
    <row r="225" spans="1:4">
      <c r="A225" s="206">
        <v>224</v>
      </c>
      <c r="B225" s="206" t="s">
        <v>109</v>
      </c>
      <c r="C225" s="405" t="s">
        <v>2438</v>
      </c>
      <c r="D225" s="405" t="s">
        <v>2187</v>
      </c>
    </row>
    <row r="226" spans="1:4">
      <c r="A226" s="206">
        <v>225</v>
      </c>
      <c r="B226" s="206" t="s">
        <v>901</v>
      </c>
      <c r="C226" s="405" t="s">
        <v>2439</v>
      </c>
      <c r="D226" s="405" t="s">
        <v>2382</v>
      </c>
    </row>
    <row r="227" spans="1:4">
      <c r="A227" s="206">
        <v>226</v>
      </c>
      <c r="B227" s="206" t="s">
        <v>11</v>
      </c>
      <c r="C227" s="405" t="s">
        <v>2440</v>
      </c>
      <c r="D227" s="405" t="s">
        <v>2441</v>
      </c>
    </row>
    <row r="228" spans="1:4">
      <c r="A228" s="206">
        <v>227</v>
      </c>
      <c r="B228" s="206" t="s">
        <v>396</v>
      </c>
      <c r="C228" s="405" t="s">
        <v>2442</v>
      </c>
      <c r="D228" s="405" t="s">
        <v>2136</v>
      </c>
    </row>
    <row r="229" spans="1:4">
      <c r="A229" s="206">
        <v>228</v>
      </c>
      <c r="B229" s="206" t="s">
        <v>324</v>
      </c>
      <c r="C229" s="405" t="s">
        <v>2443</v>
      </c>
      <c r="D229" s="405" t="s">
        <v>2444</v>
      </c>
    </row>
    <row r="230" spans="1:4">
      <c r="A230" s="206">
        <v>229</v>
      </c>
      <c r="B230" s="206" t="s">
        <v>436</v>
      </c>
      <c r="C230" s="405" t="s">
        <v>2445</v>
      </c>
      <c r="D230" s="405" t="s">
        <v>2225</v>
      </c>
    </row>
    <row r="231" spans="1:4">
      <c r="A231" s="206">
        <v>230</v>
      </c>
      <c r="B231" s="206" t="s">
        <v>812</v>
      </c>
      <c r="C231" s="405" t="s">
        <v>2446</v>
      </c>
      <c r="D231" s="405" t="s">
        <v>2405</v>
      </c>
    </row>
    <row r="232" spans="1:4">
      <c r="A232" s="206">
        <v>231</v>
      </c>
      <c r="B232" s="206" t="s">
        <v>338</v>
      </c>
      <c r="C232" s="405" t="s">
        <v>2447</v>
      </c>
      <c r="D232" s="405" t="s">
        <v>2189</v>
      </c>
    </row>
    <row r="233" spans="1:4">
      <c r="A233" s="206">
        <v>232</v>
      </c>
      <c r="B233" s="206" t="s">
        <v>303</v>
      </c>
      <c r="C233" s="405" t="s">
        <v>2448</v>
      </c>
      <c r="D233" s="405" t="s">
        <v>2203</v>
      </c>
    </row>
    <row r="234" spans="1:4">
      <c r="A234" s="206">
        <v>233</v>
      </c>
      <c r="B234" s="206" t="s">
        <v>824</v>
      </c>
      <c r="C234" s="405" t="s">
        <v>2449</v>
      </c>
      <c r="D234" s="405" t="s">
        <v>50</v>
      </c>
    </row>
    <row r="235" spans="1:4">
      <c r="A235" s="206">
        <v>234</v>
      </c>
      <c r="B235" s="206" t="s">
        <v>488</v>
      </c>
      <c r="C235" s="405" t="s">
        <v>2450</v>
      </c>
      <c r="D235" s="405" t="s">
        <v>2451</v>
      </c>
    </row>
    <row r="236" spans="1:4">
      <c r="A236" s="206">
        <v>235</v>
      </c>
      <c r="B236" s="206" t="s">
        <v>165</v>
      </c>
      <c r="C236" s="405" t="s">
        <v>2452</v>
      </c>
      <c r="D236" s="405" t="s">
        <v>2195</v>
      </c>
    </row>
    <row r="237" spans="1:4">
      <c r="A237" s="206">
        <v>236</v>
      </c>
      <c r="B237" s="206" t="s">
        <v>327</v>
      </c>
      <c r="C237" s="405" t="s">
        <v>2453</v>
      </c>
      <c r="D237" s="405" t="s">
        <v>2454</v>
      </c>
    </row>
    <row r="238" spans="1:4">
      <c r="A238" s="206">
        <v>237</v>
      </c>
      <c r="B238" s="206" t="s">
        <v>13</v>
      </c>
      <c r="C238" s="405" t="s">
        <v>2455</v>
      </c>
      <c r="D238" s="405" t="s">
        <v>2096</v>
      </c>
    </row>
    <row r="239" spans="1:4">
      <c r="A239" s="206">
        <v>238</v>
      </c>
      <c r="B239" s="206" t="s">
        <v>800</v>
      </c>
      <c r="C239" s="405" t="s">
        <v>2456</v>
      </c>
      <c r="D239" s="405" t="s">
        <v>2457</v>
      </c>
    </row>
    <row r="240" spans="1:4">
      <c r="A240" s="206">
        <v>239</v>
      </c>
      <c r="B240" s="206" t="s">
        <v>5</v>
      </c>
      <c r="C240" s="405" t="s">
        <v>2458</v>
      </c>
      <c r="D240" s="405" t="s">
        <v>2459</v>
      </c>
    </row>
    <row r="241" spans="1:4">
      <c r="A241" s="206">
        <v>240</v>
      </c>
      <c r="B241" s="206" t="s">
        <v>5</v>
      </c>
      <c r="C241" s="405" t="s">
        <v>2458</v>
      </c>
      <c r="D241" s="405" t="s">
        <v>2459</v>
      </c>
    </row>
    <row r="242" spans="1:4">
      <c r="A242" s="206">
        <v>241</v>
      </c>
      <c r="B242" s="206" t="s">
        <v>114</v>
      </c>
      <c r="C242" s="405" t="s">
        <v>2237</v>
      </c>
      <c r="D242" s="405" t="s">
        <v>2430</v>
      </c>
    </row>
    <row r="243" spans="1:4">
      <c r="A243" s="206">
        <v>242</v>
      </c>
      <c r="B243" s="206" t="s">
        <v>376</v>
      </c>
      <c r="C243" s="405" t="s">
        <v>2460</v>
      </c>
      <c r="D243" s="405" t="s">
        <v>628</v>
      </c>
    </row>
    <row r="244" spans="1:4">
      <c r="A244" s="206">
        <v>243</v>
      </c>
      <c r="B244" s="206" t="s">
        <v>655</v>
      </c>
      <c r="C244" s="405" t="s">
        <v>2461</v>
      </c>
      <c r="D244" s="405" t="s">
        <v>2462</v>
      </c>
    </row>
    <row r="245" spans="1:4">
      <c r="A245" s="206">
        <v>244</v>
      </c>
      <c r="B245" s="206" t="s">
        <v>439</v>
      </c>
      <c r="C245" s="405" t="s">
        <v>2463</v>
      </c>
      <c r="D245" s="405" t="s">
        <v>2464</v>
      </c>
    </row>
    <row r="246" spans="1:4">
      <c r="A246" s="206">
        <v>245</v>
      </c>
      <c r="B246" s="206" t="s">
        <v>280</v>
      </c>
      <c r="C246" s="405" t="s">
        <v>2465</v>
      </c>
      <c r="D246" s="405" t="s">
        <v>2272</v>
      </c>
    </row>
    <row r="247" spans="1:4">
      <c r="A247" s="206">
        <v>246</v>
      </c>
      <c r="B247" s="206" t="s">
        <v>274</v>
      </c>
      <c r="C247" s="405" t="s">
        <v>2466</v>
      </c>
      <c r="D247" s="405" t="s">
        <v>2422</v>
      </c>
    </row>
    <row r="248" spans="1:4">
      <c r="A248" s="206">
        <v>247</v>
      </c>
      <c r="B248" s="206" t="s">
        <v>365</v>
      </c>
      <c r="C248" s="405" t="s">
        <v>2467</v>
      </c>
      <c r="D248" s="405" t="s">
        <v>2468</v>
      </c>
    </row>
    <row r="249" spans="1:4">
      <c r="A249" s="206">
        <v>248</v>
      </c>
      <c r="B249" s="206" t="s">
        <v>910</v>
      </c>
      <c r="C249" s="405" t="s">
        <v>2469</v>
      </c>
      <c r="D249" s="405" t="s">
        <v>2470</v>
      </c>
    </row>
    <row r="250" spans="1:4">
      <c r="A250" s="206">
        <v>249</v>
      </c>
      <c r="B250" s="206" t="s">
        <v>903</v>
      </c>
      <c r="C250" s="405" t="s">
        <v>2471</v>
      </c>
      <c r="D250" s="405" t="s">
        <v>2105</v>
      </c>
    </row>
    <row r="251" spans="1:4">
      <c r="A251" s="206">
        <v>250</v>
      </c>
      <c r="B251" s="206" t="s">
        <v>616</v>
      </c>
      <c r="C251" s="405" t="s">
        <v>2472</v>
      </c>
      <c r="D251" s="405" t="s">
        <v>2473</v>
      </c>
    </row>
    <row r="252" spans="1:4">
      <c r="A252" s="206">
        <v>251</v>
      </c>
      <c r="B252" s="206" t="s">
        <v>374</v>
      </c>
      <c r="C252" s="405" t="s">
        <v>2474</v>
      </c>
      <c r="D252" s="405" t="s">
        <v>2432</v>
      </c>
    </row>
    <row r="253" spans="1:4">
      <c r="A253" s="206">
        <v>252</v>
      </c>
      <c r="B253" s="206" t="s">
        <v>442</v>
      </c>
      <c r="C253" s="405" t="s">
        <v>2475</v>
      </c>
      <c r="D253" s="405" t="s">
        <v>2476</v>
      </c>
    </row>
    <row r="254" spans="1:4">
      <c r="A254" s="206">
        <v>253</v>
      </c>
      <c r="B254" s="206" t="s">
        <v>459</v>
      </c>
      <c r="C254" s="405" t="s">
        <v>2477</v>
      </c>
      <c r="D254" s="405" t="s">
        <v>2145</v>
      </c>
    </row>
    <row r="255" spans="1:4">
      <c r="A255" s="206">
        <v>254</v>
      </c>
      <c r="B255" s="206" t="s">
        <v>806</v>
      </c>
      <c r="C255" s="405" t="s">
        <v>2478</v>
      </c>
      <c r="D255" s="405" t="s">
        <v>2479</v>
      </c>
    </row>
    <row r="256" spans="1:4">
      <c r="A256" s="206">
        <v>255</v>
      </c>
      <c r="B256" s="206" t="s">
        <v>573</v>
      </c>
      <c r="C256" s="405" t="s">
        <v>2480</v>
      </c>
      <c r="D256" s="405" t="s">
        <v>628</v>
      </c>
    </row>
    <row r="257" spans="1:4">
      <c r="A257" s="206">
        <v>256</v>
      </c>
      <c r="B257" s="206" t="s">
        <v>761</v>
      </c>
      <c r="C257" s="405" t="s">
        <v>2481</v>
      </c>
      <c r="D257" s="405" t="s">
        <v>2096</v>
      </c>
    </row>
    <row r="258" spans="1:4">
      <c r="A258" s="206">
        <v>257</v>
      </c>
      <c r="B258" s="206" t="s">
        <v>391</v>
      </c>
      <c r="C258" s="405" t="s">
        <v>2482</v>
      </c>
      <c r="D258" s="405" t="s">
        <v>2203</v>
      </c>
    </row>
    <row r="259" spans="1:4">
      <c r="A259" s="206">
        <v>258</v>
      </c>
      <c r="B259" s="206" t="s">
        <v>141</v>
      </c>
      <c r="C259" s="405" t="s">
        <v>2483</v>
      </c>
      <c r="D259" s="405" t="s">
        <v>2195</v>
      </c>
    </row>
    <row r="260" spans="1:4">
      <c r="A260" s="206">
        <v>259</v>
      </c>
      <c r="B260" s="206" t="s">
        <v>286</v>
      </c>
      <c r="C260" s="405" t="s">
        <v>2484</v>
      </c>
      <c r="D260" s="405" t="s">
        <v>2485</v>
      </c>
    </row>
    <row r="261" spans="1:4">
      <c r="A261" s="206">
        <v>260</v>
      </c>
      <c r="B261" s="206" t="s">
        <v>452</v>
      </c>
      <c r="C261" s="405" t="s">
        <v>2486</v>
      </c>
      <c r="D261" s="405" t="s">
        <v>2487</v>
      </c>
    </row>
    <row r="262" spans="1:4">
      <c r="A262" s="206">
        <v>261</v>
      </c>
      <c r="B262" s="206" t="s">
        <v>412</v>
      </c>
      <c r="C262" s="405" t="s">
        <v>2488</v>
      </c>
      <c r="D262" s="405" t="s">
        <v>2489</v>
      </c>
    </row>
    <row r="263" spans="1:4">
      <c r="A263" s="206">
        <v>262</v>
      </c>
      <c r="B263" s="206" t="s">
        <v>238</v>
      </c>
      <c r="C263" s="405" t="s">
        <v>2339</v>
      </c>
      <c r="D263" s="405" t="s">
        <v>2490</v>
      </c>
    </row>
    <row r="264" spans="1:4">
      <c r="A264" s="206">
        <v>263</v>
      </c>
      <c r="B264" s="206" t="s">
        <v>551</v>
      </c>
      <c r="C264" s="405" t="s">
        <v>2491</v>
      </c>
      <c r="D264" s="405" t="s">
        <v>2207</v>
      </c>
    </row>
    <row r="265" spans="1:4">
      <c r="A265" s="206">
        <v>264</v>
      </c>
      <c r="B265" s="206" t="s">
        <v>437</v>
      </c>
      <c r="C265" s="405" t="s">
        <v>2492</v>
      </c>
      <c r="D265" s="405" t="s">
        <v>2301</v>
      </c>
    </row>
    <row r="266" spans="1:4">
      <c r="A266" s="206">
        <v>265</v>
      </c>
      <c r="B266" s="206" t="s">
        <v>455</v>
      </c>
      <c r="C266" s="405" t="s">
        <v>690</v>
      </c>
      <c r="D266" s="405" t="s">
        <v>2167</v>
      </c>
    </row>
    <row r="267" spans="1:4">
      <c r="A267" s="206">
        <v>266</v>
      </c>
      <c r="B267" s="206" t="s">
        <v>847</v>
      </c>
      <c r="C267" s="405" t="s">
        <v>2493</v>
      </c>
      <c r="D267" s="405" t="s">
        <v>2136</v>
      </c>
    </row>
    <row r="268" spans="1:4">
      <c r="A268" s="206">
        <v>267</v>
      </c>
      <c r="B268" s="206" t="s">
        <v>8</v>
      </c>
      <c r="C268" s="405" t="s">
        <v>2494</v>
      </c>
      <c r="D268" s="405" t="s">
        <v>2495</v>
      </c>
    </row>
    <row r="269" spans="1:4">
      <c r="A269" s="206">
        <v>268</v>
      </c>
      <c r="B269" s="206" t="s">
        <v>8</v>
      </c>
      <c r="C269" s="405" t="s">
        <v>2494</v>
      </c>
      <c r="D269" s="405" t="s">
        <v>2495</v>
      </c>
    </row>
    <row r="270" spans="1:4">
      <c r="A270" s="206">
        <v>269</v>
      </c>
      <c r="B270" s="206" t="s">
        <v>328</v>
      </c>
      <c r="C270" s="405" t="s">
        <v>2496</v>
      </c>
      <c r="D270" s="405" t="s">
        <v>2497</v>
      </c>
    </row>
    <row r="271" spans="1:4">
      <c r="A271" s="206">
        <v>270</v>
      </c>
      <c r="B271" s="206" t="s">
        <v>447</v>
      </c>
      <c r="C271" s="405" t="s">
        <v>2498</v>
      </c>
      <c r="D271" s="405" t="s">
        <v>2499</v>
      </c>
    </row>
    <row r="272" spans="1:4">
      <c r="A272" s="206">
        <v>271</v>
      </c>
      <c r="B272" s="206" t="s">
        <v>346</v>
      </c>
      <c r="C272" s="405" t="s">
        <v>688</v>
      </c>
      <c r="D272" s="405" t="s">
        <v>38</v>
      </c>
    </row>
    <row r="273" spans="1:4">
      <c r="A273" s="206">
        <v>272</v>
      </c>
      <c r="B273" s="206" t="s">
        <v>533</v>
      </c>
      <c r="C273" s="405" t="s">
        <v>2500</v>
      </c>
      <c r="D273" s="405" t="s">
        <v>2501</v>
      </c>
    </row>
    <row r="274" spans="1:4">
      <c r="A274" s="206">
        <v>273</v>
      </c>
      <c r="B274" s="206" t="s">
        <v>828</v>
      </c>
      <c r="C274" s="405" t="s">
        <v>2502</v>
      </c>
      <c r="D274" s="405" t="s">
        <v>2166</v>
      </c>
    </row>
    <row r="275" spans="1:4">
      <c r="A275" s="206">
        <v>274</v>
      </c>
      <c r="B275" s="206" t="s">
        <v>428</v>
      </c>
      <c r="C275" s="405" t="s">
        <v>2503</v>
      </c>
      <c r="D275" s="405" t="s">
        <v>2504</v>
      </c>
    </row>
    <row r="276" spans="1:4">
      <c r="A276" s="206">
        <v>275</v>
      </c>
      <c r="B276" s="206" t="s">
        <v>12</v>
      </c>
      <c r="C276" s="405" t="s">
        <v>2505</v>
      </c>
      <c r="D276" s="405" t="s">
        <v>2229</v>
      </c>
    </row>
    <row r="277" spans="1:4">
      <c r="A277" s="206">
        <v>276</v>
      </c>
      <c r="B277" s="206" t="s">
        <v>291</v>
      </c>
      <c r="C277" s="405" t="s">
        <v>2506</v>
      </c>
      <c r="D277" s="405" t="s">
        <v>2507</v>
      </c>
    </row>
    <row r="278" spans="1:4">
      <c r="A278" s="206">
        <v>277</v>
      </c>
      <c r="B278" s="206" t="s">
        <v>834</v>
      </c>
      <c r="C278" s="405" t="s">
        <v>2508</v>
      </c>
      <c r="D278" s="405" t="s">
        <v>2170</v>
      </c>
    </row>
    <row r="279" spans="1:4">
      <c r="A279" s="206">
        <v>278</v>
      </c>
      <c r="B279" s="206" t="s">
        <v>197</v>
      </c>
      <c r="C279" s="405" t="s">
        <v>2109</v>
      </c>
      <c r="D279" s="405" t="s">
        <v>2109</v>
      </c>
    </row>
    <row r="280" spans="1:4">
      <c r="A280" s="206">
        <v>279</v>
      </c>
      <c r="B280" s="206" t="s">
        <v>216</v>
      </c>
      <c r="C280" s="405" t="s">
        <v>2509</v>
      </c>
      <c r="D280" s="405" t="s">
        <v>2510</v>
      </c>
    </row>
    <row r="281" spans="1:4">
      <c r="A281" s="206">
        <v>280</v>
      </c>
      <c r="B281" s="206" t="s">
        <v>913</v>
      </c>
      <c r="C281" s="405" t="s">
        <v>2511</v>
      </c>
      <c r="D281" s="405" t="s">
        <v>2166</v>
      </c>
    </row>
    <row r="282" spans="1:4">
      <c r="A282" s="206">
        <v>281</v>
      </c>
      <c r="B282" s="206" t="s">
        <v>779</v>
      </c>
      <c r="C282" s="405" t="s">
        <v>2512</v>
      </c>
      <c r="D282" s="405" t="s">
        <v>2384</v>
      </c>
    </row>
    <row r="283" spans="1:4">
      <c r="A283" s="206">
        <v>282</v>
      </c>
      <c r="B283" s="206" t="s">
        <v>560</v>
      </c>
      <c r="C283" s="405" t="s">
        <v>2513</v>
      </c>
      <c r="D283" s="405" t="s">
        <v>2514</v>
      </c>
    </row>
    <row r="284" spans="1:4">
      <c r="A284" s="206">
        <v>283</v>
      </c>
      <c r="B284" s="206" t="s">
        <v>179</v>
      </c>
      <c r="C284" s="405" t="s">
        <v>2515</v>
      </c>
      <c r="D284" s="405" t="s">
        <v>2231</v>
      </c>
    </row>
    <row r="285" spans="1:4">
      <c r="A285" s="206">
        <v>284</v>
      </c>
      <c r="B285" s="206" t="s">
        <v>181</v>
      </c>
      <c r="C285" s="405" t="s">
        <v>2516</v>
      </c>
      <c r="D285" s="405" t="s">
        <v>2462</v>
      </c>
    </row>
    <row r="286" spans="1:4">
      <c r="A286" s="206">
        <v>285</v>
      </c>
      <c r="B286" s="206" t="s">
        <v>814</v>
      </c>
      <c r="C286" s="405" t="s">
        <v>2517</v>
      </c>
      <c r="D286" s="405" t="s">
        <v>2518</v>
      </c>
    </row>
    <row r="287" spans="1:4">
      <c r="A287" s="206">
        <v>286</v>
      </c>
      <c r="B287" s="206" t="s">
        <v>183</v>
      </c>
      <c r="C287" s="405" t="s">
        <v>2519</v>
      </c>
      <c r="D287" s="405" t="s">
        <v>1729</v>
      </c>
    </row>
    <row r="288" spans="1:4">
      <c r="A288" s="206">
        <v>287</v>
      </c>
      <c r="B288" s="206" t="s">
        <v>263</v>
      </c>
      <c r="C288" s="405" t="s">
        <v>2520</v>
      </c>
      <c r="D288" s="405" t="s">
        <v>2521</v>
      </c>
    </row>
    <row r="289" spans="1:4">
      <c r="A289" s="206">
        <v>288</v>
      </c>
      <c r="B289" s="206" t="s">
        <v>384</v>
      </c>
      <c r="C289" s="405" t="s">
        <v>2522</v>
      </c>
      <c r="D289" s="405" t="s">
        <v>2332</v>
      </c>
    </row>
    <row r="290" spans="1:4">
      <c r="A290" s="206">
        <v>289</v>
      </c>
      <c r="B290" s="206" t="s">
        <v>562</v>
      </c>
      <c r="C290" s="405" t="s">
        <v>2523</v>
      </c>
      <c r="D290" s="405" t="s">
        <v>2524</v>
      </c>
    </row>
    <row r="291" spans="1:4">
      <c r="A291" s="206">
        <v>290</v>
      </c>
      <c r="B291" s="206" t="s">
        <v>964</v>
      </c>
      <c r="C291" s="405" t="s">
        <v>2525</v>
      </c>
      <c r="D291" s="405" t="s">
        <v>2526</v>
      </c>
    </row>
    <row r="292" spans="1:4">
      <c r="A292" s="206">
        <v>291</v>
      </c>
      <c r="B292" s="206" t="s">
        <v>909</v>
      </c>
      <c r="C292" s="405" t="s">
        <v>2287</v>
      </c>
      <c r="D292" s="405" t="s">
        <v>2196</v>
      </c>
    </row>
    <row r="293" spans="1:4">
      <c r="A293" s="206">
        <v>292</v>
      </c>
      <c r="B293" s="206" t="s">
        <v>673</v>
      </c>
      <c r="C293" s="405" t="s">
        <v>2527</v>
      </c>
      <c r="D293" s="405" t="s">
        <v>54</v>
      </c>
    </row>
    <row r="294" spans="1:4">
      <c r="A294" s="206">
        <v>293</v>
      </c>
      <c r="B294" s="206" t="s">
        <v>223</v>
      </c>
      <c r="C294" s="405" t="s">
        <v>2528</v>
      </c>
      <c r="D294" s="405" t="s">
        <v>2529</v>
      </c>
    </row>
    <row r="295" spans="1:4">
      <c r="A295" s="206">
        <v>294</v>
      </c>
      <c r="B295" s="206" t="s">
        <v>603</v>
      </c>
      <c r="C295" s="405" t="s">
        <v>2530</v>
      </c>
      <c r="D295" s="405" t="s">
        <v>2531</v>
      </c>
    </row>
    <row r="296" spans="1:4">
      <c r="A296" s="206">
        <v>295</v>
      </c>
      <c r="B296" s="206" t="s">
        <v>666</v>
      </c>
      <c r="C296" s="405" t="s">
        <v>2140</v>
      </c>
      <c r="D296" s="405" t="s">
        <v>2141</v>
      </c>
    </row>
    <row r="297" spans="1:4">
      <c r="A297" s="206">
        <v>296</v>
      </c>
      <c r="B297" s="206" t="s">
        <v>971</v>
      </c>
      <c r="C297" s="405" t="s">
        <v>2532</v>
      </c>
      <c r="D297" s="405" t="s">
        <v>2240</v>
      </c>
    </row>
    <row r="298" spans="1:4">
      <c r="A298" s="206">
        <v>297</v>
      </c>
      <c r="B298" s="206" t="s">
        <v>537</v>
      </c>
      <c r="C298" s="405" t="s">
        <v>2533</v>
      </c>
      <c r="D298" s="405" t="s">
        <v>2529</v>
      </c>
    </row>
    <row r="299" spans="1:4">
      <c r="A299" s="206">
        <v>298</v>
      </c>
      <c r="B299" s="206" t="s">
        <v>226</v>
      </c>
      <c r="C299" s="405" t="s">
        <v>2144</v>
      </c>
      <c r="D299" s="405" t="s">
        <v>2145</v>
      </c>
    </row>
    <row r="300" spans="1:4">
      <c r="A300" s="206">
        <v>299</v>
      </c>
      <c r="B300" s="206" t="s">
        <v>824</v>
      </c>
      <c r="C300" s="405" t="s">
        <v>2449</v>
      </c>
      <c r="D300" s="405" t="s">
        <v>50</v>
      </c>
    </row>
    <row r="301" spans="1:4">
      <c r="A301" s="206">
        <v>300</v>
      </c>
      <c r="B301" s="206" t="s">
        <v>814</v>
      </c>
      <c r="C301" s="405" t="s">
        <v>2517</v>
      </c>
      <c r="D301" s="405" t="s">
        <v>2518</v>
      </c>
    </row>
    <row r="302" spans="1:4">
      <c r="A302" s="206">
        <v>301</v>
      </c>
      <c r="B302" s="206" t="s">
        <v>900</v>
      </c>
      <c r="C302" s="405" t="s">
        <v>2137</v>
      </c>
      <c r="D302" s="405" t="s">
        <v>2138</v>
      </c>
    </row>
    <row r="303" spans="1:4">
      <c r="A303" s="206">
        <v>302</v>
      </c>
      <c r="B303" s="206" t="s">
        <v>604</v>
      </c>
      <c r="C303" s="405" t="s">
        <v>2367</v>
      </c>
      <c r="D303" s="405" t="s">
        <v>2176</v>
      </c>
    </row>
    <row r="304" spans="1:4">
      <c r="A304" s="206">
        <v>303</v>
      </c>
      <c r="B304" s="206" t="s">
        <v>298</v>
      </c>
      <c r="C304" s="405" t="s">
        <v>2534</v>
      </c>
      <c r="D304" s="405" t="s">
        <v>2355</v>
      </c>
    </row>
    <row r="305" spans="1:4">
      <c r="A305" s="206">
        <v>304</v>
      </c>
      <c r="B305" s="206" t="s">
        <v>138</v>
      </c>
      <c r="C305" s="405" t="s">
        <v>2535</v>
      </c>
      <c r="D305" s="405" t="s">
        <v>2536</v>
      </c>
    </row>
    <row r="306" spans="1:4">
      <c r="A306" s="206">
        <v>305</v>
      </c>
      <c r="B306" s="206" t="s">
        <v>159</v>
      </c>
      <c r="C306" s="405" t="s">
        <v>2537</v>
      </c>
      <c r="D306" s="405" t="s">
        <v>2538</v>
      </c>
    </row>
    <row r="307" spans="1:4">
      <c r="A307" s="206">
        <v>306</v>
      </c>
      <c r="B307" s="206" t="s">
        <v>339</v>
      </c>
      <c r="C307" s="405" t="s">
        <v>2539</v>
      </c>
      <c r="D307" s="405" t="s">
        <v>2514</v>
      </c>
    </row>
    <row r="308" spans="1:4">
      <c r="A308" s="206">
        <v>307</v>
      </c>
      <c r="B308" s="206" t="s">
        <v>327</v>
      </c>
      <c r="C308" s="405" t="s">
        <v>2453</v>
      </c>
      <c r="D308" s="405" t="s">
        <v>2454</v>
      </c>
    </row>
    <row r="309" spans="1:4">
      <c r="A309" s="206">
        <v>308</v>
      </c>
      <c r="B309" s="206" t="s">
        <v>923</v>
      </c>
      <c r="C309" s="405" t="s">
        <v>2540</v>
      </c>
      <c r="D309" s="405" t="s">
        <v>2120</v>
      </c>
    </row>
    <row r="310" spans="1:4">
      <c r="A310" s="206">
        <v>309</v>
      </c>
      <c r="B310" s="206" t="s">
        <v>774</v>
      </c>
      <c r="C310" s="405" t="s">
        <v>2302</v>
      </c>
      <c r="D310" s="405" t="s">
        <v>2303</v>
      </c>
    </row>
    <row r="311" spans="1:4">
      <c r="A311" s="206">
        <v>310</v>
      </c>
      <c r="B311" s="206" t="s">
        <v>1181</v>
      </c>
      <c r="C311" s="405" t="s">
        <v>2406</v>
      </c>
      <c r="D311" s="405" t="s">
        <v>2122</v>
      </c>
    </row>
    <row r="312" spans="1:4">
      <c r="A312" s="206">
        <v>311</v>
      </c>
      <c r="B312" s="206" t="s">
        <v>470</v>
      </c>
      <c r="C312" s="405" t="s">
        <v>2541</v>
      </c>
      <c r="D312" s="405" t="s">
        <v>2542</v>
      </c>
    </row>
    <row r="313" spans="1:4">
      <c r="A313" s="206">
        <v>312</v>
      </c>
      <c r="B313" s="206" t="s">
        <v>211</v>
      </c>
      <c r="C313" s="405" t="s">
        <v>2543</v>
      </c>
      <c r="D313" s="405" t="s">
        <v>2311</v>
      </c>
    </row>
    <row r="314" spans="1:4">
      <c r="A314" s="206">
        <v>313</v>
      </c>
      <c r="B314" s="206" t="s">
        <v>403</v>
      </c>
      <c r="C314" s="405" t="s">
        <v>2209</v>
      </c>
      <c r="D314" s="405" t="s">
        <v>2210</v>
      </c>
    </row>
    <row r="315" spans="1:4">
      <c r="A315" s="206">
        <v>314</v>
      </c>
      <c r="B315" s="206" t="s">
        <v>357</v>
      </c>
      <c r="C315" s="405" t="s">
        <v>47</v>
      </c>
      <c r="D315" s="405" t="s">
        <v>2390</v>
      </c>
    </row>
    <row r="316" spans="1:4">
      <c r="A316" s="206">
        <v>315</v>
      </c>
      <c r="B316" s="206" t="s">
        <v>469</v>
      </c>
      <c r="C316" s="405" t="s">
        <v>49</v>
      </c>
      <c r="D316" s="405" t="s">
        <v>2544</v>
      </c>
    </row>
    <row r="317" spans="1:4">
      <c r="A317" s="206">
        <v>316</v>
      </c>
      <c r="B317" s="206" t="s">
        <v>330</v>
      </c>
      <c r="C317" s="405" t="s">
        <v>2545</v>
      </c>
      <c r="D317" s="405" t="s">
        <v>2546</v>
      </c>
    </row>
    <row r="318" spans="1:4">
      <c r="A318" s="206">
        <v>317</v>
      </c>
      <c r="B318" s="206" t="s">
        <v>577</v>
      </c>
      <c r="C318" s="405" t="s">
        <v>2232</v>
      </c>
      <c r="D318" s="405" t="s">
        <v>50</v>
      </c>
    </row>
    <row r="319" spans="1:4">
      <c r="A319" s="206">
        <v>318</v>
      </c>
      <c r="B319" s="206" t="s">
        <v>914</v>
      </c>
      <c r="C319" s="405" t="s">
        <v>2349</v>
      </c>
      <c r="D319" s="405" t="s">
        <v>2203</v>
      </c>
    </row>
    <row r="320" spans="1:4">
      <c r="A320" s="206">
        <v>319</v>
      </c>
      <c r="B320" s="206" t="s">
        <v>174</v>
      </c>
      <c r="C320" s="405" t="s">
        <v>2547</v>
      </c>
      <c r="D320" s="405" t="s">
        <v>2548</v>
      </c>
    </row>
    <row r="321" spans="1:4">
      <c r="A321" s="206">
        <v>320</v>
      </c>
      <c r="B321" s="206" t="s">
        <v>921</v>
      </c>
      <c r="C321" s="405" t="s">
        <v>2549</v>
      </c>
      <c r="D321" s="405" t="s">
        <v>50</v>
      </c>
    </row>
    <row r="322" spans="1:4">
      <c r="A322" s="206">
        <v>321</v>
      </c>
      <c r="B322" s="206" t="s">
        <v>128</v>
      </c>
      <c r="C322" s="405" t="s">
        <v>2550</v>
      </c>
      <c r="D322" s="405" t="s">
        <v>2231</v>
      </c>
    </row>
    <row r="323" spans="1:4">
      <c r="A323" s="206">
        <v>322</v>
      </c>
      <c r="B323" s="206" t="s">
        <v>965</v>
      </c>
      <c r="C323" s="405" t="s">
        <v>2551</v>
      </c>
      <c r="D323" s="405" t="s">
        <v>2552</v>
      </c>
    </row>
    <row r="324" spans="1:4">
      <c r="A324" s="206">
        <v>323</v>
      </c>
      <c r="B324" s="206" t="s">
        <v>968</v>
      </c>
      <c r="C324" s="405" t="s">
        <v>2553</v>
      </c>
      <c r="D324" s="405" t="s">
        <v>2554</v>
      </c>
    </row>
    <row r="325" spans="1:4">
      <c r="A325" s="206">
        <v>324</v>
      </c>
      <c r="B325" s="206" t="s">
        <v>611</v>
      </c>
      <c r="C325" s="405" t="s">
        <v>2555</v>
      </c>
      <c r="D325" s="405" t="s">
        <v>2276</v>
      </c>
    </row>
    <row r="326" spans="1:4">
      <c r="A326" s="206">
        <v>325</v>
      </c>
      <c r="B326" s="206" t="s">
        <v>245</v>
      </c>
      <c r="C326" s="405" t="s">
        <v>2556</v>
      </c>
      <c r="D326" s="405" t="s">
        <v>2557</v>
      </c>
    </row>
    <row r="327" spans="1:4">
      <c r="A327" s="206">
        <v>326</v>
      </c>
      <c r="B327" s="206" t="s">
        <v>326</v>
      </c>
      <c r="C327" s="405" t="s">
        <v>2356</v>
      </c>
      <c r="D327" s="405" t="s">
        <v>2357</v>
      </c>
    </row>
    <row r="328" spans="1:4">
      <c r="A328" s="206">
        <v>327</v>
      </c>
      <c r="B328" s="206" t="s">
        <v>592</v>
      </c>
      <c r="C328" s="405" t="s">
        <v>2239</v>
      </c>
      <c r="D328" s="405" t="s">
        <v>2240</v>
      </c>
    </row>
    <row r="329" spans="1:4">
      <c r="A329" s="206">
        <v>328</v>
      </c>
      <c r="B329" s="206" t="s">
        <v>442</v>
      </c>
      <c r="C329" s="405" t="s">
        <v>2475</v>
      </c>
      <c r="D329" s="405" t="s">
        <v>2476</v>
      </c>
    </row>
    <row r="330" spans="1:4">
      <c r="A330" s="206">
        <v>329</v>
      </c>
      <c r="B330" s="206" t="s">
        <v>903</v>
      </c>
      <c r="C330" s="405" t="s">
        <v>2471</v>
      </c>
      <c r="D330" s="405" t="s">
        <v>2105</v>
      </c>
    </row>
    <row r="331" spans="1:4">
      <c r="A331" s="206">
        <v>330</v>
      </c>
      <c r="B331" s="206" t="s">
        <v>406</v>
      </c>
      <c r="C331" s="405" t="s">
        <v>2558</v>
      </c>
      <c r="D331" s="405" t="s">
        <v>2559</v>
      </c>
    </row>
    <row r="332" spans="1:4">
      <c r="A332" s="206">
        <v>331</v>
      </c>
      <c r="B332" s="206" t="s">
        <v>437</v>
      </c>
      <c r="C332" s="405" t="s">
        <v>2492</v>
      </c>
      <c r="D332" s="405" t="s">
        <v>2301</v>
      </c>
    </row>
    <row r="333" spans="1:4">
      <c r="A333" s="206">
        <v>332</v>
      </c>
      <c r="B333" s="206" t="s">
        <v>365</v>
      </c>
      <c r="C333" s="405" t="s">
        <v>2467</v>
      </c>
      <c r="D333" s="405" t="s">
        <v>2468</v>
      </c>
    </row>
    <row r="334" spans="1:4">
      <c r="A334" s="206">
        <v>333</v>
      </c>
      <c r="B334" s="206" t="s">
        <v>208</v>
      </c>
      <c r="C334" s="405" t="s">
        <v>2560</v>
      </c>
      <c r="D334" s="405" t="s">
        <v>2561</v>
      </c>
    </row>
    <row r="335" spans="1:4">
      <c r="A335" s="206">
        <v>334</v>
      </c>
      <c r="B335" s="206" t="s">
        <v>798</v>
      </c>
      <c r="C335" s="405" t="s">
        <v>2196</v>
      </c>
      <c r="D335" s="405" t="s">
        <v>2197</v>
      </c>
    </row>
    <row r="336" spans="1:4">
      <c r="A336" s="206">
        <v>335</v>
      </c>
      <c r="B336" s="206" t="s">
        <v>876</v>
      </c>
      <c r="C336" s="405" t="s">
        <v>2470</v>
      </c>
      <c r="D336" s="405" t="s">
        <v>2196</v>
      </c>
    </row>
    <row r="337" spans="1:4">
      <c r="A337" s="206">
        <v>336</v>
      </c>
      <c r="B337" s="206" t="s">
        <v>282</v>
      </c>
      <c r="C337" s="405" t="s">
        <v>2397</v>
      </c>
      <c r="D337" s="405" t="s">
        <v>1174</v>
      </c>
    </row>
    <row r="338" spans="1:4">
      <c r="A338" s="206">
        <v>337</v>
      </c>
      <c r="B338" s="206" t="s">
        <v>401</v>
      </c>
      <c r="C338" s="405" t="s">
        <v>2562</v>
      </c>
      <c r="D338" s="405" t="s">
        <v>2563</v>
      </c>
    </row>
    <row r="339" spans="1:4">
      <c r="A339" s="206">
        <v>338</v>
      </c>
      <c r="B339" s="206" t="s">
        <v>594</v>
      </c>
      <c r="C339" s="405" t="s">
        <v>2564</v>
      </c>
      <c r="D339" s="405" t="s">
        <v>2180</v>
      </c>
    </row>
    <row r="340" spans="1:4">
      <c r="A340" s="206">
        <v>339</v>
      </c>
      <c r="B340" s="206" t="s">
        <v>616</v>
      </c>
      <c r="C340" s="405" t="s">
        <v>2472</v>
      </c>
      <c r="D340" s="405" t="s">
        <v>2473</v>
      </c>
    </row>
    <row r="341" spans="1:4">
      <c r="A341" s="206">
        <v>340</v>
      </c>
      <c r="B341" s="206" t="s">
        <v>894</v>
      </c>
      <c r="C341" s="405" t="s">
        <v>2248</v>
      </c>
      <c r="D341" s="405" t="s">
        <v>2216</v>
      </c>
    </row>
    <row r="342" spans="1:4">
      <c r="A342" s="206">
        <v>341</v>
      </c>
      <c r="B342" s="206" t="s">
        <v>883</v>
      </c>
      <c r="C342" s="405" t="s">
        <v>2565</v>
      </c>
      <c r="D342" s="405" t="s">
        <v>2566</v>
      </c>
    </row>
    <row r="343" spans="1:4">
      <c r="A343" s="206">
        <v>342</v>
      </c>
      <c r="B343" s="206" t="s">
        <v>812</v>
      </c>
      <c r="C343" s="405" t="s">
        <v>2446</v>
      </c>
      <c r="D343" s="405" t="s">
        <v>2405</v>
      </c>
    </row>
    <row r="344" spans="1:4">
      <c r="A344" s="206">
        <v>343</v>
      </c>
      <c r="B344" s="206" t="s">
        <v>868</v>
      </c>
      <c r="C344" s="405" t="s">
        <v>2567</v>
      </c>
      <c r="D344" s="405" t="s">
        <v>2105</v>
      </c>
    </row>
    <row r="345" spans="1:4">
      <c r="A345" s="206">
        <v>344</v>
      </c>
      <c r="B345" s="206" t="s">
        <v>759</v>
      </c>
      <c r="C345" s="405" t="s">
        <v>2429</v>
      </c>
      <c r="D345" s="405" t="s">
        <v>2430</v>
      </c>
    </row>
    <row r="346" spans="1:4">
      <c r="A346" s="206">
        <v>345</v>
      </c>
      <c r="B346" s="206" t="s">
        <v>233</v>
      </c>
      <c r="C346" s="405" t="s">
        <v>2568</v>
      </c>
      <c r="D346" s="405" t="s">
        <v>2332</v>
      </c>
    </row>
    <row r="347" spans="1:4">
      <c r="A347" s="206">
        <v>346</v>
      </c>
      <c r="B347" s="206" t="s">
        <v>896</v>
      </c>
      <c r="C347" s="405" t="s">
        <v>2158</v>
      </c>
      <c r="D347" s="405" t="s">
        <v>2159</v>
      </c>
    </row>
    <row r="348" spans="1:4">
      <c r="A348" s="206">
        <v>347</v>
      </c>
      <c r="B348" s="206" t="s">
        <v>641</v>
      </c>
      <c r="C348" s="405" t="s">
        <v>2569</v>
      </c>
      <c r="D348" s="405" t="s">
        <v>2187</v>
      </c>
    </row>
    <row r="349" spans="1:4">
      <c r="A349" s="206">
        <v>348</v>
      </c>
      <c r="B349" s="206" t="s">
        <v>182</v>
      </c>
      <c r="C349" s="405" t="s">
        <v>2570</v>
      </c>
      <c r="D349" s="405" t="s">
        <v>2282</v>
      </c>
    </row>
    <row r="350" spans="1:4">
      <c r="A350" s="206">
        <v>349</v>
      </c>
      <c r="B350" s="206" t="s">
        <v>859</v>
      </c>
      <c r="C350" s="405" t="s">
        <v>2571</v>
      </c>
      <c r="D350" s="405" t="s">
        <v>2495</v>
      </c>
    </row>
    <row r="351" spans="1:4">
      <c r="A351" s="206">
        <v>350</v>
      </c>
      <c r="B351" s="206" t="s">
        <v>788</v>
      </c>
      <c r="C351" s="405" t="s">
        <v>2572</v>
      </c>
      <c r="D351" s="405" t="s">
        <v>2487</v>
      </c>
    </row>
    <row r="352" spans="1:4">
      <c r="A352" s="206">
        <v>351</v>
      </c>
      <c r="B352" s="206" t="s">
        <v>931</v>
      </c>
      <c r="C352" s="405" t="s">
        <v>2573</v>
      </c>
      <c r="D352" s="405" t="s">
        <v>2401</v>
      </c>
    </row>
    <row r="353" spans="1:4">
      <c r="A353" s="206">
        <v>352</v>
      </c>
      <c r="B353" s="206" t="s">
        <v>833</v>
      </c>
      <c r="C353" s="405" t="s">
        <v>2574</v>
      </c>
      <c r="D353" s="405" t="s">
        <v>2575</v>
      </c>
    </row>
    <row r="354" spans="1:4">
      <c r="A354" s="206">
        <v>353</v>
      </c>
      <c r="B354" s="206" t="s">
        <v>596</v>
      </c>
      <c r="C354" s="405" t="s">
        <v>2236</v>
      </c>
      <c r="D354" s="405" t="s">
        <v>2237</v>
      </c>
    </row>
    <row r="355" spans="1:4">
      <c r="A355" s="206">
        <v>354</v>
      </c>
      <c r="B355" s="206" t="s">
        <v>354</v>
      </c>
      <c r="C355" s="405" t="s">
        <v>2298</v>
      </c>
      <c r="D355" s="405" t="s">
        <v>2299</v>
      </c>
    </row>
    <row r="356" spans="1:4">
      <c r="A356" s="206">
        <v>355</v>
      </c>
      <c r="B356" s="206" t="s">
        <v>370</v>
      </c>
      <c r="C356" s="405" t="s">
        <v>2576</v>
      </c>
      <c r="D356" s="405" t="s">
        <v>2462</v>
      </c>
    </row>
    <row r="357" spans="1:4">
      <c r="A357" s="206">
        <v>356</v>
      </c>
      <c r="B357" s="206" t="s">
        <v>827</v>
      </c>
      <c r="C357" s="405" t="s">
        <v>2577</v>
      </c>
      <c r="D357" s="405" t="s">
        <v>2221</v>
      </c>
    </row>
    <row r="358" spans="1:4">
      <c r="A358" s="206">
        <v>357</v>
      </c>
      <c r="B358" s="206" t="s">
        <v>602</v>
      </c>
      <c r="C358" s="405" t="s">
        <v>2578</v>
      </c>
      <c r="D358" s="405" t="s">
        <v>40</v>
      </c>
    </row>
    <row r="359" spans="1:4">
      <c r="A359" s="206">
        <v>358</v>
      </c>
      <c r="B359" s="206" t="s">
        <v>901</v>
      </c>
      <c r="C359" s="405" t="s">
        <v>2439</v>
      </c>
      <c r="D359" s="405" t="s">
        <v>2382</v>
      </c>
    </row>
    <row r="360" spans="1:4">
      <c r="A360" s="206">
        <v>359</v>
      </c>
      <c r="B360" s="206" t="s">
        <v>463</v>
      </c>
      <c r="C360" s="405" t="s">
        <v>2240</v>
      </c>
      <c r="D360" s="405" t="s">
        <v>2145</v>
      </c>
    </row>
    <row r="361" spans="1:4">
      <c r="A361" s="206">
        <v>360</v>
      </c>
      <c r="B361" s="206" t="s">
        <v>566</v>
      </c>
      <c r="C361" s="405" t="s">
        <v>2579</v>
      </c>
      <c r="D361" s="405" t="s">
        <v>2580</v>
      </c>
    </row>
    <row r="362" spans="1:4">
      <c r="A362" s="206">
        <v>361</v>
      </c>
      <c r="B362" s="206" t="s">
        <v>224</v>
      </c>
      <c r="C362" s="405" t="s">
        <v>2581</v>
      </c>
      <c r="D362" s="405" t="s">
        <v>2582</v>
      </c>
    </row>
    <row r="363" spans="1:4">
      <c r="A363" s="206">
        <v>362</v>
      </c>
      <c r="B363" s="206" t="s">
        <v>265</v>
      </c>
      <c r="C363" s="405" t="s">
        <v>2583</v>
      </c>
      <c r="D363" s="405" t="s">
        <v>2584</v>
      </c>
    </row>
    <row r="364" spans="1:4">
      <c r="A364" s="206">
        <v>363</v>
      </c>
      <c r="B364" s="206" t="s">
        <v>388</v>
      </c>
      <c r="C364" s="405" t="s">
        <v>2585</v>
      </c>
      <c r="D364" s="405" t="s">
        <v>50</v>
      </c>
    </row>
    <row r="365" spans="1:4">
      <c r="A365" s="206">
        <v>364</v>
      </c>
      <c r="B365" s="206" t="s">
        <v>315</v>
      </c>
      <c r="C365" s="405" t="s">
        <v>2277</v>
      </c>
      <c r="D365" s="405" t="s">
        <v>2278</v>
      </c>
    </row>
    <row r="366" spans="1:4">
      <c r="A366" s="206">
        <v>365</v>
      </c>
      <c r="B366" s="206" t="s">
        <v>897</v>
      </c>
      <c r="C366" s="405" t="s">
        <v>2308</v>
      </c>
      <c r="D366" s="405" t="s">
        <v>2105</v>
      </c>
    </row>
    <row r="367" spans="1:4">
      <c r="A367" s="206">
        <v>366</v>
      </c>
      <c r="B367" s="206" t="s">
        <v>821</v>
      </c>
      <c r="C367" s="405" t="s">
        <v>2586</v>
      </c>
      <c r="D367" s="405" t="s">
        <v>2532</v>
      </c>
    </row>
    <row r="368" spans="1:4">
      <c r="A368" s="206">
        <v>367</v>
      </c>
      <c r="B368" s="206" t="s">
        <v>487</v>
      </c>
      <c r="C368" s="405" t="s">
        <v>2587</v>
      </c>
      <c r="D368" s="405" t="s">
        <v>2418</v>
      </c>
    </row>
    <row r="369" spans="1:4">
      <c r="A369" s="206">
        <v>368</v>
      </c>
      <c r="B369" s="206" t="s">
        <v>241</v>
      </c>
      <c r="C369" s="405" t="s">
        <v>2154</v>
      </c>
      <c r="D369" s="405" t="s">
        <v>2155</v>
      </c>
    </row>
    <row r="370" spans="1:4">
      <c r="A370" s="206">
        <v>369</v>
      </c>
      <c r="B370" s="206" t="s">
        <v>192</v>
      </c>
      <c r="C370" s="405" t="s">
        <v>2097</v>
      </c>
      <c r="D370" s="405" t="s">
        <v>2098</v>
      </c>
    </row>
    <row r="371" spans="1:4">
      <c r="A371" s="206">
        <v>370</v>
      </c>
      <c r="B371" s="206" t="s">
        <v>620</v>
      </c>
      <c r="C371" s="405" t="s">
        <v>2588</v>
      </c>
      <c r="D371" s="405" t="s">
        <v>628</v>
      </c>
    </row>
    <row r="372" spans="1:4">
      <c r="A372" s="206">
        <v>371</v>
      </c>
      <c r="B372" s="206" t="s">
        <v>767</v>
      </c>
      <c r="C372" s="405" t="s">
        <v>2381</v>
      </c>
      <c r="D372" s="405" t="s">
        <v>2382</v>
      </c>
    </row>
    <row r="373" spans="1:4">
      <c r="A373" s="206">
        <v>372</v>
      </c>
      <c r="B373" s="206" t="s">
        <v>808</v>
      </c>
      <c r="C373" s="405" t="s">
        <v>2589</v>
      </c>
      <c r="D373" s="405" t="s">
        <v>2590</v>
      </c>
    </row>
    <row r="374" spans="1:4">
      <c r="A374" s="206">
        <v>373</v>
      </c>
      <c r="B374" s="206" t="s">
        <v>293</v>
      </c>
      <c r="C374" s="405" t="s">
        <v>2170</v>
      </c>
      <c r="D374" s="405" t="s">
        <v>2250</v>
      </c>
    </row>
    <row r="375" spans="1:4">
      <c r="A375" s="206">
        <v>374</v>
      </c>
      <c r="B375" s="206" t="s">
        <v>432</v>
      </c>
      <c r="C375" s="405" t="s">
        <v>2591</v>
      </c>
      <c r="D375" s="405" t="s">
        <v>2592</v>
      </c>
    </row>
    <row r="376" spans="1:4">
      <c r="A376" s="206">
        <v>375</v>
      </c>
      <c r="B376" s="206" t="s">
        <v>528</v>
      </c>
      <c r="C376" s="405" t="s">
        <v>2255</v>
      </c>
      <c r="D376" s="405" t="s">
        <v>2256</v>
      </c>
    </row>
    <row r="377" spans="1:4">
      <c r="A377" s="206">
        <v>376</v>
      </c>
      <c r="B377" s="206" t="s">
        <v>1182</v>
      </c>
      <c r="C377" s="405" t="s">
        <v>2283</v>
      </c>
      <c r="D377" s="405" t="s">
        <v>2382</v>
      </c>
    </row>
    <row r="378" spans="1:4">
      <c r="A378" s="206">
        <v>377</v>
      </c>
      <c r="B378" s="206" t="s">
        <v>917</v>
      </c>
      <c r="C378" s="405" t="s">
        <v>2350</v>
      </c>
      <c r="D378" s="405" t="s">
        <v>21</v>
      </c>
    </row>
    <row r="379" spans="1:4">
      <c r="A379" s="206">
        <v>378</v>
      </c>
      <c r="B379" s="206" t="s">
        <v>555</v>
      </c>
      <c r="C379" s="405" t="s">
        <v>2593</v>
      </c>
      <c r="D379" s="405" t="s">
        <v>628</v>
      </c>
    </row>
    <row r="380" spans="1:4">
      <c r="A380" s="206">
        <v>379</v>
      </c>
      <c r="B380" s="206" t="s">
        <v>928</v>
      </c>
      <c r="C380" s="405" t="s">
        <v>2594</v>
      </c>
      <c r="D380" s="405" t="s">
        <v>2313</v>
      </c>
    </row>
    <row r="381" spans="1:4">
      <c r="A381" s="206">
        <v>380</v>
      </c>
      <c r="B381" s="206" t="s">
        <v>440</v>
      </c>
      <c r="C381" s="405" t="s">
        <v>2181</v>
      </c>
      <c r="D381" s="405" t="s">
        <v>2182</v>
      </c>
    </row>
    <row r="382" spans="1:4">
      <c r="A382" s="206">
        <v>381</v>
      </c>
      <c r="B382" s="206" t="s">
        <v>552</v>
      </c>
      <c r="C382" s="405" t="s">
        <v>2160</v>
      </c>
      <c r="D382" s="405" t="s">
        <v>2161</v>
      </c>
    </row>
    <row r="383" spans="1:4">
      <c r="A383" s="206">
        <v>382</v>
      </c>
      <c r="B383" s="206" t="s">
        <v>977</v>
      </c>
      <c r="C383" s="405" t="s">
        <v>2595</v>
      </c>
      <c r="D383" s="405" t="s">
        <v>2153</v>
      </c>
    </row>
    <row r="384" spans="1:4">
      <c r="A384" s="206">
        <v>383</v>
      </c>
      <c r="B384" s="206" t="s">
        <v>919</v>
      </c>
      <c r="C384" s="405" t="s">
        <v>2198</v>
      </c>
      <c r="D384" s="405" t="s">
        <v>2199</v>
      </c>
    </row>
    <row r="385" spans="1:4">
      <c r="A385" s="206">
        <v>384</v>
      </c>
      <c r="B385" s="206" t="s">
        <v>124</v>
      </c>
      <c r="C385" s="405" t="s">
        <v>2596</v>
      </c>
      <c r="D385" s="405" t="s">
        <v>2597</v>
      </c>
    </row>
    <row r="386" spans="1:4">
      <c r="A386" s="206">
        <v>385</v>
      </c>
      <c r="B386" s="206" t="s">
        <v>763</v>
      </c>
      <c r="C386" s="405" t="s">
        <v>2261</v>
      </c>
      <c r="D386" s="405" t="s">
        <v>2262</v>
      </c>
    </row>
    <row r="387" spans="1:4">
      <c r="A387" s="206">
        <v>386</v>
      </c>
      <c r="B387" s="206" t="s">
        <v>475</v>
      </c>
      <c r="C387" s="405" t="s">
        <v>2598</v>
      </c>
      <c r="D387" s="405" t="s">
        <v>2462</v>
      </c>
    </row>
    <row r="388" spans="1:4">
      <c r="A388" s="206">
        <v>387</v>
      </c>
      <c r="B388" s="206" t="s">
        <v>507</v>
      </c>
      <c r="C388" s="405" t="s">
        <v>2599</v>
      </c>
      <c r="D388" s="405" t="s">
        <v>2600</v>
      </c>
    </row>
    <row r="389" spans="1:4">
      <c r="A389" s="206">
        <v>388</v>
      </c>
      <c r="B389" s="206" t="s">
        <v>359</v>
      </c>
      <c r="C389" s="405" t="s">
        <v>2601</v>
      </c>
      <c r="D389" s="405" t="s">
        <v>2145</v>
      </c>
    </row>
    <row r="390" spans="1:4">
      <c r="A390" s="206">
        <v>389</v>
      </c>
      <c r="B390" s="206" t="s">
        <v>816</v>
      </c>
      <c r="C390" s="405" t="s">
        <v>2602</v>
      </c>
      <c r="D390" s="405" t="s">
        <v>2603</v>
      </c>
    </row>
    <row r="391" spans="1:4">
      <c r="A391" s="206">
        <v>390</v>
      </c>
      <c r="B391" s="206" t="s">
        <v>831</v>
      </c>
      <c r="C391" s="405" t="s">
        <v>2604</v>
      </c>
      <c r="D391" s="405" t="s">
        <v>2145</v>
      </c>
    </row>
    <row r="392" spans="1:4">
      <c r="A392" s="206">
        <v>391</v>
      </c>
      <c r="B392" s="206" t="s">
        <v>278</v>
      </c>
      <c r="C392" s="405" t="s">
        <v>2279</v>
      </c>
      <c r="D392" s="405" t="s">
        <v>2280</v>
      </c>
    </row>
    <row r="393" spans="1:4">
      <c r="A393" s="206">
        <v>392</v>
      </c>
      <c r="B393" s="206" t="s">
        <v>821</v>
      </c>
      <c r="C393" s="405" t="s">
        <v>2586</v>
      </c>
      <c r="D393" s="405" t="s">
        <v>2532</v>
      </c>
    </row>
    <row r="394" spans="1:4">
      <c r="A394" s="206">
        <v>393</v>
      </c>
      <c r="B394" s="206" t="s">
        <v>241</v>
      </c>
      <c r="C394" s="405" t="s">
        <v>2154</v>
      </c>
      <c r="D394" s="405" t="s">
        <v>2155</v>
      </c>
    </row>
    <row r="395" spans="1:4">
      <c r="A395" s="206">
        <v>394</v>
      </c>
      <c r="B395" s="206" t="s">
        <v>389</v>
      </c>
      <c r="C395" s="405" t="s">
        <v>1212</v>
      </c>
      <c r="D395" s="405" t="s">
        <v>2189</v>
      </c>
    </row>
    <row r="396" spans="1:4">
      <c r="A396" s="206">
        <v>395</v>
      </c>
      <c r="B396" s="206" t="s">
        <v>607</v>
      </c>
      <c r="C396" s="405" t="s">
        <v>2286</v>
      </c>
      <c r="D396" s="405" t="s">
        <v>46</v>
      </c>
    </row>
    <row r="397" spans="1:4">
      <c r="A397" s="206">
        <v>396</v>
      </c>
      <c r="B397" s="206" t="s">
        <v>355</v>
      </c>
      <c r="C397" s="405" t="s">
        <v>2605</v>
      </c>
      <c r="D397" s="405" t="s">
        <v>2606</v>
      </c>
    </row>
    <row r="398" spans="1:4">
      <c r="A398" s="206">
        <v>397</v>
      </c>
      <c r="B398" s="206" t="s">
        <v>505</v>
      </c>
      <c r="C398" s="405" t="s">
        <v>1791</v>
      </c>
      <c r="D398" s="405" t="s">
        <v>2196</v>
      </c>
    </row>
    <row r="399" spans="1:4">
      <c r="A399" s="206">
        <v>398</v>
      </c>
      <c r="B399" s="206" t="s">
        <v>574</v>
      </c>
      <c r="C399" s="405" t="s">
        <v>2217</v>
      </c>
      <c r="D399" s="405" t="s">
        <v>2218</v>
      </c>
    </row>
    <row r="400" spans="1:4">
      <c r="A400" s="206">
        <v>399</v>
      </c>
      <c r="B400" s="206" t="s">
        <v>677</v>
      </c>
      <c r="C400" s="405" t="s">
        <v>2607</v>
      </c>
      <c r="D400" s="405" t="s">
        <v>2608</v>
      </c>
    </row>
    <row r="401" spans="1:4">
      <c r="A401" s="206">
        <v>400</v>
      </c>
      <c r="B401" s="206" t="s">
        <v>836</v>
      </c>
      <c r="C401" s="405" t="s">
        <v>2609</v>
      </c>
      <c r="D401" s="405" t="s">
        <v>2610</v>
      </c>
    </row>
    <row r="402" spans="1:4">
      <c r="A402" s="206">
        <v>401</v>
      </c>
      <c r="B402" s="206" t="s">
        <v>492</v>
      </c>
      <c r="C402" s="405" t="s">
        <v>2611</v>
      </c>
      <c r="D402" s="405" t="s">
        <v>2612</v>
      </c>
    </row>
    <row r="403" spans="1:4">
      <c r="A403" s="206">
        <v>402</v>
      </c>
      <c r="B403" s="206" t="s">
        <v>323</v>
      </c>
      <c r="C403" s="405" t="s">
        <v>2206</v>
      </c>
      <c r="D403" s="405" t="s">
        <v>2207</v>
      </c>
    </row>
    <row r="404" spans="1:4">
      <c r="A404" s="206">
        <v>403</v>
      </c>
      <c r="B404" s="206" t="s">
        <v>920</v>
      </c>
      <c r="C404" s="405" t="s">
        <v>2185</v>
      </c>
      <c r="D404" s="405" t="s">
        <v>2186</v>
      </c>
    </row>
    <row r="405" spans="1:4">
      <c r="A405" s="206">
        <v>404</v>
      </c>
      <c r="B405" s="206" t="s">
        <v>559</v>
      </c>
      <c r="C405" s="405" t="s">
        <v>2378</v>
      </c>
      <c r="D405" s="405" t="s">
        <v>2096</v>
      </c>
    </row>
    <row r="406" spans="1:4">
      <c r="A406" s="206">
        <v>405</v>
      </c>
      <c r="B406" s="206" t="s">
        <v>930</v>
      </c>
      <c r="C406" s="405" t="s">
        <v>2613</v>
      </c>
      <c r="D406" s="405" t="s">
        <v>2248</v>
      </c>
    </row>
    <row r="407" spans="1:4">
      <c r="A407" s="206">
        <v>406</v>
      </c>
      <c r="B407" s="206" t="s">
        <v>227</v>
      </c>
      <c r="C407" s="405" t="s">
        <v>2614</v>
      </c>
      <c r="D407" s="405" t="s">
        <v>2615</v>
      </c>
    </row>
    <row r="408" spans="1:4">
      <c r="A408" s="206">
        <v>407</v>
      </c>
      <c r="B408" s="206" t="s">
        <v>395</v>
      </c>
      <c r="C408" s="405" t="s">
        <v>2371</v>
      </c>
      <c r="D408" s="405" t="s">
        <v>2372</v>
      </c>
    </row>
    <row r="409" spans="1:4">
      <c r="A409" s="206">
        <v>408</v>
      </c>
      <c r="B409" s="206" t="s">
        <v>212</v>
      </c>
      <c r="C409" s="405" t="s">
        <v>24</v>
      </c>
      <c r="D409" s="405" t="s">
        <v>2004</v>
      </c>
    </row>
    <row r="410" spans="1:4">
      <c r="A410" s="206">
        <v>409</v>
      </c>
      <c r="B410" s="206" t="s">
        <v>586</v>
      </c>
      <c r="C410" s="405" t="s">
        <v>2616</v>
      </c>
      <c r="D410" s="405" t="s">
        <v>2617</v>
      </c>
    </row>
    <row r="411" spans="1:4">
      <c r="A411" s="206">
        <v>410</v>
      </c>
      <c r="B411" s="206" t="s">
        <v>196</v>
      </c>
      <c r="C411" s="405" t="s">
        <v>2245</v>
      </c>
      <c r="D411" s="405" t="s">
        <v>2246</v>
      </c>
    </row>
    <row r="412" spans="1:4">
      <c r="A412" s="206">
        <v>411</v>
      </c>
      <c r="B412" s="206" t="s">
        <v>900</v>
      </c>
      <c r="C412" s="405" t="s">
        <v>2137</v>
      </c>
      <c r="D412" s="405" t="s">
        <v>2138</v>
      </c>
    </row>
    <row r="413" spans="1:4">
      <c r="A413" s="206">
        <v>412</v>
      </c>
      <c r="B413" s="206" t="s">
        <v>537</v>
      </c>
      <c r="C413" s="405" t="s">
        <v>2533</v>
      </c>
      <c r="D413" s="405" t="s">
        <v>2529</v>
      </c>
    </row>
    <row r="414" spans="1:4">
      <c r="A414" s="206">
        <v>413</v>
      </c>
      <c r="B414" s="206" t="s">
        <v>169</v>
      </c>
      <c r="C414" s="405" t="s">
        <v>2142</v>
      </c>
      <c r="D414" s="405" t="s">
        <v>2143</v>
      </c>
    </row>
    <row r="415" spans="1:4">
      <c r="A415" s="206">
        <v>414</v>
      </c>
      <c r="B415" s="206" t="s">
        <v>387</v>
      </c>
      <c r="C415" s="405" t="s">
        <v>2363</v>
      </c>
      <c r="D415" s="405" t="s">
        <v>2364</v>
      </c>
    </row>
    <row r="416" spans="1:4">
      <c r="A416" s="206">
        <v>415</v>
      </c>
      <c r="B416" s="206" t="s">
        <v>520</v>
      </c>
      <c r="C416" s="405" t="s">
        <v>2618</v>
      </c>
      <c r="D416" s="405" t="s">
        <v>2619</v>
      </c>
    </row>
    <row r="417" spans="1:4">
      <c r="A417" s="206">
        <v>416</v>
      </c>
      <c r="B417" s="206" t="s">
        <v>292</v>
      </c>
      <c r="C417" s="405" t="s">
        <v>2417</v>
      </c>
      <c r="D417" s="405" t="s">
        <v>2418</v>
      </c>
    </row>
    <row r="418" spans="1:4">
      <c r="A418" s="206">
        <v>417</v>
      </c>
      <c r="B418" s="206" t="s">
        <v>10</v>
      </c>
      <c r="C418" s="405" t="s">
        <v>2368</v>
      </c>
      <c r="D418" s="405" t="s">
        <v>2304</v>
      </c>
    </row>
    <row r="419" spans="1:4">
      <c r="A419" s="206">
        <v>418</v>
      </c>
      <c r="B419" s="206" t="s">
        <v>404</v>
      </c>
      <c r="C419" s="405" t="s">
        <v>2620</v>
      </c>
      <c r="D419" s="405" t="s">
        <v>2151</v>
      </c>
    </row>
    <row r="420" spans="1:4">
      <c r="A420" s="206">
        <v>419</v>
      </c>
      <c r="B420" s="206" t="s">
        <v>928</v>
      </c>
      <c r="C420" s="405" t="s">
        <v>2594</v>
      </c>
      <c r="D420" s="405" t="s">
        <v>2313</v>
      </c>
    </row>
    <row r="421" spans="1:4">
      <c r="A421" s="206">
        <v>420</v>
      </c>
      <c r="B421" s="206" t="s">
        <v>367</v>
      </c>
      <c r="C421" s="405" t="s">
        <v>2621</v>
      </c>
      <c r="D421" s="405" t="s">
        <v>2622</v>
      </c>
    </row>
    <row r="422" spans="1:4">
      <c r="A422" s="206">
        <v>421</v>
      </c>
      <c r="B422" s="206" t="s">
        <v>873</v>
      </c>
      <c r="C422" s="405" t="s">
        <v>2623</v>
      </c>
      <c r="D422" s="405" t="s">
        <v>2003</v>
      </c>
    </row>
    <row r="423" spans="1:4">
      <c r="A423" s="206">
        <v>422</v>
      </c>
      <c r="B423" s="206" t="s">
        <v>220</v>
      </c>
      <c r="C423" s="405" t="s">
        <v>2624</v>
      </c>
      <c r="D423" s="405" t="s">
        <v>2207</v>
      </c>
    </row>
    <row r="424" spans="1:4">
      <c r="A424" s="206">
        <v>423</v>
      </c>
      <c r="B424" s="206" t="s">
        <v>907</v>
      </c>
      <c r="C424" s="405" t="s">
        <v>2101</v>
      </c>
      <c r="D424" s="405" t="s">
        <v>2102</v>
      </c>
    </row>
    <row r="425" spans="1:4">
      <c r="A425" s="206">
        <v>424</v>
      </c>
      <c r="B425" s="206" t="s">
        <v>297</v>
      </c>
      <c r="C425" s="405" t="s">
        <v>2103</v>
      </c>
      <c r="D425" s="405" t="s">
        <v>50</v>
      </c>
    </row>
    <row r="426" spans="1:4">
      <c r="A426" s="206">
        <v>425</v>
      </c>
      <c r="B426" s="206" t="s">
        <v>953</v>
      </c>
      <c r="C426" s="405" t="s">
        <v>2625</v>
      </c>
      <c r="D426" s="405" t="s">
        <v>2626</v>
      </c>
    </row>
    <row r="427" spans="1:4">
      <c r="A427" s="206">
        <v>426</v>
      </c>
      <c r="B427" s="206" t="s">
        <v>844</v>
      </c>
      <c r="C427" s="405" t="s">
        <v>2627</v>
      </c>
      <c r="D427" s="405" t="s">
        <v>2628</v>
      </c>
    </row>
    <row r="428" spans="1:4">
      <c r="A428" s="206">
        <v>427</v>
      </c>
      <c r="B428" s="206" t="s">
        <v>639</v>
      </c>
      <c r="C428" s="405" t="s">
        <v>2629</v>
      </c>
      <c r="D428" s="405" t="s">
        <v>2630</v>
      </c>
    </row>
    <row r="429" spans="1:4">
      <c r="A429" s="206">
        <v>428</v>
      </c>
      <c r="B429" s="206" t="s">
        <v>931</v>
      </c>
      <c r="C429" s="405" t="s">
        <v>2573</v>
      </c>
      <c r="D429" s="405" t="s">
        <v>2401</v>
      </c>
    </row>
    <row r="430" spans="1:4">
      <c r="A430" s="206">
        <v>429</v>
      </c>
      <c r="B430" s="206" t="s">
        <v>766</v>
      </c>
      <c r="C430" s="405" t="s">
        <v>2340</v>
      </c>
      <c r="D430" s="405" t="s">
        <v>2341</v>
      </c>
    </row>
    <row r="431" spans="1:4">
      <c r="A431" s="206">
        <v>430</v>
      </c>
      <c r="B431" s="206" t="s">
        <v>529</v>
      </c>
      <c r="C431" s="405" t="s">
        <v>2333</v>
      </c>
      <c r="D431" s="405" t="s">
        <v>2334</v>
      </c>
    </row>
    <row r="432" spans="1:4">
      <c r="A432" s="206">
        <v>431</v>
      </c>
      <c r="B432" s="206" t="s">
        <v>482</v>
      </c>
      <c r="C432" s="405" t="s">
        <v>2631</v>
      </c>
      <c r="D432" s="405" t="s">
        <v>2166</v>
      </c>
    </row>
    <row r="433" spans="1:4">
      <c r="A433" s="206">
        <v>432</v>
      </c>
      <c r="B433" s="206" t="s">
        <v>249</v>
      </c>
      <c r="C433" s="405" t="s">
        <v>2632</v>
      </c>
      <c r="D433" s="405" t="s">
        <v>2168</v>
      </c>
    </row>
    <row r="434" spans="1:4">
      <c r="A434" s="206">
        <v>433</v>
      </c>
      <c r="B434" s="206" t="s">
        <v>963</v>
      </c>
      <c r="C434" s="405" t="s">
        <v>2633</v>
      </c>
      <c r="D434" s="405" t="s">
        <v>2382</v>
      </c>
    </row>
    <row r="435" spans="1:4">
      <c r="A435" s="206">
        <v>434</v>
      </c>
      <c r="B435" s="206" t="s">
        <v>558</v>
      </c>
      <c r="C435" s="405" t="s">
        <v>2360</v>
      </c>
      <c r="D435" s="405" t="s">
        <v>2231</v>
      </c>
    </row>
    <row r="436" spans="1:4">
      <c r="A436" s="206">
        <v>435</v>
      </c>
      <c r="B436" s="206" t="s">
        <v>308</v>
      </c>
      <c r="C436" s="405" t="s">
        <v>2634</v>
      </c>
      <c r="D436" s="405" t="s">
        <v>2635</v>
      </c>
    </row>
    <row r="437" spans="1:4">
      <c r="A437" s="206">
        <v>436</v>
      </c>
      <c r="B437" s="206" t="s">
        <v>526</v>
      </c>
      <c r="C437" s="405" t="s">
        <v>2636</v>
      </c>
      <c r="D437" s="405" t="s">
        <v>2524</v>
      </c>
    </row>
    <row r="438" spans="1:4">
      <c r="A438" s="206">
        <v>437</v>
      </c>
      <c r="B438" s="206" t="s">
        <v>678</v>
      </c>
      <c r="C438" s="405" t="s">
        <v>2637</v>
      </c>
      <c r="D438" s="405" t="s">
        <v>50</v>
      </c>
    </row>
    <row r="439" spans="1:4">
      <c r="A439" s="206">
        <v>438</v>
      </c>
      <c r="B439" s="206" t="s">
        <v>923</v>
      </c>
      <c r="C439" s="405" t="s">
        <v>2540</v>
      </c>
      <c r="D439" s="405" t="s">
        <v>2120</v>
      </c>
    </row>
    <row r="440" spans="1:4">
      <c r="A440" s="206">
        <v>439</v>
      </c>
      <c r="B440" s="391" t="s">
        <v>350</v>
      </c>
      <c r="C440" s="405" t="s">
        <v>2638</v>
      </c>
      <c r="D440" s="405" t="s">
        <v>3111</v>
      </c>
    </row>
    <row r="441" spans="1:4">
      <c r="A441" s="206">
        <v>440</v>
      </c>
      <c r="B441" s="391" t="s">
        <v>309</v>
      </c>
      <c r="C441" s="405" t="s">
        <v>2639</v>
      </c>
      <c r="D441" s="405" t="s">
        <v>2640</v>
      </c>
    </row>
    <row r="442" spans="1:4">
      <c r="A442" s="206">
        <v>441</v>
      </c>
      <c r="B442" s="391" t="s">
        <v>885</v>
      </c>
      <c r="C442" s="405" t="s">
        <v>2114</v>
      </c>
      <c r="D442" s="405" t="s">
        <v>30</v>
      </c>
    </row>
    <row r="443" spans="1:4">
      <c r="A443" s="206">
        <v>442</v>
      </c>
      <c r="B443" s="391" t="s">
        <v>882</v>
      </c>
      <c r="C443" s="405" t="s">
        <v>2641</v>
      </c>
      <c r="D443" s="405" t="s">
        <v>2536</v>
      </c>
    </row>
    <row r="444" spans="1:4">
      <c r="A444" s="206">
        <v>443</v>
      </c>
      <c r="B444" s="391" t="s">
        <v>802</v>
      </c>
      <c r="C444" s="405" t="s">
        <v>2642</v>
      </c>
      <c r="D444" s="405" t="s">
        <v>2524</v>
      </c>
    </row>
    <row r="445" spans="1:4">
      <c r="A445" s="206">
        <v>444</v>
      </c>
      <c r="B445" s="391" t="s">
        <v>203</v>
      </c>
      <c r="C445" s="405" t="s">
        <v>2643</v>
      </c>
      <c r="D445" s="405" t="s">
        <v>21</v>
      </c>
    </row>
    <row r="446" spans="1:4">
      <c r="A446" s="206">
        <v>445</v>
      </c>
      <c r="B446" s="391" t="s">
        <v>148</v>
      </c>
      <c r="C446" s="405" t="s">
        <v>2374</v>
      </c>
      <c r="D446" s="405" t="s">
        <v>2382</v>
      </c>
    </row>
    <row r="447" spans="1:4">
      <c r="A447" s="206">
        <v>446</v>
      </c>
      <c r="B447" s="391" t="s">
        <v>598</v>
      </c>
      <c r="C447" s="405" t="s">
        <v>2644</v>
      </c>
      <c r="D447" s="405" t="s">
        <v>2645</v>
      </c>
    </row>
    <row r="448" spans="1:4">
      <c r="A448" s="206">
        <v>447</v>
      </c>
      <c r="B448" s="391" t="s">
        <v>595</v>
      </c>
      <c r="C448" s="405" t="s">
        <v>2646</v>
      </c>
      <c r="D448" s="405" t="s">
        <v>2647</v>
      </c>
    </row>
    <row r="449" spans="1:4">
      <c r="A449" s="206">
        <v>448</v>
      </c>
      <c r="B449" s="391" t="s">
        <v>897</v>
      </c>
      <c r="C449" s="405" t="s">
        <v>2308</v>
      </c>
      <c r="D449" s="405" t="s">
        <v>2105</v>
      </c>
    </row>
    <row r="450" spans="1:4">
      <c r="A450" s="206">
        <v>449</v>
      </c>
      <c r="B450" s="391" t="s">
        <v>376</v>
      </c>
      <c r="C450" s="405" t="s">
        <v>2460</v>
      </c>
      <c r="D450" s="405" t="s">
        <v>628</v>
      </c>
    </row>
    <row r="451" spans="1:4">
      <c r="A451" s="206">
        <v>450</v>
      </c>
      <c r="B451" s="391" t="s">
        <v>853</v>
      </c>
      <c r="C451" s="405" t="s">
        <v>2648</v>
      </c>
      <c r="D451" s="405" t="s">
        <v>2103</v>
      </c>
    </row>
    <row r="452" spans="1:4">
      <c r="A452" s="206">
        <v>451</v>
      </c>
      <c r="B452" s="391" t="s">
        <v>410</v>
      </c>
      <c r="C452" s="405" t="s">
        <v>2649</v>
      </c>
      <c r="D452" s="405" t="s">
        <v>2096</v>
      </c>
    </row>
    <row r="453" spans="1:4">
      <c r="A453" s="206">
        <v>452</v>
      </c>
      <c r="B453" s="391" t="s">
        <v>343</v>
      </c>
      <c r="C453" s="405" t="s">
        <v>2650</v>
      </c>
      <c r="D453" s="405" t="s">
        <v>2589</v>
      </c>
    </row>
    <row r="454" spans="1:4">
      <c r="A454" s="206">
        <v>453</v>
      </c>
      <c r="B454" s="391" t="s">
        <v>893</v>
      </c>
      <c r="C454" s="405" t="s">
        <v>2211</v>
      </c>
      <c r="D454" s="405" t="s">
        <v>2212</v>
      </c>
    </row>
    <row r="455" spans="1:4">
      <c r="A455" s="206">
        <v>454</v>
      </c>
      <c r="B455" s="391" t="s">
        <v>208</v>
      </c>
      <c r="C455" s="405" t="s">
        <v>2560</v>
      </c>
      <c r="D455" s="405" t="s">
        <v>2561</v>
      </c>
    </row>
    <row r="456" spans="1:4">
      <c r="A456" s="206">
        <v>455</v>
      </c>
      <c r="B456" s="391" t="s">
        <v>604</v>
      </c>
      <c r="C456" s="405" t="s">
        <v>2367</v>
      </c>
      <c r="D456" s="405" t="s">
        <v>2176</v>
      </c>
    </row>
    <row r="457" spans="1:4">
      <c r="A457" s="206">
        <v>456</v>
      </c>
      <c r="B457" s="391" t="s">
        <v>466</v>
      </c>
      <c r="C457" s="405" t="s">
        <v>2651</v>
      </c>
      <c r="D457" s="405" t="s">
        <v>2265</v>
      </c>
    </row>
    <row r="458" spans="1:4">
      <c r="A458" s="206">
        <v>457</v>
      </c>
      <c r="B458" s="391" t="s">
        <v>391</v>
      </c>
      <c r="C458" s="405" t="s">
        <v>2482</v>
      </c>
      <c r="D458" s="405" t="s">
        <v>2203</v>
      </c>
    </row>
    <row r="459" spans="1:4">
      <c r="A459" s="206">
        <v>458</v>
      </c>
      <c r="B459" s="391" t="s">
        <v>217</v>
      </c>
      <c r="C459" s="405" t="s">
        <v>2652</v>
      </c>
      <c r="D459" s="405" t="s">
        <v>2653</v>
      </c>
    </row>
    <row r="460" spans="1:4">
      <c r="A460" s="206">
        <v>459</v>
      </c>
      <c r="B460" s="391" t="s">
        <v>359</v>
      </c>
      <c r="C460" s="405" t="s">
        <v>2601</v>
      </c>
      <c r="D460" s="405" t="s">
        <v>2145</v>
      </c>
    </row>
    <row r="461" spans="1:4">
      <c r="A461" s="206">
        <v>460</v>
      </c>
      <c r="B461" s="391" t="s">
        <v>324</v>
      </c>
      <c r="C461" s="405" t="s">
        <v>2443</v>
      </c>
      <c r="D461" s="405" t="s">
        <v>2444</v>
      </c>
    </row>
    <row r="462" spans="1:4">
      <c r="A462" s="206">
        <v>461</v>
      </c>
      <c r="B462" s="391" t="s">
        <v>506</v>
      </c>
      <c r="C462" s="405" t="s">
        <v>2110</v>
      </c>
      <c r="D462" s="405" t="s">
        <v>2111</v>
      </c>
    </row>
    <row r="463" spans="1:4">
      <c r="A463" s="206">
        <v>462</v>
      </c>
      <c r="B463" s="391" t="s">
        <v>503</v>
      </c>
      <c r="C463" s="405" t="s">
        <v>2654</v>
      </c>
      <c r="D463" s="405" t="s">
        <v>25</v>
      </c>
    </row>
    <row r="464" spans="1:4">
      <c r="A464" s="206">
        <v>463</v>
      </c>
      <c r="B464" s="391" t="s">
        <v>401</v>
      </c>
      <c r="C464" s="405" t="s">
        <v>2562</v>
      </c>
      <c r="D464" s="405" t="s">
        <v>2563</v>
      </c>
    </row>
    <row r="465" spans="1:4">
      <c r="A465" s="206">
        <v>464</v>
      </c>
      <c r="B465" s="391" t="s">
        <v>664</v>
      </c>
      <c r="C465" s="405" t="s">
        <v>2354</v>
      </c>
      <c r="D465" s="405" t="s">
        <v>2355</v>
      </c>
    </row>
    <row r="466" spans="1:4">
      <c r="A466" s="206">
        <v>465</v>
      </c>
      <c r="B466" s="391" t="s">
        <v>682</v>
      </c>
      <c r="C466" s="405" t="s">
        <v>2655</v>
      </c>
      <c r="D466" s="405" t="s">
        <v>2656</v>
      </c>
    </row>
    <row r="467" spans="1:4">
      <c r="A467" s="206">
        <v>466</v>
      </c>
      <c r="B467" s="391" t="s">
        <v>769</v>
      </c>
      <c r="C467" s="405" t="s">
        <v>2288</v>
      </c>
      <c r="D467" s="405" t="s">
        <v>2289</v>
      </c>
    </row>
    <row r="468" spans="1:4">
      <c r="A468" s="206">
        <v>467</v>
      </c>
      <c r="B468" s="391" t="s">
        <v>898</v>
      </c>
      <c r="C468" s="405" t="s">
        <v>2106</v>
      </c>
      <c r="D468" s="405" t="s">
        <v>2107</v>
      </c>
    </row>
    <row r="469" spans="1:4">
      <c r="A469" s="206">
        <v>468</v>
      </c>
      <c r="B469" s="391" t="s">
        <v>826</v>
      </c>
      <c r="C469" s="405" t="s">
        <v>2657</v>
      </c>
      <c r="D469" s="405" t="s">
        <v>2004</v>
      </c>
    </row>
    <row r="470" spans="1:4">
      <c r="A470" s="206">
        <v>469</v>
      </c>
      <c r="B470" s="391" t="s">
        <v>451</v>
      </c>
      <c r="C470" s="405" t="s">
        <v>2658</v>
      </c>
      <c r="D470" s="405" t="s">
        <v>2124</v>
      </c>
    </row>
    <row r="471" spans="1:4">
      <c r="A471" s="206">
        <v>470</v>
      </c>
      <c r="B471" s="391" t="s">
        <v>850</v>
      </c>
      <c r="C471" s="405" t="s">
        <v>2659</v>
      </c>
      <c r="D471" s="405" t="s">
        <v>2524</v>
      </c>
    </row>
    <row r="472" spans="1:4">
      <c r="A472" s="206">
        <v>471</v>
      </c>
      <c r="B472" s="391" t="s">
        <v>219</v>
      </c>
      <c r="C472" s="405" t="s">
        <v>2319</v>
      </c>
      <c r="D472" s="405" t="s">
        <v>2299</v>
      </c>
    </row>
    <row r="473" spans="1:4">
      <c r="A473" s="206">
        <v>472</v>
      </c>
      <c r="B473" s="391" t="s">
        <v>235</v>
      </c>
      <c r="C473" s="405" t="s">
        <v>2660</v>
      </c>
      <c r="D473" s="405" t="s">
        <v>2387</v>
      </c>
    </row>
    <row r="474" spans="1:4">
      <c r="A474" s="206">
        <v>473</v>
      </c>
      <c r="B474" s="391" t="s">
        <v>508</v>
      </c>
      <c r="C474" s="405" t="s">
        <v>2661</v>
      </c>
      <c r="D474" s="405" t="s">
        <v>2102</v>
      </c>
    </row>
    <row r="475" spans="1:4">
      <c r="A475" s="206">
        <v>474</v>
      </c>
      <c r="B475" s="391" t="s">
        <v>554</v>
      </c>
      <c r="C475" s="405" t="s">
        <v>2227</v>
      </c>
      <c r="D475" s="405" t="s">
        <v>2228</v>
      </c>
    </row>
    <row r="476" spans="1:4">
      <c r="A476" s="206">
        <v>475</v>
      </c>
      <c r="B476" s="391" t="s">
        <v>322</v>
      </c>
      <c r="C476" s="405" t="s">
        <v>2662</v>
      </c>
      <c r="D476" s="405" t="s">
        <v>2663</v>
      </c>
    </row>
    <row r="477" spans="1:4">
      <c r="A477" s="206">
        <v>476</v>
      </c>
      <c r="B477" s="391" t="s">
        <v>858</v>
      </c>
      <c r="C477" s="405" t="s">
        <v>2664</v>
      </c>
      <c r="D477" s="405" t="s">
        <v>2665</v>
      </c>
    </row>
    <row r="478" spans="1:4">
      <c r="A478" s="206">
        <v>477</v>
      </c>
      <c r="B478" s="391" t="s">
        <v>438</v>
      </c>
      <c r="C478" s="405" t="s">
        <v>2666</v>
      </c>
      <c r="D478" s="405" t="s">
        <v>2120</v>
      </c>
    </row>
    <row r="479" spans="1:4">
      <c r="A479" s="206">
        <v>478</v>
      </c>
      <c r="B479" s="391" t="s">
        <v>366</v>
      </c>
      <c r="C479" s="405" t="s">
        <v>2167</v>
      </c>
      <c r="D479" s="405" t="s">
        <v>2168</v>
      </c>
    </row>
    <row r="480" spans="1:4">
      <c r="A480" s="206">
        <v>479</v>
      </c>
      <c r="B480" s="391" t="s">
        <v>408</v>
      </c>
      <c r="C480" s="405" t="s">
        <v>2667</v>
      </c>
      <c r="D480" s="405" t="s">
        <v>2524</v>
      </c>
    </row>
    <row r="481" spans="1:4">
      <c r="A481" s="206">
        <v>480</v>
      </c>
      <c r="B481" s="391" t="s">
        <v>240</v>
      </c>
      <c r="C481" s="405" t="s">
        <v>2668</v>
      </c>
      <c r="D481" s="405" t="s">
        <v>2105</v>
      </c>
    </row>
    <row r="482" spans="1:4">
      <c r="A482" s="206">
        <v>481</v>
      </c>
      <c r="B482" s="391" t="s">
        <v>478</v>
      </c>
      <c r="C482" s="405" t="s">
        <v>2669</v>
      </c>
      <c r="D482" s="405" t="s">
        <v>2155</v>
      </c>
    </row>
    <row r="483" spans="1:4">
      <c r="A483" s="206">
        <v>482</v>
      </c>
      <c r="B483" s="391" t="s">
        <v>791</v>
      </c>
      <c r="C483" s="405" t="s">
        <v>2670</v>
      </c>
      <c r="D483" s="405" t="s">
        <v>2671</v>
      </c>
    </row>
    <row r="484" spans="1:4">
      <c r="A484" s="206">
        <v>483</v>
      </c>
      <c r="B484" s="391" t="s">
        <v>601</v>
      </c>
      <c r="C484" s="405" t="s">
        <v>2309</v>
      </c>
      <c r="D484" s="405" t="s">
        <v>2184</v>
      </c>
    </row>
    <row r="485" spans="1:4">
      <c r="A485" s="206">
        <v>484</v>
      </c>
      <c r="B485" s="391" t="s">
        <v>820</v>
      </c>
      <c r="C485" s="405" t="s">
        <v>2672</v>
      </c>
      <c r="D485" s="405" t="s">
        <v>2673</v>
      </c>
    </row>
    <row r="486" spans="1:4">
      <c r="A486" s="206">
        <v>485</v>
      </c>
      <c r="B486" s="391" t="s">
        <v>352</v>
      </c>
      <c r="C486" s="405" t="s">
        <v>2146</v>
      </c>
      <c r="D486" s="405" t="s">
        <v>48</v>
      </c>
    </row>
    <row r="487" spans="1:4">
      <c r="A487" s="206">
        <v>486</v>
      </c>
      <c r="B487" s="391" t="s">
        <v>857</v>
      </c>
      <c r="C487" s="405" t="s">
        <v>2674</v>
      </c>
      <c r="D487" s="405" t="s">
        <v>2462</v>
      </c>
    </row>
    <row r="488" spans="1:4">
      <c r="A488" s="206">
        <v>487</v>
      </c>
      <c r="B488" s="391" t="s">
        <v>970</v>
      </c>
      <c r="C488" s="405" t="s">
        <v>2675</v>
      </c>
      <c r="D488" s="405" t="s">
        <v>2676</v>
      </c>
    </row>
    <row r="489" spans="1:4">
      <c r="A489" s="206">
        <v>488</v>
      </c>
      <c r="B489" s="391" t="s">
        <v>507</v>
      </c>
      <c r="C489" s="405" t="s">
        <v>2599</v>
      </c>
      <c r="D489" s="405" t="s">
        <v>2600</v>
      </c>
    </row>
    <row r="490" spans="1:4">
      <c r="A490" s="206">
        <v>489</v>
      </c>
      <c r="B490" s="391" t="s">
        <v>365</v>
      </c>
      <c r="C490" s="405" t="s">
        <v>2467</v>
      </c>
      <c r="D490" s="405" t="s">
        <v>2468</v>
      </c>
    </row>
    <row r="491" spans="1:4">
      <c r="A491" s="206">
        <v>490</v>
      </c>
      <c r="B491" s="391" t="s">
        <v>476</v>
      </c>
      <c r="C491" s="405" t="s">
        <v>27</v>
      </c>
      <c r="D491" s="405" t="s">
        <v>2347</v>
      </c>
    </row>
    <row r="492" spans="1:4">
      <c r="A492" s="206">
        <v>491</v>
      </c>
      <c r="B492" s="391" t="s">
        <v>124</v>
      </c>
      <c r="C492" s="405" t="s">
        <v>2596</v>
      </c>
      <c r="D492" s="405" t="s">
        <v>2597</v>
      </c>
    </row>
    <row r="493" spans="1:4">
      <c r="A493" s="206">
        <v>492</v>
      </c>
      <c r="B493" s="391" t="s">
        <v>207</v>
      </c>
      <c r="C493" s="405" t="s">
        <v>2677</v>
      </c>
      <c r="D493" s="405" t="s">
        <v>38</v>
      </c>
    </row>
    <row r="494" spans="1:4">
      <c r="A494" s="206">
        <v>493</v>
      </c>
      <c r="B494" s="391" t="s">
        <v>973</v>
      </c>
      <c r="C494" s="405" t="s">
        <v>2678</v>
      </c>
      <c r="D494" s="405" t="s">
        <v>2679</v>
      </c>
    </row>
    <row r="495" spans="1:4">
      <c r="A495" s="206">
        <v>494</v>
      </c>
      <c r="B495" s="391" t="s">
        <v>151</v>
      </c>
      <c r="C495" s="405" t="s">
        <v>2680</v>
      </c>
      <c r="D495" s="405" t="s">
        <v>2118</v>
      </c>
    </row>
    <row r="496" spans="1:4">
      <c r="A496" s="206">
        <v>495</v>
      </c>
      <c r="B496" s="391" t="s">
        <v>513</v>
      </c>
      <c r="C496" s="405" t="s">
        <v>2681</v>
      </c>
      <c r="D496" s="405" t="s">
        <v>2682</v>
      </c>
    </row>
    <row r="497" spans="1:4">
      <c r="A497" s="206">
        <v>496</v>
      </c>
      <c r="B497" s="391" t="s">
        <v>167</v>
      </c>
      <c r="C497" s="405" t="s">
        <v>2403</v>
      </c>
      <c r="D497" s="405" t="s">
        <v>2143</v>
      </c>
    </row>
    <row r="498" spans="1:4">
      <c r="A498" s="206">
        <v>497</v>
      </c>
      <c r="B498" s="391" t="s">
        <v>474</v>
      </c>
      <c r="C498" s="405" t="s">
        <v>2176</v>
      </c>
      <c r="D498" s="405" t="s">
        <v>2145</v>
      </c>
    </row>
    <row r="499" spans="1:4">
      <c r="A499" s="206">
        <v>498</v>
      </c>
      <c r="B499" s="391" t="s">
        <v>588</v>
      </c>
      <c r="C499" s="405" t="s">
        <v>720</v>
      </c>
      <c r="D499" s="405" t="s">
        <v>2122</v>
      </c>
    </row>
    <row r="500" spans="1:4">
      <c r="A500" s="206">
        <v>499</v>
      </c>
      <c r="B500" s="391" t="s">
        <v>870</v>
      </c>
      <c r="C500" s="405" t="s">
        <v>2683</v>
      </c>
      <c r="D500" s="405" t="s">
        <v>2684</v>
      </c>
    </row>
    <row r="501" spans="1:4">
      <c r="A501" s="206">
        <v>500</v>
      </c>
      <c r="B501" s="391" t="s">
        <v>5</v>
      </c>
      <c r="C501" s="405" t="s">
        <v>2458</v>
      </c>
      <c r="D501" s="405" t="s">
        <v>2459</v>
      </c>
    </row>
    <row r="502" spans="1:4">
      <c r="A502" s="206">
        <v>501</v>
      </c>
      <c r="B502" s="391" t="s">
        <v>480</v>
      </c>
      <c r="C502" s="405" t="s">
        <v>2420</v>
      </c>
      <c r="D502" s="405" t="s">
        <v>2421</v>
      </c>
    </row>
    <row r="503" spans="1:4">
      <c r="A503" s="206">
        <v>502</v>
      </c>
      <c r="B503" s="391" t="s">
        <v>498</v>
      </c>
      <c r="C503" s="405" t="s">
        <v>2685</v>
      </c>
      <c r="D503" s="405" t="s">
        <v>38</v>
      </c>
    </row>
    <row r="504" spans="1:4">
      <c r="A504" s="206">
        <v>503</v>
      </c>
      <c r="B504" s="391" t="s">
        <v>267</v>
      </c>
      <c r="C504" s="405" t="s">
        <v>2686</v>
      </c>
      <c r="D504" s="405" t="s">
        <v>2143</v>
      </c>
    </row>
    <row r="505" spans="1:4">
      <c r="A505" s="206">
        <v>504</v>
      </c>
      <c r="B505" s="391" t="s">
        <v>759</v>
      </c>
      <c r="C505" s="405" t="s">
        <v>2429</v>
      </c>
      <c r="D505" s="405" t="s">
        <v>2430</v>
      </c>
    </row>
    <row r="506" spans="1:4">
      <c r="A506" s="206">
        <v>505</v>
      </c>
      <c r="B506" s="391" t="s">
        <v>316</v>
      </c>
      <c r="C506" s="405" t="s">
        <v>2687</v>
      </c>
      <c r="D506" s="405" t="s">
        <v>628</v>
      </c>
    </row>
    <row r="507" spans="1:4">
      <c r="A507" s="206">
        <v>506</v>
      </c>
      <c r="B507" s="391" t="s">
        <v>835</v>
      </c>
      <c r="C507" s="405" t="s">
        <v>2688</v>
      </c>
      <c r="D507" s="405" t="s">
        <v>2689</v>
      </c>
    </row>
    <row r="508" spans="1:4">
      <c r="A508" s="206">
        <v>507</v>
      </c>
      <c r="B508" s="391" t="s">
        <v>315</v>
      </c>
      <c r="C508" s="405" t="s">
        <v>2277</v>
      </c>
      <c r="D508" s="405" t="s">
        <v>2278</v>
      </c>
    </row>
    <row r="509" spans="1:4">
      <c r="A509" s="206">
        <v>508</v>
      </c>
      <c r="B509" s="391" t="s">
        <v>561</v>
      </c>
      <c r="C509" s="405" t="s">
        <v>2273</v>
      </c>
      <c r="D509" s="405" t="s">
        <v>2203</v>
      </c>
    </row>
    <row r="510" spans="1:4">
      <c r="A510" s="206">
        <v>509</v>
      </c>
      <c r="B510" s="391" t="s">
        <v>512</v>
      </c>
      <c r="C510" s="405" t="s">
        <v>2690</v>
      </c>
      <c r="D510" s="405" t="s">
        <v>2691</v>
      </c>
    </row>
    <row r="511" spans="1:4">
      <c r="A511" s="206">
        <v>510</v>
      </c>
      <c r="B511" s="391" t="s">
        <v>269</v>
      </c>
      <c r="C511" s="405" t="s">
        <v>2692</v>
      </c>
      <c r="D511" s="405" t="s">
        <v>2205</v>
      </c>
    </row>
    <row r="512" spans="1:4">
      <c r="A512" s="206">
        <v>511</v>
      </c>
      <c r="B512" s="391" t="s">
        <v>964</v>
      </c>
      <c r="C512" s="405" t="s">
        <v>2525</v>
      </c>
      <c r="D512" s="405" t="s">
        <v>2526</v>
      </c>
    </row>
    <row r="513" spans="1:4">
      <c r="A513" s="206">
        <v>512</v>
      </c>
      <c r="B513" s="391" t="s">
        <v>239</v>
      </c>
      <c r="C513" s="405" t="s">
        <v>2693</v>
      </c>
      <c r="D513" s="405" t="s">
        <v>2694</v>
      </c>
    </row>
    <row r="514" spans="1:4">
      <c r="A514" s="206">
        <v>513</v>
      </c>
      <c r="B514" s="391" t="s">
        <v>937</v>
      </c>
      <c r="C514" s="405" t="s">
        <v>2695</v>
      </c>
      <c r="D514" s="405" t="s">
        <v>2696</v>
      </c>
    </row>
    <row r="515" spans="1:4">
      <c r="A515" s="206">
        <v>514</v>
      </c>
      <c r="B515" s="391" t="s">
        <v>256</v>
      </c>
      <c r="C515" s="405" t="s">
        <v>2266</v>
      </c>
      <c r="D515" s="405" t="s">
        <v>2196</v>
      </c>
    </row>
    <row r="516" spans="1:4">
      <c r="A516" s="206">
        <v>515</v>
      </c>
      <c r="B516" s="391" t="s">
        <v>762</v>
      </c>
      <c r="C516" s="405" t="s">
        <v>53</v>
      </c>
      <c r="D516" s="405" t="s">
        <v>2006</v>
      </c>
    </row>
    <row r="517" spans="1:4">
      <c r="A517" s="206">
        <v>516</v>
      </c>
      <c r="B517" s="391" t="s">
        <v>353</v>
      </c>
      <c r="C517" s="405" t="s">
        <v>2163</v>
      </c>
      <c r="D517" s="405" t="s">
        <v>2164</v>
      </c>
    </row>
    <row r="518" spans="1:4">
      <c r="A518" s="206">
        <v>517</v>
      </c>
      <c r="B518" s="391" t="s">
        <v>570</v>
      </c>
      <c r="C518" s="405" t="s">
        <v>2697</v>
      </c>
      <c r="D518" s="405" t="s">
        <v>2003</v>
      </c>
    </row>
    <row r="519" spans="1:4">
      <c r="A519" s="206">
        <v>518</v>
      </c>
      <c r="B519" s="391" t="s">
        <v>879</v>
      </c>
      <c r="C519" s="405" t="s">
        <v>2698</v>
      </c>
      <c r="D519" s="405" t="s">
        <v>2699</v>
      </c>
    </row>
    <row r="520" spans="1:4">
      <c r="A520" s="206">
        <v>519</v>
      </c>
      <c r="B520" s="391" t="s">
        <v>822</v>
      </c>
      <c r="C520" s="405" t="s">
        <v>2700</v>
      </c>
      <c r="D520" s="405" t="s">
        <v>2701</v>
      </c>
    </row>
    <row r="521" spans="1:4">
      <c r="A521" s="206">
        <v>520</v>
      </c>
      <c r="B521" s="391" t="s">
        <v>509</v>
      </c>
      <c r="C521" s="405" t="s">
        <v>2702</v>
      </c>
      <c r="D521" s="405" t="s">
        <v>2107</v>
      </c>
    </row>
    <row r="522" spans="1:4">
      <c r="A522" s="206">
        <v>521</v>
      </c>
      <c r="B522" s="391" t="s">
        <v>891</v>
      </c>
      <c r="C522" s="405" t="s">
        <v>2351</v>
      </c>
      <c r="D522" s="405" t="s">
        <v>2105</v>
      </c>
    </row>
    <row r="523" spans="1:4">
      <c r="A523" s="206">
        <v>522</v>
      </c>
      <c r="B523" s="391" t="s">
        <v>194</v>
      </c>
      <c r="C523" s="405" t="s">
        <v>2703</v>
      </c>
      <c r="D523" s="405" t="s">
        <v>2380</v>
      </c>
    </row>
    <row r="524" spans="1:4">
      <c r="A524" s="206">
        <v>523</v>
      </c>
      <c r="B524" s="391" t="s">
        <v>913</v>
      </c>
      <c r="C524" s="405" t="s">
        <v>2511</v>
      </c>
      <c r="D524" s="405" t="s">
        <v>2166</v>
      </c>
    </row>
    <row r="525" spans="1:4">
      <c r="A525" s="206">
        <v>524</v>
      </c>
      <c r="B525" s="391" t="s">
        <v>805</v>
      </c>
      <c r="C525" s="405" t="s">
        <v>2704</v>
      </c>
      <c r="D525" s="405" t="s">
        <v>2524</v>
      </c>
    </row>
    <row r="526" spans="1:4">
      <c r="A526" s="206">
        <v>525</v>
      </c>
      <c r="B526" s="391" t="s">
        <v>938</v>
      </c>
      <c r="C526" s="405" t="s">
        <v>2705</v>
      </c>
      <c r="D526" s="405" t="s">
        <v>2105</v>
      </c>
    </row>
    <row r="527" spans="1:4">
      <c r="A527" s="206">
        <v>526</v>
      </c>
      <c r="B527" s="391" t="s">
        <v>922</v>
      </c>
      <c r="C527" s="405" t="s">
        <v>2706</v>
      </c>
      <c r="D527" s="405" t="s">
        <v>2003</v>
      </c>
    </row>
    <row r="528" spans="1:4">
      <c r="A528" s="206">
        <v>527</v>
      </c>
      <c r="B528" s="391" t="s">
        <v>390</v>
      </c>
      <c r="C528" s="405" t="s">
        <v>2707</v>
      </c>
      <c r="D528" s="405" t="s">
        <v>2282</v>
      </c>
    </row>
    <row r="529" spans="1:4">
      <c r="A529" s="206">
        <v>528</v>
      </c>
      <c r="B529" s="391" t="s">
        <v>576</v>
      </c>
      <c r="C529" s="405" t="s">
        <v>2708</v>
      </c>
      <c r="D529" s="405" t="s">
        <v>2299</v>
      </c>
    </row>
    <row r="530" spans="1:4">
      <c r="A530" s="206">
        <v>529</v>
      </c>
      <c r="B530" s="391" t="s">
        <v>884</v>
      </c>
      <c r="C530" s="405" t="s">
        <v>2709</v>
      </c>
      <c r="D530" s="405" t="s">
        <v>2195</v>
      </c>
    </row>
    <row r="531" spans="1:4">
      <c r="A531" s="206">
        <v>530</v>
      </c>
      <c r="B531" s="391" t="s">
        <v>331</v>
      </c>
      <c r="C531" s="405" t="s">
        <v>2115</v>
      </c>
      <c r="D531" s="405" t="s">
        <v>2116</v>
      </c>
    </row>
    <row r="532" spans="1:4">
      <c r="A532" s="206">
        <v>531</v>
      </c>
      <c r="B532" s="391" t="s">
        <v>757</v>
      </c>
      <c r="C532" s="405" t="s">
        <v>2328</v>
      </c>
      <c r="D532" s="405" t="s">
        <v>2102</v>
      </c>
    </row>
    <row r="533" spans="1:4">
      <c r="A533" s="206">
        <v>532</v>
      </c>
      <c r="B533" s="391" t="s">
        <v>887</v>
      </c>
      <c r="C533" s="405" t="s">
        <v>2373</v>
      </c>
      <c r="D533" s="405" t="s">
        <v>2374</v>
      </c>
    </row>
    <row r="534" spans="1:4">
      <c r="A534" s="206">
        <v>533</v>
      </c>
      <c r="B534" s="391" t="s">
        <v>765</v>
      </c>
      <c r="C534" s="405" t="s">
        <v>2177</v>
      </c>
      <c r="D534" s="405" t="s">
        <v>2178</v>
      </c>
    </row>
    <row r="535" spans="1:4">
      <c r="A535" s="206">
        <v>534</v>
      </c>
      <c r="B535" s="391" t="s">
        <v>621</v>
      </c>
      <c r="C535" s="405" t="s">
        <v>2391</v>
      </c>
      <c r="D535" s="405" t="s">
        <v>2392</v>
      </c>
    </row>
    <row r="536" spans="1:4">
      <c r="A536" s="206">
        <v>535</v>
      </c>
      <c r="B536" s="391" t="s">
        <v>481</v>
      </c>
      <c r="C536" s="405" t="s">
        <v>2710</v>
      </c>
      <c r="D536" s="405" t="s">
        <v>2252</v>
      </c>
    </row>
    <row r="537" spans="1:4">
      <c r="A537" s="206">
        <v>536</v>
      </c>
      <c r="B537" s="391" t="s">
        <v>195</v>
      </c>
      <c r="C537" s="405" t="s">
        <v>2711</v>
      </c>
      <c r="D537" s="405" t="s">
        <v>2712</v>
      </c>
    </row>
    <row r="538" spans="1:4">
      <c r="A538" s="206">
        <v>537</v>
      </c>
      <c r="B538" s="391" t="s">
        <v>245</v>
      </c>
      <c r="C538" s="405" t="s">
        <v>2556</v>
      </c>
      <c r="D538" s="405" t="s">
        <v>2557</v>
      </c>
    </row>
    <row r="539" spans="1:4">
      <c r="A539" s="206">
        <v>538</v>
      </c>
      <c r="B539" s="391" t="s">
        <v>13</v>
      </c>
      <c r="C539" s="405" t="s">
        <v>2455</v>
      </c>
      <c r="D539" s="405" t="s">
        <v>2096</v>
      </c>
    </row>
    <row r="540" spans="1:4">
      <c r="A540" s="206">
        <v>539</v>
      </c>
      <c r="B540" s="391" t="s">
        <v>854</v>
      </c>
      <c r="C540" s="405" t="s">
        <v>2713</v>
      </c>
      <c r="D540" s="405" t="s">
        <v>2122</v>
      </c>
    </row>
    <row r="541" spans="1:4">
      <c r="A541" s="206">
        <v>540</v>
      </c>
      <c r="B541" s="391" t="s">
        <v>872</v>
      </c>
      <c r="C541" s="405" t="s">
        <v>2714</v>
      </c>
      <c r="D541" s="405" t="s">
        <v>2187</v>
      </c>
    </row>
    <row r="542" spans="1:4">
      <c r="A542" s="206">
        <v>541</v>
      </c>
      <c r="B542" s="391" t="s">
        <v>894</v>
      </c>
      <c r="C542" s="405" t="s">
        <v>2248</v>
      </c>
      <c r="D542" s="405" t="s">
        <v>2216</v>
      </c>
    </row>
    <row r="543" spans="1:4">
      <c r="A543" s="206">
        <v>542</v>
      </c>
      <c r="B543" s="391" t="s">
        <v>978</v>
      </c>
      <c r="C543" s="405" t="s">
        <v>2715</v>
      </c>
      <c r="D543" s="405" t="s">
        <v>720</v>
      </c>
    </row>
    <row r="544" spans="1:4">
      <c r="A544" s="206">
        <v>543</v>
      </c>
      <c r="B544" s="391" t="s">
        <v>444</v>
      </c>
      <c r="C544" s="405" t="s">
        <v>2716</v>
      </c>
      <c r="D544" s="405" t="s">
        <v>2717</v>
      </c>
    </row>
    <row r="545" spans="1:4">
      <c r="A545" s="206">
        <v>544</v>
      </c>
      <c r="B545" s="391" t="s">
        <v>880</v>
      </c>
      <c r="C545" s="405" t="s">
        <v>2718</v>
      </c>
      <c r="D545" s="405" t="s">
        <v>50</v>
      </c>
    </row>
    <row r="546" spans="1:4">
      <c r="A546" s="206">
        <v>545</v>
      </c>
      <c r="B546" s="391" t="s">
        <v>863</v>
      </c>
      <c r="C546" s="405" t="s">
        <v>2719</v>
      </c>
      <c r="D546" s="405" t="s">
        <v>2007</v>
      </c>
    </row>
    <row r="547" spans="1:4">
      <c r="A547" s="206">
        <v>546</v>
      </c>
      <c r="B547" s="391" t="s">
        <v>287</v>
      </c>
      <c r="C547" s="405" t="s">
        <v>2720</v>
      </c>
      <c r="D547" s="405" t="s">
        <v>2721</v>
      </c>
    </row>
    <row r="548" spans="1:4">
      <c r="A548" s="206">
        <v>547</v>
      </c>
      <c r="B548" s="391" t="s">
        <v>149</v>
      </c>
      <c r="C548" s="405" t="s">
        <v>2406</v>
      </c>
      <c r="D548" s="405" t="s">
        <v>2407</v>
      </c>
    </row>
    <row r="549" spans="1:4">
      <c r="A549" s="206">
        <v>548</v>
      </c>
      <c r="B549" s="391" t="s">
        <v>499</v>
      </c>
      <c r="C549" s="405" t="s">
        <v>2722</v>
      </c>
      <c r="D549" s="405" t="s">
        <v>2197</v>
      </c>
    </row>
    <row r="550" spans="1:4">
      <c r="A550" s="206">
        <v>549</v>
      </c>
      <c r="B550" s="391" t="s">
        <v>613</v>
      </c>
      <c r="C550" s="405" t="s">
        <v>2005</v>
      </c>
      <c r="D550" s="405" t="s">
        <v>2105</v>
      </c>
    </row>
    <row r="551" spans="1:4">
      <c r="A551" s="206">
        <v>550</v>
      </c>
      <c r="B551" s="391" t="s">
        <v>497</v>
      </c>
      <c r="C551" s="405" t="s">
        <v>2220</v>
      </c>
      <c r="D551" s="405" t="s">
        <v>2221</v>
      </c>
    </row>
    <row r="552" spans="1:4">
      <c r="A552" s="206">
        <v>551</v>
      </c>
      <c r="B552" s="391" t="s">
        <v>787</v>
      </c>
      <c r="C552" s="405" t="s">
        <v>2723</v>
      </c>
      <c r="D552" s="405" t="s">
        <v>2724</v>
      </c>
    </row>
    <row r="553" spans="1:4">
      <c r="A553" s="206">
        <v>552</v>
      </c>
      <c r="B553" s="391" t="s">
        <v>771</v>
      </c>
      <c r="C553" s="405" t="s">
        <v>2169</v>
      </c>
      <c r="D553" s="405" t="s">
        <v>2170</v>
      </c>
    </row>
    <row r="554" spans="1:4">
      <c r="A554" s="206">
        <v>553</v>
      </c>
      <c r="B554" s="391" t="s">
        <v>549</v>
      </c>
      <c r="C554" s="405" t="s">
        <v>2725</v>
      </c>
      <c r="D554" s="405" t="s">
        <v>2176</v>
      </c>
    </row>
    <row r="555" spans="1:4">
      <c r="A555" s="206">
        <v>554</v>
      </c>
      <c r="B555" s="391" t="s">
        <v>209</v>
      </c>
      <c r="C555" s="405" t="s">
        <v>2726</v>
      </c>
      <c r="D555" s="405" t="s">
        <v>2727</v>
      </c>
    </row>
    <row r="556" spans="1:4">
      <c r="A556" s="206">
        <v>555</v>
      </c>
      <c r="B556" s="391" t="s">
        <v>117</v>
      </c>
      <c r="C556" s="405" t="s">
        <v>2728</v>
      </c>
      <c r="D556" s="405" t="s">
        <v>21</v>
      </c>
    </row>
    <row r="557" spans="1:4">
      <c r="A557" s="206">
        <v>556</v>
      </c>
      <c r="B557" s="391" t="s">
        <v>145</v>
      </c>
      <c r="C557" s="405" t="s">
        <v>2729</v>
      </c>
      <c r="D557" s="405" t="s">
        <v>2524</v>
      </c>
    </row>
    <row r="558" spans="1:4">
      <c r="A558" s="206">
        <v>557</v>
      </c>
      <c r="B558" s="391" t="s">
        <v>416</v>
      </c>
      <c r="C558" s="405" t="s">
        <v>2730</v>
      </c>
      <c r="D558" s="405" t="s">
        <v>2105</v>
      </c>
    </row>
    <row r="559" spans="1:4">
      <c r="A559" s="206">
        <v>558</v>
      </c>
      <c r="B559" s="391" t="s">
        <v>581</v>
      </c>
      <c r="C559" s="405" t="s">
        <v>2731</v>
      </c>
      <c r="D559" s="405" t="s">
        <v>2732</v>
      </c>
    </row>
    <row r="560" spans="1:4">
      <c r="A560" s="206">
        <v>559</v>
      </c>
      <c r="B560" s="391" t="s">
        <v>972</v>
      </c>
      <c r="C560" s="405" t="s">
        <v>2733</v>
      </c>
      <c r="D560" s="405" t="s">
        <v>2129</v>
      </c>
    </row>
    <row r="561" spans="1:4">
      <c r="A561" s="206">
        <v>560</v>
      </c>
      <c r="B561" s="391" t="s">
        <v>407</v>
      </c>
      <c r="C561" s="405" t="s">
        <v>2734</v>
      </c>
      <c r="D561" s="405" t="s">
        <v>2184</v>
      </c>
    </row>
    <row r="562" spans="1:4">
      <c r="A562" s="206">
        <v>561</v>
      </c>
      <c r="B562" s="391" t="s">
        <v>295</v>
      </c>
      <c r="C562" s="405" t="s">
        <v>2735</v>
      </c>
      <c r="D562" s="405" t="s">
        <v>2736</v>
      </c>
    </row>
    <row r="563" spans="1:4">
      <c r="A563" s="206">
        <v>562</v>
      </c>
      <c r="B563" s="391" t="s">
        <v>141</v>
      </c>
      <c r="C563" s="405" t="s">
        <v>2483</v>
      </c>
      <c r="D563" s="405" t="s">
        <v>2195</v>
      </c>
    </row>
    <row r="564" spans="1:4">
      <c r="A564" s="206">
        <v>563</v>
      </c>
      <c r="B564" s="391" t="s">
        <v>321</v>
      </c>
      <c r="C564" s="405" t="s">
        <v>2737</v>
      </c>
      <c r="D564" s="405" t="s">
        <v>2738</v>
      </c>
    </row>
    <row r="565" spans="1:4">
      <c r="A565" s="206">
        <v>564</v>
      </c>
      <c r="B565" s="391" t="s">
        <v>434</v>
      </c>
      <c r="C565" s="405" t="s">
        <v>2739</v>
      </c>
      <c r="D565" s="405" t="s">
        <v>2740</v>
      </c>
    </row>
    <row r="566" spans="1:4">
      <c r="A566" s="206">
        <v>565</v>
      </c>
      <c r="B566" s="391" t="s">
        <v>615</v>
      </c>
      <c r="C566" s="405" t="s">
        <v>2419</v>
      </c>
      <c r="D566" s="405" t="s">
        <v>2105</v>
      </c>
    </row>
    <row r="567" spans="1:4">
      <c r="A567" s="206">
        <v>566</v>
      </c>
      <c r="B567" s="391" t="s">
        <v>777</v>
      </c>
      <c r="C567" s="405" t="s">
        <v>2329</v>
      </c>
      <c r="D567" s="405" t="s">
        <v>2330</v>
      </c>
    </row>
    <row r="568" spans="1:4">
      <c r="A568" s="206">
        <v>567</v>
      </c>
      <c r="B568" s="391" t="s">
        <v>770</v>
      </c>
      <c r="C568" s="405" t="s">
        <v>1170</v>
      </c>
      <c r="D568" s="405" t="s">
        <v>718</v>
      </c>
    </row>
    <row r="569" spans="1:4">
      <c r="A569" s="206">
        <v>568</v>
      </c>
      <c r="B569" s="391" t="s">
        <v>528</v>
      </c>
      <c r="C569" s="405" t="s">
        <v>2255</v>
      </c>
      <c r="D569" s="405" t="s">
        <v>2256</v>
      </c>
    </row>
    <row r="570" spans="1:4">
      <c r="A570" s="206">
        <v>569</v>
      </c>
      <c r="B570" s="391" t="s">
        <v>848</v>
      </c>
      <c r="C570" s="405" t="s">
        <v>2741</v>
      </c>
      <c r="D570" s="405" t="s">
        <v>2742</v>
      </c>
    </row>
    <row r="571" spans="1:4">
      <c r="A571" s="206">
        <v>570</v>
      </c>
      <c r="B571" s="391" t="s">
        <v>394</v>
      </c>
      <c r="C571" s="405" t="s">
        <v>2743</v>
      </c>
      <c r="D571" s="405" t="s">
        <v>2355</v>
      </c>
    </row>
    <row r="572" spans="1:4">
      <c r="A572" s="206">
        <v>571</v>
      </c>
      <c r="B572" s="391" t="s">
        <v>257</v>
      </c>
      <c r="C572" s="405" t="s">
        <v>2744</v>
      </c>
      <c r="D572" s="405" t="s">
        <v>2745</v>
      </c>
    </row>
    <row r="573" spans="1:4">
      <c r="A573" s="206">
        <v>572</v>
      </c>
      <c r="B573" s="391" t="s">
        <v>617</v>
      </c>
      <c r="C573" s="405" t="s">
        <v>2408</v>
      </c>
      <c r="D573" s="405" t="s">
        <v>2212</v>
      </c>
    </row>
    <row r="574" spans="1:4">
      <c r="A574" s="206">
        <v>573</v>
      </c>
      <c r="B574" s="391" t="s">
        <v>339</v>
      </c>
      <c r="C574" s="405" t="s">
        <v>2539</v>
      </c>
      <c r="D574" s="405" t="s">
        <v>2514</v>
      </c>
    </row>
    <row r="575" spans="1:4">
      <c r="A575" s="206">
        <v>574</v>
      </c>
      <c r="B575" s="391" t="s">
        <v>655</v>
      </c>
      <c r="C575" s="405" t="s">
        <v>2461</v>
      </c>
      <c r="D575" s="405" t="s">
        <v>2462</v>
      </c>
    </row>
    <row r="576" spans="1:4">
      <c r="A576" s="206">
        <v>575</v>
      </c>
      <c r="B576" s="391" t="s">
        <v>307</v>
      </c>
      <c r="C576" s="405" t="s">
        <v>2746</v>
      </c>
      <c r="D576" s="405" t="s">
        <v>2380</v>
      </c>
    </row>
    <row r="577" spans="1:4">
      <c r="A577" s="206">
        <v>576</v>
      </c>
      <c r="B577" s="391" t="s">
        <v>892</v>
      </c>
      <c r="C577" s="405" t="s">
        <v>2119</v>
      </c>
      <c r="D577" s="405" t="s">
        <v>2120</v>
      </c>
    </row>
    <row r="578" spans="1:4">
      <c r="A578" s="206">
        <v>577</v>
      </c>
      <c r="B578" s="391" t="s">
        <v>281</v>
      </c>
      <c r="C578" s="405" t="s">
        <v>2747</v>
      </c>
      <c r="D578" s="405" t="s">
        <v>2748</v>
      </c>
    </row>
    <row r="579" spans="1:4">
      <c r="A579" s="206">
        <v>578</v>
      </c>
      <c r="B579" s="391" t="s">
        <v>564</v>
      </c>
      <c r="C579" s="405" t="s">
        <v>2264</v>
      </c>
      <c r="D579" s="405" t="s">
        <v>2265</v>
      </c>
    </row>
    <row r="580" spans="1:4">
      <c r="A580" s="206">
        <v>579</v>
      </c>
      <c r="B580" s="391" t="s">
        <v>156</v>
      </c>
      <c r="C580" s="405" t="s">
        <v>2129</v>
      </c>
      <c r="D580" s="405" t="s">
        <v>21</v>
      </c>
    </row>
    <row r="581" spans="1:4">
      <c r="A581" s="206">
        <v>580</v>
      </c>
      <c r="B581" s="391" t="s">
        <v>255</v>
      </c>
      <c r="C581" s="405" t="s">
        <v>2749</v>
      </c>
      <c r="D581" s="405" t="s">
        <v>2750</v>
      </c>
    </row>
    <row r="582" spans="1:4">
      <c r="A582" s="206">
        <v>581</v>
      </c>
      <c r="B582" s="391" t="s">
        <v>415</v>
      </c>
      <c r="C582" s="405" t="s">
        <v>2751</v>
      </c>
      <c r="D582" s="405" t="s">
        <v>2105</v>
      </c>
    </row>
    <row r="583" spans="1:4">
      <c r="A583" s="206">
        <v>582</v>
      </c>
      <c r="B583" s="391" t="s">
        <v>211</v>
      </c>
      <c r="C583" s="405" t="s">
        <v>2543</v>
      </c>
      <c r="D583" s="405" t="s">
        <v>2311</v>
      </c>
    </row>
    <row r="584" spans="1:4">
      <c r="A584" s="206">
        <v>583</v>
      </c>
      <c r="B584" s="391" t="s">
        <v>351</v>
      </c>
      <c r="C584" s="405" t="s">
        <v>2752</v>
      </c>
      <c r="D584" s="405" t="s">
        <v>2118</v>
      </c>
    </row>
    <row r="585" spans="1:4">
      <c r="A585" s="206">
        <v>584</v>
      </c>
      <c r="B585" s="391" t="s">
        <v>763</v>
      </c>
      <c r="C585" s="405" t="s">
        <v>2261</v>
      </c>
      <c r="D585" s="405" t="s">
        <v>2262</v>
      </c>
    </row>
    <row r="586" spans="1:4">
      <c r="A586" s="206">
        <v>585</v>
      </c>
      <c r="B586" s="391" t="s">
        <v>926</v>
      </c>
      <c r="C586" s="405" t="s">
        <v>2753</v>
      </c>
      <c r="D586" s="405" t="s">
        <v>2366</v>
      </c>
    </row>
    <row r="587" spans="1:4">
      <c r="A587" s="206">
        <v>586</v>
      </c>
      <c r="B587" s="391" t="s">
        <v>361</v>
      </c>
      <c r="C587" s="405" t="s">
        <v>2754</v>
      </c>
      <c r="D587" s="405" t="s">
        <v>2755</v>
      </c>
    </row>
    <row r="588" spans="1:4">
      <c r="A588" s="206">
        <v>587</v>
      </c>
      <c r="B588" s="391" t="s">
        <v>192</v>
      </c>
      <c r="C588" s="405" t="s">
        <v>2097</v>
      </c>
      <c r="D588" s="405" t="s">
        <v>2098</v>
      </c>
    </row>
    <row r="589" spans="1:4">
      <c r="A589" s="206">
        <v>588</v>
      </c>
      <c r="B589" s="391" t="s">
        <v>485</v>
      </c>
      <c r="C589" s="405" t="s">
        <v>2756</v>
      </c>
      <c r="D589" s="405" t="s">
        <v>2532</v>
      </c>
    </row>
    <row r="590" spans="1:4">
      <c r="A590" s="206">
        <v>589</v>
      </c>
      <c r="B590" s="391" t="s">
        <v>332</v>
      </c>
      <c r="C590" s="405" t="s">
        <v>2401</v>
      </c>
      <c r="D590" s="405" t="s">
        <v>2402</v>
      </c>
    </row>
    <row r="591" spans="1:4">
      <c r="A591" s="206">
        <v>590</v>
      </c>
      <c r="B591" s="391" t="s">
        <v>662</v>
      </c>
      <c r="C591" s="405" t="s">
        <v>2434</v>
      </c>
      <c r="D591" s="405" t="s">
        <v>2435</v>
      </c>
    </row>
    <row r="592" spans="1:4">
      <c r="A592" s="206">
        <v>591</v>
      </c>
      <c r="B592" s="391" t="s">
        <v>329</v>
      </c>
      <c r="C592" s="405" t="s">
        <v>39</v>
      </c>
      <c r="D592" s="405" t="s">
        <v>2757</v>
      </c>
    </row>
    <row r="593" spans="1:4">
      <c r="A593" s="206">
        <v>592</v>
      </c>
      <c r="B593" s="391" t="s">
        <v>262</v>
      </c>
      <c r="C593" s="405" t="s">
        <v>2758</v>
      </c>
      <c r="D593" s="405" t="s">
        <v>2330</v>
      </c>
    </row>
    <row r="594" spans="1:4">
      <c r="A594" s="206">
        <v>593</v>
      </c>
      <c r="B594" s="391" t="s">
        <v>225</v>
      </c>
      <c r="C594" s="405" t="s">
        <v>2759</v>
      </c>
      <c r="D594" s="405" t="s">
        <v>628</v>
      </c>
    </row>
    <row r="595" spans="1:4">
      <c r="A595" s="206">
        <v>594</v>
      </c>
      <c r="B595" s="391" t="s">
        <v>406</v>
      </c>
      <c r="C595" s="405" t="s">
        <v>2558</v>
      </c>
      <c r="D595" s="405" t="s">
        <v>2559</v>
      </c>
    </row>
    <row r="596" spans="1:4">
      <c r="A596" s="206">
        <v>595</v>
      </c>
      <c r="B596" s="391" t="s">
        <v>952</v>
      </c>
      <c r="C596" s="405" t="s">
        <v>2760</v>
      </c>
      <c r="D596" s="405" t="s">
        <v>628</v>
      </c>
    </row>
    <row r="597" spans="1:4">
      <c r="A597" s="206">
        <v>596</v>
      </c>
      <c r="B597" s="391" t="s">
        <v>461</v>
      </c>
      <c r="C597" s="405" t="s">
        <v>2761</v>
      </c>
      <c r="D597" s="405" t="s">
        <v>2524</v>
      </c>
    </row>
    <row r="598" spans="1:4">
      <c r="A598" s="206">
        <v>597</v>
      </c>
      <c r="B598" s="391" t="s">
        <v>806</v>
      </c>
      <c r="C598" s="405" t="s">
        <v>2478</v>
      </c>
      <c r="D598" s="405" t="s">
        <v>2479</v>
      </c>
    </row>
    <row r="599" spans="1:4">
      <c r="A599" s="206">
        <v>598</v>
      </c>
      <c r="B599" s="391" t="s">
        <v>347</v>
      </c>
      <c r="C599" s="405" t="s">
        <v>2762</v>
      </c>
      <c r="D599" s="405" t="s">
        <v>2514</v>
      </c>
    </row>
    <row r="600" spans="1:4">
      <c r="A600" s="206">
        <v>599</v>
      </c>
      <c r="B600" s="391" t="s">
        <v>435</v>
      </c>
      <c r="C600" s="405" t="s">
        <v>2375</v>
      </c>
      <c r="D600" s="405" t="s">
        <v>2376</v>
      </c>
    </row>
    <row r="601" spans="1:4">
      <c r="A601" s="206">
        <v>600</v>
      </c>
      <c r="B601" s="391" t="s">
        <v>7</v>
      </c>
      <c r="C601" s="405" t="s">
        <v>2202</v>
      </c>
      <c r="D601" s="405" t="s">
        <v>2203</v>
      </c>
    </row>
    <row r="602" spans="1:4">
      <c r="A602" s="206">
        <v>601</v>
      </c>
      <c r="B602" s="391" t="s">
        <v>845</v>
      </c>
      <c r="C602" s="405" t="s">
        <v>2763</v>
      </c>
      <c r="D602" s="405" t="s">
        <v>2120</v>
      </c>
    </row>
    <row r="603" spans="1:4">
      <c r="A603" s="206">
        <v>602</v>
      </c>
      <c r="B603" s="391" t="s">
        <v>909</v>
      </c>
      <c r="C603" s="405" t="s">
        <v>2287</v>
      </c>
      <c r="D603" s="405" t="s">
        <v>2196</v>
      </c>
    </row>
    <row r="604" spans="1:4">
      <c r="A604" s="206">
        <v>603</v>
      </c>
      <c r="B604" s="391" t="s">
        <v>552</v>
      </c>
      <c r="C604" s="405" t="s">
        <v>2160</v>
      </c>
      <c r="D604" s="405" t="s">
        <v>2161</v>
      </c>
    </row>
    <row r="605" spans="1:4">
      <c r="A605" s="206">
        <v>604</v>
      </c>
      <c r="B605" s="391" t="s">
        <v>440</v>
      </c>
      <c r="C605" s="405" t="s">
        <v>2181</v>
      </c>
      <c r="D605" s="405" t="s">
        <v>2182</v>
      </c>
    </row>
    <row r="606" spans="1:4">
      <c r="A606" s="206">
        <v>605</v>
      </c>
      <c r="B606" s="391" t="s">
        <v>443</v>
      </c>
      <c r="C606" s="405" t="s">
        <v>2764</v>
      </c>
      <c r="D606" s="405" t="s">
        <v>2765</v>
      </c>
    </row>
    <row r="607" spans="1:4">
      <c r="A607" s="206">
        <v>606</v>
      </c>
      <c r="B607" s="391" t="s">
        <v>229</v>
      </c>
      <c r="C607" s="405" t="s">
        <v>2766</v>
      </c>
      <c r="D607" s="405" t="s">
        <v>2767</v>
      </c>
    </row>
    <row r="608" spans="1:4">
      <c r="A608" s="206">
        <v>607</v>
      </c>
      <c r="B608" s="391" t="s">
        <v>906</v>
      </c>
      <c r="C608" s="405" t="s">
        <v>2334</v>
      </c>
      <c r="D608" s="405" t="s">
        <v>2120</v>
      </c>
    </row>
    <row r="609" spans="1:4">
      <c r="A609" s="206">
        <v>608</v>
      </c>
      <c r="B609" s="391" t="s">
        <v>905</v>
      </c>
      <c r="C609" s="405" t="s">
        <v>2315</v>
      </c>
      <c r="D609" s="405" t="s">
        <v>2122</v>
      </c>
    </row>
    <row r="610" spans="1:4">
      <c r="A610" s="206">
        <v>609</v>
      </c>
      <c r="B610" s="391" t="s">
        <v>157</v>
      </c>
      <c r="C610" s="405" t="s">
        <v>2768</v>
      </c>
      <c r="D610" s="405" t="s">
        <v>50</v>
      </c>
    </row>
    <row r="611" spans="1:4">
      <c r="A611" s="206">
        <v>610</v>
      </c>
      <c r="B611" s="391" t="s">
        <v>392</v>
      </c>
      <c r="C611" s="405" t="s">
        <v>2769</v>
      </c>
      <c r="D611" s="405" t="s">
        <v>52</v>
      </c>
    </row>
    <row r="612" spans="1:4">
      <c r="A612" s="206">
        <v>611</v>
      </c>
      <c r="B612" s="391" t="s">
        <v>842</v>
      </c>
      <c r="C612" s="405" t="s">
        <v>2770</v>
      </c>
      <c r="D612" s="405" t="s">
        <v>2291</v>
      </c>
    </row>
    <row r="613" spans="1:4">
      <c r="A613" s="206">
        <v>612</v>
      </c>
      <c r="B613" s="391" t="s">
        <v>201</v>
      </c>
      <c r="C613" s="405" t="s">
        <v>2379</v>
      </c>
      <c r="D613" s="405" t="s">
        <v>2380</v>
      </c>
    </row>
    <row r="614" spans="1:4">
      <c r="A614" s="206">
        <v>613</v>
      </c>
      <c r="B614" s="391" t="s">
        <v>599</v>
      </c>
      <c r="C614" s="405" t="s">
        <v>2771</v>
      </c>
      <c r="D614" s="405" t="s">
        <v>2109</v>
      </c>
    </row>
    <row r="615" spans="1:4">
      <c r="A615" s="206">
        <v>614</v>
      </c>
      <c r="B615" s="391" t="s">
        <v>540</v>
      </c>
      <c r="C615" s="405" t="s">
        <v>2422</v>
      </c>
      <c r="D615" s="405" t="s">
        <v>2332</v>
      </c>
    </row>
    <row r="616" spans="1:4">
      <c r="A616" s="206">
        <v>615</v>
      </c>
      <c r="B616" s="391" t="s">
        <v>593</v>
      </c>
      <c r="C616" s="405" t="s">
        <v>2772</v>
      </c>
      <c r="D616" s="405" t="s">
        <v>2773</v>
      </c>
    </row>
    <row r="617" spans="1:4">
      <c r="A617" s="206">
        <v>616</v>
      </c>
      <c r="B617" s="391" t="s">
        <v>825</v>
      </c>
      <c r="C617" s="405" t="s">
        <v>2774</v>
      </c>
      <c r="D617" s="405" t="s">
        <v>2775</v>
      </c>
    </row>
    <row r="618" spans="1:4">
      <c r="A618" s="206">
        <v>617</v>
      </c>
      <c r="B618" s="391" t="s">
        <v>572</v>
      </c>
      <c r="C618" s="405" t="s">
        <v>2776</v>
      </c>
      <c r="D618" s="405" t="s">
        <v>2777</v>
      </c>
    </row>
    <row r="619" spans="1:4">
      <c r="A619" s="206">
        <v>618</v>
      </c>
      <c r="B619" s="391" t="s">
        <v>270</v>
      </c>
      <c r="C619" s="405" t="s">
        <v>2778</v>
      </c>
      <c r="D619" s="405" t="s">
        <v>2779</v>
      </c>
    </row>
    <row r="620" spans="1:4">
      <c r="A620" s="206">
        <v>619</v>
      </c>
      <c r="B620" s="391" t="s">
        <v>610</v>
      </c>
      <c r="C620" s="405" t="s">
        <v>2780</v>
      </c>
      <c r="D620" s="405" t="s">
        <v>2536</v>
      </c>
    </row>
    <row r="621" spans="1:4">
      <c r="A621" s="206">
        <v>620</v>
      </c>
      <c r="B621" s="391" t="s">
        <v>290</v>
      </c>
      <c r="C621" s="405" t="s">
        <v>2781</v>
      </c>
      <c r="D621" s="405" t="s">
        <v>2782</v>
      </c>
    </row>
    <row r="622" spans="1:4">
      <c r="A622" s="206">
        <v>621</v>
      </c>
      <c r="B622" s="391" t="s">
        <v>368</v>
      </c>
      <c r="C622" s="405" t="s">
        <v>2783</v>
      </c>
      <c r="D622" s="405" t="s">
        <v>2745</v>
      </c>
    </row>
    <row r="623" spans="1:4">
      <c r="A623" s="206">
        <v>622</v>
      </c>
      <c r="B623" s="391" t="s">
        <v>327</v>
      </c>
      <c r="C623" s="405" t="s">
        <v>2453</v>
      </c>
      <c r="D623" s="405" t="s">
        <v>2454</v>
      </c>
    </row>
    <row r="624" spans="1:4">
      <c r="A624" s="206">
        <v>623</v>
      </c>
      <c r="B624" s="391" t="s">
        <v>789</v>
      </c>
      <c r="C624" s="405" t="s">
        <v>2784</v>
      </c>
      <c r="D624" s="405" t="s">
        <v>2120</v>
      </c>
    </row>
    <row r="625" spans="1:4">
      <c r="A625" s="206">
        <v>624</v>
      </c>
      <c r="B625" s="391" t="s">
        <v>828</v>
      </c>
      <c r="C625" s="405" t="s">
        <v>2502</v>
      </c>
      <c r="D625" s="405" t="s">
        <v>2166</v>
      </c>
    </row>
    <row r="626" spans="1:4">
      <c r="A626" s="206">
        <v>625</v>
      </c>
      <c r="B626" s="391" t="s">
        <v>413</v>
      </c>
      <c r="C626" s="405" t="s">
        <v>2433</v>
      </c>
      <c r="D626" s="405" t="s">
        <v>50</v>
      </c>
    </row>
    <row r="627" spans="1:4">
      <c r="A627" s="206">
        <v>626</v>
      </c>
      <c r="B627" s="391" t="s">
        <v>455</v>
      </c>
      <c r="C627" s="405" t="s">
        <v>690</v>
      </c>
      <c r="D627" s="405" t="s">
        <v>2167</v>
      </c>
    </row>
    <row r="628" spans="1:4">
      <c r="A628" s="206">
        <v>627</v>
      </c>
      <c r="B628" s="391" t="s">
        <v>521</v>
      </c>
      <c r="C628" s="405" t="s">
        <v>2785</v>
      </c>
      <c r="D628" s="405" t="s">
        <v>50</v>
      </c>
    </row>
    <row r="629" spans="1:4">
      <c r="A629" s="206">
        <v>628</v>
      </c>
      <c r="B629" s="391" t="s">
        <v>935</v>
      </c>
      <c r="C629" s="405" t="s">
        <v>2786</v>
      </c>
      <c r="D629" s="405" t="s">
        <v>2145</v>
      </c>
    </row>
    <row r="630" spans="1:4">
      <c r="A630" s="206">
        <v>629</v>
      </c>
      <c r="B630" s="391" t="s">
        <v>171</v>
      </c>
      <c r="C630" s="405" t="s">
        <v>2787</v>
      </c>
      <c r="D630" s="405" t="s">
        <v>2788</v>
      </c>
    </row>
    <row r="631" spans="1:4">
      <c r="A631" s="206">
        <v>630</v>
      </c>
      <c r="B631" s="391" t="s">
        <v>132</v>
      </c>
      <c r="C631" s="405" t="s">
        <v>2789</v>
      </c>
      <c r="D631" s="405" t="s">
        <v>2788</v>
      </c>
    </row>
    <row r="632" spans="1:4">
      <c r="A632" s="206">
        <v>631</v>
      </c>
      <c r="B632" s="391" t="s">
        <v>620</v>
      </c>
      <c r="C632" s="405" t="s">
        <v>2588</v>
      </c>
      <c r="D632" s="405" t="s">
        <v>628</v>
      </c>
    </row>
    <row r="633" spans="1:4">
      <c r="A633" s="206">
        <v>632</v>
      </c>
      <c r="B633" s="391" t="s">
        <v>274</v>
      </c>
      <c r="C633" s="405" t="s">
        <v>2466</v>
      </c>
      <c r="D633" s="405" t="s">
        <v>2422</v>
      </c>
    </row>
    <row r="634" spans="1:4">
      <c r="A634" s="206">
        <v>633</v>
      </c>
      <c r="B634" s="391" t="s">
        <v>382</v>
      </c>
      <c r="C634" s="405" t="s">
        <v>2790</v>
      </c>
      <c r="D634" s="405" t="s">
        <v>2791</v>
      </c>
    </row>
    <row r="635" spans="1:4">
      <c r="A635" s="206">
        <v>634</v>
      </c>
      <c r="B635" s="391" t="s">
        <v>285</v>
      </c>
      <c r="C635" s="405" t="s">
        <v>2792</v>
      </c>
      <c r="D635" s="405" t="s">
        <v>2793</v>
      </c>
    </row>
    <row r="636" spans="1:4">
      <c r="A636" s="206">
        <v>635</v>
      </c>
      <c r="B636" s="391" t="s">
        <v>925</v>
      </c>
      <c r="C636" s="405" t="s">
        <v>2794</v>
      </c>
      <c r="D636" s="405" t="s">
        <v>2312</v>
      </c>
    </row>
    <row r="637" spans="1:4">
      <c r="A637" s="206">
        <v>636</v>
      </c>
      <c r="B637" s="391" t="s">
        <v>291</v>
      </c>
      <c r="C637" s="405" t="s">
        <v>2506</v>
      </c>
      <c r="D637" s="405" t="s">
        <v>2507</v>
      </c>
    </row>
    <row r="638" spans="1:4">
      <c r="A638" s="206">
        <v>637</v>
      </c>
      <c r="B638" s="391" t="s">
        <v>393</v>
      </c>
      <c r="C638" s="405" t="s">
        <v>2795</v>
      </c>
      <c r="D638" s="405" t="s">
        <v>2737</v>
      </c>
    </row>
    <row r="639" spans="1:4">
      <c r="A639" s="206">
        <v>638</v>
      </c>
      <c r="B639" s="391" t="s">
        <v>793</v>
      </c>
      <c r="C639" s="405" t="s">
        <v>2796</v>
      </c>
      <c r="D639" s="405" t="s">
        <v>2797</v>
      </c>
    </row>
    <row r="640" spans="1:4">
      <c r="A640" s="206">
        <v>639</v>
      </c>
      <c r="B640" s="391" t="s">
        <v>420</v>
      </c>
      <c r="C640" s="405" t="s">
        <v>2798</v>
      </c>
      <c r="D640" s="405" t="s">
        <v>2105</v>
      </c>
    </row>
    <row r="641" spans="1:4">
      <c r="A641" s="206">
        <v>640</v>
      </c>
      <c r="B641" s="391" t="s">
        <v>785</v>
      </c>
      <c r="C641" s="405" t="s">
        <v>2293</v>
      </c>
      <c r="D641" s="405" t="s">
        <v>2278</v>
      </c>
    </row>
    <row r="642" spans="1:4">
      <c r="A642" s="206">
        <v>641</v>
      </c>
      <c r="B642" s="391" t="s">
        <v>890</v>
      </c>
      <c r="C642" s="405" t="s">
        <v>2162</v>
      </c>
      <c r="D642" s="405" t="s">
        <v>2102</v>
      </c>
    </row>
    <row r="643" spans="1:4">
      <c r="A643" s="206">
        <v>642</v>
      </c>
      <c r="B643" s="391" t="s">
        <v>843</v>
      </c>
      <c r="C643" s="405" t="s">
        <v>2799</v>
      </c>
      <c r="D643" s="405" t="s">
        <v>2003</v>
      </c>
    </row>
    <row r="644" spans="1:4">
      <c r="A644" s="206">
        <v>643</v>
      </c>
      <c r="B644" s="391" t="s">
        <v>218</v>
      </c>
      <c r="C644" s="405" t="s">
        <v>2800</v>
      </c>
      <c r="D644" s="405" t="s">
        <v>2374</v>
      </c>
    </row>
    <row r="645" spans="1:4">
      <c r="A645" s="206">
        <v>644</v>
      </c>
      <c r="B645" s="391" t="s">
        <v>833</v>
      </c>
      <c r="C645" s="405" t="s">
        <v>2574</v>
      </c>
      <c r="D645" s="405" t="s">
        <v>2575</v>
      </c>
    </row>
    <row r="646" spans="1:4">
      <c r="A646" s="206">
        <v>645</v>
      </c>
      <c r="B646" s="391" t="s">
        <v>473</v>
      </c>
      <c r="C646" s="405" t="s">
        <v>2801</v>
      </c>
      <c r="D646" s="405" t="s">
        <v>2802</v>
      </c>
    </row>
    <row r="647" spans="1:4">
      <c r="A647" s="206">
        <v>646</v>
      </c>
      <c r="B647" s="391" t="s">
        <v>977</v>
      </c>
      <c r="C647" s="405" t="s">
        <v>2595</v>
      </c>
      <c r="D647" s="405" t="s">
        <v>2153</v>
      </c>
    </row>
    <row r="648" spans="1:4">
      <c r="A648" s="206">
        <v>647</v>
      </c>
      <c r="B648" s="391" t="s">
        <v>560</v>
      </c>
      <c r="C648" s="405" t="s">
        <v>2513</v>
      </c>
      <c r="D648" s="405" t="s">
        <v>2514</v>
      </c>
    </row>
    <row r="649" spans="1:4">
      <c r="A649" s="206">
        <v>648</v>
      </c>
      <c r="B649" s="391" t="s">
        <v>385</v>
      </c>
      <c r="C649" s="405" t="s">
        <v>2803</v>
      </c>
      <c r="D649" s="405" t="s">
        <v>2007</v>
      </c>
    </row>
    <row r="650" spans="1:4">
      <c r="A650" s="206">
        <v>649</v>
      </c>
      <c r="B650" s="391" t="s">
        <v>423</v>
      </c>
      <c r="C650" s="405" t="s">
        <v>30</v>
      </c>
      <c r="D650" s="405" t="s">
        <v>30</v>
      </c>
    </row>
    <row r="651" spans="1:4">
      <c r="A651" s="206">
        <v>650</v>
      </c>
      <c r="B651" s="391" t="s">
        <v>441</v>
      </c>
      <c r="C651" s="405" t="s">
        <v>2804</v>
      </c>
      <c r="D651" s="405" t="s">
        <v>21</v>
      </c>
    </row>
    <row r="652" spans="1:4">
      <c r="A652" s="206">
        <v>651</v>
      </c>
      <c r="B652" s="391" t="s">
        <v>183</v>
      </c>
      <c r="C652" s="405" t="s">
        <v>2519</v>
      </c>
      <c r="D652" s="405" t="s">
        <v>1729</v>
      </c>
    </row>
    <row r="653" spans="1:4">
      <c r="A653" s="206">
        <v>652</v>
      </c>
      <c r="B653" s="391" t="s">
        <v>562</v>
      </c>
      <c r="C653" s="405" t="s">
        <v>2523</v>
      </c>
      <c r="D653" s="405" t="s">
        <v>2524</v>
      </c>
    </row>
    <row r="654" spans="1:4">
      <c r="A654" s="206">
        <v>653</v>
      </c>
      <c r="B654" s="391" t="s">
        <v>357</v>
      </c>
      <c r="C654" s="405" t="s">
        <v>47</v>
      </c>
      <c r="D654" s="405" t="s">
        <v>2390</v>
      </c>
    </row>
    <row r="655" spans="1:4">
      <c r="A655" s="206">
        <v>654</v>
      </c>
      <c r="B655" s="391" t="s">
        <v>856</v>
      </c>
      <c r="C655" s="405" t="s">
        <v>2805</v>
      </c>
      <c r="D655" s="405" t="s">
        <v>2806</v>
      </c>
    </row>
    <row r="656" spans="1:4">
      <c r="A656" s="206">
        <v>655</v>
      </c>
      <c r="B656" s="391" t="s">
        <v>298</v>
      </c>
      <c r="C656" s="405" t="s">
        <v>2534</v>
      </c>
      <c r="D656" s="405" t="s">
        <v>2355</v>
      </c>
    </row>
    <row r="657" spans="1:4">
      <c r="A657" s="206">
        <v>656</v>
      </c>
      <c r="B657" s="391" t="s">
        <v>808</v>
      </c>
      <c r="C657" s="405" t="s">
        <v>2589</v>
      </c>
      <c r="D657" s="405" t="s">
        <v>2590</v>
      </c>
    </row>
    <row r="658" spans="1:4">
      <c r="A658" s="206">
        <v>657</v>
      </c>
      <c r="B658" s="391" t="s">
        <v>463</v>
      </c>
      <c r="C658" s="405" t="s">
        <v>2240</v>
      </c>
      <c r="D658" s="405" t="s">
        <v>2145</v>
      </c>
    </row>
    <row r="659" spans="1:4">
      <c r="A659" s="206">
        <v>658</v>
      </c>
      <c r="B659" s="391" t="s">
        <v>602</v>
      </c>
      <c r="C659" s="405" t="s">
        <v>2578</v>
      </c>
      <c r="D659" s="405" t="s">
        <v>40</v>
      </c>
    </row>
    <row r="660" spans="1:4">
      <c r="A660" s="206">
        <v>659</v>
      </c>
      <c r="B660" s="391" t="s">
        <v>788</v>
      </c>
      <c r="C660" s="405" t="s">
        <v>2572</v>
      </c>
      <c r="D660" s="405" t="s">
        <v>2487</v>
      </c>
    </row>
    <row r="661" spans="1:4">
      <c r="A661" s="206">
        <v>660</v>
      </c>
      <c r="B661" s="391" t="s">
        <v>6</v>
      </c>
      <c r="C661" s="405" t="s">
        <v>2188</v>
      </c>
      <c r="D661" s="405" t="s">
        <v>2189</v>
      </c>
    </row>
    <row r="662" spans="1:4">
      <c r="A662" s="206">
        <v>661</v>
      </c>
      <c r="B662" s="391" t="s">
        <v>271</v>
      </c>
      <c r="C662" s="405" t="s">
        <v>2807</v>
      </c>
      <c r="D662" s="405" t="s">
        <v>2355</v>
      </c>
    </row>
    <row r="663" spans="1:4">
      <c r="A663" s="206">
        <v>662</v>
      </c>
      <c r="B663" s="391" t="s">
        <v>555</v>
      </c>
      <c r="C663" s="405" t="s">
        <v>2593</v>
      </c>
      <c r="D663" s="405" t="s">
        <v>628</v>
      </c>
    </row>
    <row r="664" spans="1:4">
      <c r="A664" s="206">
        <v>663</v>
      </c>
      <c r="B664" s="391" t="s">
        <v>975</v>
      </c>
      <c r="C664" s="405" t="s">
        <v>2808</v>
      </c>
      <c r="D664" s="405" t="s">
        <v>2809</v>
      </c>
    </row>
    <row r="665" spans="1:4">
      <c r="A665" s="206">
        <v>664</v>
      </c>
      <c r="B665" s="391" t="s">
        <v>782</v>
      </c>
      <c r="C665" s="405" t="s">
        <v>2431</v>
      </c>
      <c r="D665" s="405" t="s">
        <v>2432</v>
      </c>
    </row>
    <row r="666" spans="1:4">
      <c r="A666" s="206">
        <v>665</v>
      </c>
      <c r="B666" s="391" t="s">
        <v>375</v>
      </c>
      <c r="C666" s="405" t="s">
        <v>2235</v>
      </c>
      <c r="D666" s="405" t="s">
        <v>2103</v>
      </c>
    </row>
    <row r="667" spans="1:4">
      <c r="A667" s="206">
        <v>666</v>
      </c>
      <c r="B667" s="391" t="s">
        <v>222</v>
      </c>
      <c r="C667" s="405" t="s">
        <v>2810</v>
      </c>
      <c r="D667" s="405" t="s">
        <v>2313</v>
      </c>
    </row>
    <row r="668" spans="1:4">
      <c r="A668" s="206">
        <v>667</v>
      </c>
      <c r="B668" s="391" t="s">
        <v>388</v>
      </c>
      <c r="C668" s="405" t="s">
        <v>2585</v>
      </c>
      <c r="D668" s="405" t="s">
        <v>50</v>
      </c>
    </row>
    <row r="669" spans="1:4">
      <c r="A669" s="206">
        <v>668</v>
      </c>
      <c r="B669" s="391" t="s">
        <v>170</v>
      </c>
      <c r="C669" s="405" t="s">
        <v>2208</v>
      </c>
      <c r="D669" s="405" t="s">
        <v>2118</v>
      </c>
    </row>
    <row r="670" spans="1:4">
      <c r="A670" s="206">
        <v>669</v>
      </c>
      <c r="B670" s="391" t="s">
        <v>400</v>
      </c>
      <c r="C670" s="405" t="s">
        <v>1801</v>
      </c>
      <c r="D670" s="405" t="s">
        <v>2581</v>
      </c>
    </row>
    <row r="671" spans="1:4">
      <c r="A671" s="206">
        <v>670</v>
      </c>
      <c r="B671" s="391" t="s">
        <v>277</v>
      </c>
      <c r="C671" s="405" t="s">
        <v>2171</v>
      </c>
      <c r="D671" s="405" t="s">
        <v>2172</v>
      </c>
    </row>
    <row r="672" spans="1:4">
      <c r="A672" s="206">
        <v>671</v>
      </c>
      <c r="B672" s="391" t="s">
        <v>875</v>
      </c>
      <c r="C672" s="405" t="s">
        <v>2811</v>
      </c>
      <c r="D672" s="405" t="s">
        <v>2812</v>
      </c>
    </row>
    <row r="673" spans="1:4">
      <c r="A673" s="206">
        <v>672</v>
      </c>
      <c r="B673" s="391" t="s">
        <v>179</v>
      </c>
      <c r="C673" s="405" t="s">
        <v>2515</v>
      </c>
      <c r="D673" s="405" t="s">
        <v>2231</v>
      </c>
    </row>
    <row r="674" spans="1:4">
      <c r="A674" s="206">
        <v>673</v>
      </c>
      <c r="B674" s="391" t="s">
        <v>514</v>
      </c>
      <c r="C674" s="405" t="s">
        <v>2813</v>
      </c>
      <c r="D674" s="405" t="s">
        <v>2814</v>
      </c>
    </row>
    <row r="675" spans="1:4">
      <c r="A675" s="206">
        <v>674</v>
      </c>
      <c r="B675" s="391" t="s">
        <v>515</v>
      </c>
      <c r="C675" s="405" t="s">
        <v>2310</v>
      </c>
      <c r="D675" s="405" t="s">
        <v>2311</v>
      </c>
    </row>
    <row r="676" spans="1:4">
      <c r="A676" s="206">
        <v>675</v>
      </c>
      <c r="B676" s="391" t="s">
        <v>237</v>
      </c>
      <c r="C676" s="405" t="s">
        <v>2815</v>
      </c>
      <c r="D676" s="405" t="s">
        <v>2816</v>
      </c>
    </row>
    <row r="677" spans="1:4">
      <c r="A677" s="206">
        <v>676</v>
      </c>
      <c r="B677" s="391" t="s">
        <v>358</v>
      </c>
      <c r="C677" s="405" t="s">
        <v>2817</v>
      </c>
      <c r="D677" s="405" t="s">
        <v>2464</v>
      </c>
    </row>
    <row r="678" spans="1:4">
      <c r="A678" s="206">
        <v>677</v>
      </c>
      <c r="B678" s="391" t="s">
        <v>876</v>
      </c>
      <c r="C678" s="405" t="s">
        <v>2470</v>
      </c>
      <c r="D678" s="405" t="s">
        <v>2196</v>
      </c>
    </row>
    <row r="679" spans="1:4">
      <c r="A679" s="206">
        <v>678</v>
      </c>
      <c r="B679" s="391" t="s">
        <v>230</v>
      </c>
      <c r="C679" s="405" t="s">
        <v>2818</v>
      </c>
      <c r="D679" s="405" t="s">
        <v>2270</v>
      </c>
    </row>
    <row r="680" spans="1:4">
      <c r="A680" s="206">
        <v>679</v>
      </c>
      <c r="B680" s="391" t="s">
        <v>320</v>
      </c>
      <c r="C680" s="405" t="s">
        <v>2819</v>
      </c>
      <c r="D680" s="405" t="s">
        <v>727</v>
      </c>
    </row>
    <row r="681" spans="1:4">
      <c r="A681" s="206">
        <v>680</v>
      </c>
      <c r="B681" s="391" t="s">
        <v>399</v>
      </c>
      <c r="C681" s="405" t="s">
        <v>2820</v>
      </c>
      <c r="D681" s="405" t="s">
        <v>21</v>
      </c>
    </row>
    <row r="682" spans="1:4">
      <c r="A682" s="206">
        <v>681</v>
      </c>
      <c r="B682" s="391" t="s">
        <v>189</v>
      </c>
      <c r="C682" s="405" t="s">
        <v>2821</v>
      </c>
      <c r="D682" s="405" t="s">
        <v>2822</v>
      </c>
    </row>
    <row r="683" spans="1:4">
      <c r="A683" s="206">
        <v>682</v>
      </c>
      <c r="B683" s="391" t="s">
        <v>176</v>
      </c>
      <c r="C683" s="405" t="s">
        <v>2823</v>
      </c>
      <c r="D683" s="405" t="s">
        <v>2105</v>
      </c>
    </row>
    <row r="684" spans="1:4">
      <c r="A684" s="206">
        <v>683</v>
      </c>
      <c r="B684" s="391" t="s">
        <v>447</v>
      </c>
      <c r="C684" s="405" t="s">
        <v>2498</v>
      </c>
      <c r="D684" s="405" t="s">
        <v>2499</v>
      </c>
    </row>
    <row r="685" spans="1:4">
      <c r="A685" s="206">
        <v>684</v>
      </c>
      <c r="B685" s="391" t="s">
        <v>109</v>
      </c>
      <c r="C685" s="405" t="s">
        <v>2438</v>
      </c>
      <c r="D685" s="405" t="s">
        <v>2187</v>
      </c>
    </row>
    <row r="686" spans="1:4">
      <c r="A686" s="206">
        <v>685</v>
      </c>
      <c r="B686" s="391" t="s">
        <v>573</v>
      </c>
      <c r="C686" s="405" t="s">
        <v>2480</v>
      </c>
      <c r="D686" s="405" t="s">
        <v>628</v>
      </c>
    </row>
    <row r="687" spans="1:4">
      <c r="A687" s="206">
        <v>686</v>
      </c>
      <c r="B687" s="391" t="s">
        <v>579</v>
      </c>
      <c r="C687" s="405" t="s">
        <v>2824</v>
      </c>
      <c r="D687" s="405" t="s">
        <v>21</v>
      </c>
    </row>
    <row r="688" spans="1:4">
      <c r="A688" s="206">
        <v>687</v>
      </c>
      <c r="B688" s="391" t="s">
        <v>919</v>
      </c>
      <c r="C688" s="405" t="s">
        <v>2198</v>
      </c>
      <c r="D688" s="405" t="s">
        <v>2199</v>
      </c>
    </row>
    <row r="689" spans="1:4">
      <c r="A689" s="206">
        <v>688</v>
      </c>
      <c r="B689" s="391" t="s">
        <v>951</v>
      </c>
      <c r="C689" s="405" t="s">
        <v>2825</v>
      </c>
      <c r="D689" s="405" t="s">
        <v>2524</v>
      </c>
    </row>
    <row r="690" spans="1:4">
      <c r="A690" s="206">
        <v>689</v>
      </c>
      <c r="B690" s="391" t="s">
        <v>518</v>
      </c>
      <c r="C690" s="405" t="s">
        <v>2826</v>
      </c>
      <c r="D690" s="405" t="s">
        <v>2827</v>
      </c>
    </row>
    <row r="691" spans="1:4">
      <c r="A691" s="206">
        <v>690</v>
      </c>
      <c r="B691" s="391" t="s">
        <v>841</v>
      </c>
      <c r="C691" s="405" t="s">
        <v>2828</v>
      </c>
      <c r="D691" s="405" t="s">
        <v>2829</v>
      </c>
    </row>
    <row r="692" spans="1:4">
      <c r="A692" s="206">
        <v>691</v>
      </c>
      <c r="B692" s="391" t="s">
        <v>918</v>
      </c>
      <c r="C692" s="405" t="s">
        <v>2300</v>
      </c>
      <c r="D692" s="405" t="s">
        <v>2301</v>
      </c>
    </row>
    <row r="693" spans="1:4">
      <c r="A693" s="206">
        <v>692</v>
      </c>
      <c r="B693" s="391" t="s">
        <v>417</v>
      </c>
      <c r="C693" s="405" t="s">
        <v>2830</v>
      </c>
      <c r="D693" s="405" t="s">
        <v>2231</v>
      </c>
    </row>
    <row r="694" spans="1:4">
      <c r="A694" s="206">
        <v>693</v>
      </c>
      <c r="B694" s="391" t="s">
        <v>522</v>
      </c>
      <c r="C694" s="405" t="s">
        <v>2462</v>
      </c>
      <c r="D694" s="405" t="s">
        <v>38</v>
      </c>
    </row>
    <row r="695" spans="1:4">
      <c r="A695" s="206">
        <v>694</v>
      </c>
      <c r="B695" s="391" t="s">
        <v>796</v>
      </c>
      <c r="C695" s="405" t="s">
        <v>2342</v>
      </c>
      <c r="D695" s="405" t="s">
        <v>2343</v>
      </c>
    </row>
    <row r="696" spans="1:4">
      <c r="A696" s="206">
        <v>695</v>
      </c>
      <c r="B696" s="391" t="s">
        <v>516</v>
      </c>
      <c r="C696" s="405" t="s">
        <v>2831</v>
      </c>
      <c r="D696" s="405" t="s">
        <v>2196</v>
      </c>
    </row>
    <row r="697" spans="1:4">
      <c r="A697" s="206">
        <v>696</v>
      </c>
      <c r="B697" s="391" t="s">
        <v>345</v>
      </c>
      <c r="C697" s="405" t="s">
        <v>2832</v>
      </c>
      <c r="D697" s="405" t="s">
        <v>2282</v>
      </c>
    </row>
    <row r="698" spans="1:4">
      <c r="A698" s="206">
        <v>697</v>
      </c>
      <c r="B698" s="391" t="s">
        <v>838</v>
      </c>
      <c r="C698" s="405" t="s">
        <v>2833</v>
      </c>
      <c r="D698" s="405" t="s">
        <v>2834</v>
      </c>
    </row>
    <row r="699" spans="1:4">
      <c r="A699" s="206">
        <v>698</v>
      </c>
      <c r="B699" s="391" t="s">
        <v>681</v>
      </c>
      <c r="C699" s="405" t="s">
        <v>1729</v>
      </c>
      <c r="D699" s="405" t="s">
        <v>2835</v>
      </c>
    </row>
    <row r="700" spans="1:4">
      <c r="A700" s="206">
        <v>699</v>
      </c>
      <c r="B700" s="391" t="s">
        <v>272</v>
      </c>
      <c r="C700" s="405" t="s">
        <v>2836</v>
      </c>
      <c r="D700" s="405" t="s">
        <v>50</v>
      </c>
    </row>
    <row r="701" spans="1:4">
      <c r="A701" s="206">
        <v>700</v>
      </c>
      <c r="B701" s="391" t="s">
        <v>530</v>
      </c>
      <c r="C701" s="405" t="s">
        <v>2837</v>
      </c>
      <c r="D701" s="405" t="s">
        <v>2838</v>
      </c>
    </row>
    <row r="702" spans="1:4">
      <c r="A702" s="206">
        <v>701</v>
      </c>
      <c r="B702" s="391" t="s">
        <v>396</v>
      </c>
      <c r="C702" s="405" t="s">
        <v>2442</v>
      </c>
      <c r="D702" s="405" t="s">
        <v>2136</v>
      </c>
    </row>
    <row r="703" spans="1:4">
      <c r="A703" s="206">
        <v>702</v>
      </c>
      <c r="B703" s="391" t="s">
        <v>336</v>
      </c>
      <c r="C703" s="405" t="s">
        <v>2839</v>
      </c>
      <c r="D703" s="405" t="s">
        <v>2840</v>
      </c>
    </row>
    <row r="704" spans="1:4">
      <c r="A704" s="206">
        <v>703</v>
      </c>
      <c r="B704" s="391" t="s">
        <v>915</v>
      </c>
      <c r="C704" s="405" t="s">
        <v>2165</v>
      </c>
      <c r="D704" s="405" t="s">
        <v>2166</v>
      </c>
    </row>
    <row r="705" spans="1:4">
      <c r="A705" s="206">
        <v>704</v>
      </c>
      <c r="B705" s="391" t="s">
        <v>490</v>
      </c>
      <c r="C705" s="405" t="s">
        <v>2841</v>
      </c>
      <c r="D705" s="405" t="s">
        <v>2671</v>
      </c>
    </row>
    <row r="706" spans="1:4">
      <c r="A706" s="206">
        <v>705</v>
      </c>
      <c r="B706" s="391" t="s">
        <v>341</v>
      </c>
      <c r="C706" s="405" t="s">
        <v>2842</v>
      </c>
      <c r="D706" s="405" t="s">
        <v>50</v>
      </c>
    </row>
    <row r="707" spans="1:4">
      <c r="A707" s="206">
        <v>706</v>
      </c>
      <c r="B707" s="391" t="s">
        <v>944</v>
      </c>
      <c r="C707" s="405" t="s">
        <v>2843</v>
      </c>
      <c r="D707" s="405" t="s">
        <v>2844</v>
      </c>
    </row>
    <row r="708" spans="1:4">
      <c r="A708" s="206">
        <v>707</v>
      </c>
      <c r="B708" s="391" t="s">
        <v>867</v>
      </c>
      <c r="C708" s="405" t="s">
        <v>2845</v>
      </c>
      <c r="D708" s="405" t="s">
        <v>2846</v>
      </c>
    </row>
    <row r="709" spans="1:4">
      <c r="A709" s="206">
        <v>708</v>
      </c>
      <c r="B709" s="391" t="s">
        <v>450</v>
      </c>
      <c r="C709" s="405" t="s">
        <v>2132</v>
      </c>
      <c r="D709" s="405" t="s">
        <v>628</v>
      </c>
    </row>
    <row r="710" spans="1:4">
      <c r="A710" s="206">
        <v>709</v>
      </c>
      <c r="B710" s="391" t="s">
        <v>969</v>
      </c>
      <c r="C710" s="405" t="s">
        <v>2847</v>
      </c>
      <c r="D710" s="405" t="s">
        <v>2848</v>
      </c>
    </row>
    <row r="711" spans="1:4">
      <c r="A711" s="206">
        <v>710</v>
      </c>
      <c r="B711" s="391" t="s">
        <v>403</v>
      </c>
      <c r="C711" s="405" t="s">
        <v>2209</v>
      </c>
      <c r="D711" s="405" t="s">
        <v>2210</v>
      </c>
    </row>
    <row r="712" spans="1:4">
      <c r="A712" s="206">
        <v>711</v>
      </c>
      <c r="B712" s="391" t="s">
        <v>465</v>
      </c>
      <c r="C712" s="405" t="s">
        <v>2849</v>
      </c>
      <c r="D712" s="405" t="s">
        <v>2850</v>
      </c>
    </row>
    <row r="713" spans="1:4">
      <c r="A713" s="206">
        <v>712</v>
      </c>
      <c r="B713" s="391" t="s">
        <v>153</v>
      </c>
      <c r="C713" s="405" t="s">
        <v>2123</v>
      </c>
      <c r="D713" s="405" t="s">
        <v>2124</v>
      </c>
    </row>
    <row r="714" spans="1:4">
      <c r="A714" s="206">
        <v>713</v>
      </c>
      <c r="B714" s="391" t="s">
        <v>259</v>
      </c>
      <c r="C714" s="405" t="s">
        <v>2175</v>
      </c>
      <c r="D714" s="405" t="s">
        <v>2176</v>
      </c>
    </row>
    <row r="715" spans="1:4">
      <c r="A715" s="206">
        <v>714</v>
      </c>
      <c r="B715" s="391" t="s">
        <v>319</v>
      </c>
      <c r="C715" s="405" t="s">
        <v>2851</v>
      </c>
      <c r="D715" s="405" t="s">
        <v>2852</v>
      </c>
    </row>
    <row r="716" spans="1:4">
      <c r="A716" s="206">
        <v>715</v>
      </c>
      <c r="B716" s="391" t="s">
        <v>116</v>
      </c>
      <c r="C716" s="405" t="s">
        <v>2853</v>
      </c>
      <c r="D716" s="405" t="s">
        <v>2252</v>
      </c>
    </row>
    <row r="717" spans="1:4">
      <c r="A717" s="206">
        <v>716</v>
      </c>
      <c r="B717" s="391" t="s">
        <v>896</v>
      </c>
      <c r="C717" s="405" t="s">
        <v>2158</v>
      </c>
      <c r="D717" s="405" t="s">
        <v>2159</v>
      </c>
    </row>
    <row r="718" spans="1:4">
      <c r="A718" s="206">
        <v>717</v>
      </c>
      <c r="B718" s="391" t="s">
        <v>162</v>
      </c>
      <c r="C718" s="405" t="s">
        <v>2275</v>
      </c>
      <c r="D718" s="405" t="s">
        <v>2276</v>
      </c>
    </row>
    <row r="719" spans="1:4">
      <c r="A719" s="206">
        <v>718</v>
      </c>
      <c r="B719" s="391" t="s">
        <v>243</v>
      </c>
      <c r="C719" s="405" t="s">
        <v>2854</v>
      </c>
      <c r="D719" s="405" t="s">
        <v>2855</v>
      </c>
    </row>
    <row r="720" spans="1:4">
      <c r="A720" s="206">
        <v>719</v>
      </c>
      <c r="B720" s="391" t="s">
        <v>535</v>
      </c>
      <c r="C720" s="405" t="s">
        <v>2856</v>
      </c>
      <c r="D720" s="405" t="s">
        <v>2221</v>
      </c>
    </row>
    <row r="721" spans="1:4">
      <c r="A721" s="206">
        <v>720</v>
      </c>
      <c r="B721" s="391" t="s">
        <v>160</v>
      </c>
      <c r="C721" s="405" t="s">
        <v>2216</v>
      </c>
      <c r="D721" s="405" t="s">
        <v>2005</v>
      </c>
    </row>
    <row r="722" spans="1:4">
      <c r="A722" s="206">
        <v>721</v>
      </c>
      <c r="B722" s="391" t="s">
        <v>254</v>
      </c>
      <c r="C722" s="405" t="s">
        <v>2857</v>
      </c>
      <c r="D722" s="405" t="s">
        <v>2858</v>
      </c>
    </row>
    <row r="723" spans="1:4">
      <c r="A723" s="206">
        <v>722</v>
      </c>
      <c r="B723" s="391" t="s">
        <v>276</v>
      </c>
      <c r="C723" s="405" t="s">
        <v>2859</v>
      </c>
      <c r="D723" s="405" t="s">
        <v>2203</v>
      </c>
    </row>
    <row r="724" spans="1:4">
      <c r="A724" s="206">
        <v>723</v>
      </c>
      <c r="B724" s="391" t="s">
        <v>204</v>
      </c>
      <c r="C724" s="405" t="s">
        <v>2860</v>
      </c>
      <c r="D724" s="405" t="s">
        <v>2861</v>
      </c>
    </row>
    <row r="725" spans="1:4">
      <c r="A725" s="206">
        <v>724</v>
      </c>
      <c r="B725" s="391" t="s">
        <v>384</v>
      </c>
      <c r="C725" s="405" t="s">
        <v>2522</v>
      </c>
      <c r="D725" s="405" t="s">
        <v>2332</v>
      </c>
    </row>
    <row r="726" spans="1:4">
      <c r="A726" s="206">
        <v>725</v>
      </c>
      <c r="B726" s="391" t="s">
        <v>300</v>
      </c>
      <c r="C726" s="405" t="s">
        <v>2862</v>
      </c>
      <c r="D726" s="405" t="s">
        <v>2524</v>
      </c>
    </row>
    <row r="727" spans="1:4">
      <c r="A727" s="206">
        <v>726</v>
      </c>
      <c r="B727" s="391" t="s">
        <v>809</v>
      </c>
      <c r="C727" s="405" t="s">
        <v>2441</v>
      </c>
      <c r="D727" s="405" t="s">
        <v>2270</v>
      </c>
    </row>
    <row r="728" spans="1:4">
      <c r="A728" s="206">
        <v>727</v>
      </c>
      <c r="B728" s="391" t="s">
        <v>940</v>
      </c>
      <c r="C728" s="405" t="s">
        <v>2863</v>
      </c>
      <c r="D728" s="405" t="s">
        <v>2432</v>
      </c>
    </row>
    <row r="729" spans="1:4">
      <c r="A729" s="206">
        <v>728</v>
      </c>
      <c r="B729" s="391" t="s">
        <v>126</v>
      </c>
      <c r="C729" s="405" t="s">
        <v>2383</v>
      </c>
      <c r="D729" s="405" t="s">
        <v>2384</v>
      </c>
    </row>
    <row r="730" spans="1:4">
      <c r="A730" s="206">
        <v>729</v>
      </c>
      <c r="B730" s="391" t="s">
        <v>583</v>
      </c>
      <c r="C730" s="405" t="s">
        <v>2226</v>
      </c>
      <c r="D730" s="405" t="s">
        <v>628</v>
      </c>
    </row>
    <row r="731" spans="1:4">
      <c r="A731" s="206">
        <v>730</v>
      </c>
      <c r="B731" s="391" t="s">
        <v>310</v>
      </c>
      <c r="C731" s="405" t="s">
        <v>2864</v>
      </c>
      <c r="D731" s="405" t="s">
        <v>21</v>
      </c>
    </row>
    <row r="732" spans="1:4">
      <c r="A732" s="206">
        <v>731</v>
      </c>
      <c r="B732" s="391" t="s">
        <v>877</v>
      </c>
      <c r="C732" s="405" t="s">
        <v>2865</v>
      </c>
      <c r="D732" s="405" t="s">
        <v>2205</v>
      </c>
    </row>
    <row r="733" spans="1:4">
      <c r="A733" s="206">
        <v>732</v>
      </c>
      <c r="B733" s="391" t="s">
        <v>616</v>
      </c>
      <c r="C733" s="405" t="s">
        <v>2472</v>
      </c>
      <c r="D733" s="405" t="s">
        <v>2473</v>
      </c>
    </row>
    <row r="734" spans="1:4">
      <c r="A734" s="206">
        <v>733</v>
      </c>
      <c r="B734" s="391" t="s">
        <v>313</v>
      </c>
      <c r="C734" s="405" t="s">
        <v>2121</v>
      </c>
      <c r="D734" s="405" t="s">
        <v>2122</v>
      </c>
    </row>
    <row r="735" spans="1:4">
      <c r="A735" s="206">
        <v>734</v>
      </c>
      <c r="B735" s="391" t="s">
        <v>945</v>
      </c>
      <c r="C735" s="405" t="s">
        <v>2866</v>
      </c>
      <c r="D735" s="405" t="s">
        <v>2105</v>
      </c>
    </row>
    <row r="736" spans="1:4">
      <c r="A736" s="206">
        <v>735</v>
      </c>
      <c r="B736" s="391" t="s">
        <v>409</v>
      </c>
      <c r="C736" s="405" t="s">
        <v>2117</v>
      </c>
      <c r="D736" s="405" t="s">
        <v>2118</v>
      </c>
    </row>
    <row r="737" spans="1:4">
      <c r="A737" s="206">
        <v>736</v>
      </c>
      <c r="B737" s="391" t="s">
        <v>224</v>
      </c>
      <c r="C737" s="405" t="s">
        <v>2581</v>
      </c>
      <c r="D737" s="405" t="s">
        <v>2582</v>
      </c>
    </row>
    <row r="738" spans="1:4">
      <c r="A738" s="206">
        <v>737</v>
      </c>
      <c r="B738" s="391" t="s">
        <v>916</v>
      </c>
      <c r="C738" s="405" t="s">
        <v>2139</v>
      </c>
      <c r="D738" s="405" t="s">
        <v>2105</v>
      </c>
    </row>
    <row r="739" spans="1:4">
      <c r="A739" s="206">
        <v>738</v>
      </c>
      <c r="B739" s="391" t="s">
        <v>166</v>
      </c>
      <c r="C739" s="405" t="s">
        <v>2233</v>
      </c>
      <c r="D739" s="405" t="s">
        <v>2234</v>
      </c>
    </row>
    <row r="740" spans="1:4">
      <c r="A740" s="206">
        <v>739</v>
      </c>
      <c r="B740" s="391" t="s">
        <v>511</v>
      </c>
      <c r="C740" s="405" t="s">
        <v>2867</v>
      </c>
      <c r="D740" s="405" t="s">
        <v>2868</v>
      </c>
    </row>
    <row r="741" spans="1:4">
      <c r="A741" s="206">
        <v>740</v>
      </c>
      <c r="B741" s="391" t="s">
        <v>862</v>
      </c>
      <c r="C741" s="405" t="s">
        <v>2869</v>
      </c>
      <c r="D741" s="405" t="s">
        <v>2532</v>
      </c>
    </row>
    <row r="742" spans="1:4">
      <c r="A742" s="206">
        <v>741</v>
      </c>
      <c r="B742" s="391" t="s">
        <v>974</v>
      </c>
      <c r="C742" s="405" t="s">
        <v>2870</v>
      </c>
      <c r="D742" s="405" t="s">
        <v>2524</v>
      </c>
    </row>
    <row r="743" spans="1:4">
      <c r="A743" s="206">
        <v>742</v>
      </c>
      <c r="B743" s="391" t="s">
        <v>532</v>
      </c>
      <c r="C743" s="405" t="s">
        <v>2871</v>
      </c>
      <c r="D743" s="405" t="s">
        <v>2151</v>
      </c>
    </row>
    <row r="744" spans="1:4">
      <c r="A744" s="206">
        <v>743</v>
      </c>
      <c r="B744" s="391" t="s">
        <v>471</v>
      </c>
      <c r="C744" s="405" t="s">
        <v>2254</v>
      </c>
      <c r="D744" s="405" t="s">
        <v>2214</v>
      </c>
    </row>
    <row r="745" spans="1:4">
      <c r="A745" s="206">
        <v>744</v>
      </c>
      <c r="B745" s="391" t="s">
        <v>656</v>
      </c>
      <c r="C745" s="405" t="s">
        <v>2201</v>
      </c>
      <c r="D745" s="405" t="s">
        <v>2195</v>
      </c>
    </row>
    <row r="746" spans="1:4">
      <c r="A746" s="206">
        <v>745</v>
      </c>
      <c r="B746" s="391" t="s">
        <v>874</v>
      </c>
      <c r="C746" s="405" t="s">
        <v>2872</v>
      </c>
      <c r="D746" s="405" t="s">
        <v>2873</v>
      </c>
    </row>
    <row r="747" spans="1:4">
      <c r="A747" s="206">
        <v>746</v>
      </c>
      <c r="B747" s="391" t="s">
        <v>966</v>
      </c>
      <c r="C747" s="405" t="s">
        <v>2874</v>
      </c>
      <c r="D747" s="405" t="s">
        <v>2205</v>
      </c>
    </row>
    <row r="748" spans="1:4">
      <c r="A748" s="206">
        <v>747</v>
      </c>
      <c r="B748" s="391" t="s">
        <v>412</v>
      </c>
      <c r="C748" s="405" t="s">
        <v>2488</v>
      </c>
      <c r="D748" s="405" t="s">
        <v>2489</v>
      </c>
    </row>
    <row r="749" spans="1:4">
      <c r="A749" s="206">
        <v>748</v>
      </c>
      <c r="B749" s="391" t="s">
        <v>813</v>
      </c>
      <c r="C749" s="405" t="s">
        <v>2875</v>
      </c>
      <c r="D749" s="405" t="s">
        <v>2422</v>
      </c>
    </row>
    <row r="750" spans="1:4">
      <c r="A750" s="206">
        <v>749</v>
      </c>
      <c r="B750" s="391" t="s">
        <v>950</v>
      </c>
      <c r="C750" s="405" t="s">
        <v>2876</v>
      </c>
      <c r="D750" s="405" t="s">
        <v>2401</v>
      </c>
    </row>
    <row r="751" spans="1:4">
      <c r="A751" s="206">
        <v>750</v>
      </c>
      <c r="B751" s="391" t="s">
        <v>609</v>
      </c>
      <c r="C751" s="405" t="s">
        <v>2877</v>
      </c>
      <c r="D751" s="405" t="s">
        <v>2301</v>
      </c>
    </row>
    <row r="752" spans="1:4">
      <c r="A752" s="206">
        <v>751</v>
      </c>
      <c r="B752" s="391" t="s">
        <v>902</v>
      </c>
      <c r="C752" s="405" t="s">
        <v>2423</v>
      </c>
      <c r="D752" s="405" t="s">
        <v>2424</v>
      </c>
    </row>
    <row r="753" spans="1:4">
      <c r="A753" s="206">
        <v>752</v>
      </c>
      <c r="B753" s="391" t="s">
        <v>971</v>
      </c>
      <c r="C753" s="405" t="s">
        <v>2532</v>
      </c>
      <c r="D753" s="405" t="s">
        <v>2240</v>
      </c>
    </row>
    <row r="754" spans="1:4">
      <c r="A754" s="206">
        <v>753</v>
      </c>
      <c r="B754" s="391" t="s">
        <v>587</v>
      </c>
      <c r="C754" s="405" t="s">
        <v>2361</v>
      </c>
      <c r="D754" s="405" t="s">
        <v>2362</v>
      </c>
    </row>
    <row r="755" spans="1:4">
      <c r="A755" s="206">
        <v>754</v>
      </c>
      <c r="B755" s="391" t="s">
        <v>457</v>
      </c>
      <c r="C755" s="405" t="s">
        <v>2878</v>
      </c>
      <c r="D755" s="405" t="s">
        <v>2879</v>
      </c>
    </row>
    <row r="756" spans="1:4">
      <c r="A756" s="206">
        <v>755</v>
      </c>
      <c r="B756" s="391" t="s">
        <v>150</v>
      </c>
      <c r="C756" s="405" t="s">
        <v>2880</v>
      </c>
      <c r="D756" s="405" t="s">
        <v>2299</v>
      </c>
    </row>
    <row r="757" spans="1:4">
      <c r="A757" s="206">
        <v>756</v>
      </c>
      <c r="B757" s="391" t="s">
        <v>337</v>
      </c>
      <c r="C757" s="405" t="s">
        <v>2299</v>
      </c>
      <c r="D757" s="405" t="s">
        <v>2422</v>
      </c>
    </row>
    <row r="758" spans="1:4">
      <c r="A758" s="206">
        <v>757</v>
      </c>
      <c r="B758" s="391" t="s">
        <v>941</v>
      </c>
      <c r="C758" s="405" t="s">
        <v>2881</v>
      </c>
      <c r="D758" s="405" t="s">
        <v>2382</v>
      </c>
    </row>
    <row r="759" spans="1:4">
      <c r="A759" s="206">
        <v>758</v>
      </c>
      <c r="B759" s="391" t="s">
        <v>304</v>
      </c>
      <c r="C759" s="405" t="s">
        <v>2882</v>
      </c>
      <c r="D759" s="405" t="s">
        <v>2225</v>
      </c>
    </row>
    <row r="760" spans="1:4">
      <c r="A760" s="206">
        <v>759</v>
      </c>
      <c r="B760" s="391" t="s">
        <v>801</v>
      </c>
      <c r="C760" s="405" t="s">
        <v>2883</v>
      </c>
      <c r="D760" s="405" t="s">
        <v>2884</v>
      </c>
    </row>
    <row r="761" spans="1:4">
      <c r="A761" s="206">
        <v>760</v>
      </c>
      <c r="B761" s="391" t="s">
        <v>864</v>
      </c>
      <c r="C761" s="405" t="s">
        <v>2885</v>
      </c>
      <c r="D761" s="405" t="s">
        <v>2886</v>
      </c>
    </row>
    <row r="762" spans="1:4">
      <c r="A762" s="206">
        <v>761</v>
      </c>
      <c r="B762" s="391" t="s">
        <v>232</v>
      </c>
      <c r="C762" s="405" t="s">
        <v>2489</v>
      </c>
      <c r="D762" s="405" t="s">
        <v>2299</v>
      </c>
    </row>
    <row r="763" spans="1:4">
      <c r="A763" s="206">
        <v>762</v>
      </c>
      <c r="B763" s="391" t="s">
        <v>433</v>
      </c>
      <c r="C763" s="405" t="s">
        <v>2887</v>
      </c>
      <c r="D763" s="405" t="s">
        <v>2888</v>
      </c>
    </row>
    <row r="764" spans="1:4">
      <c r="A764" s="206">
        <v>763</v>
      </c>
      <c r="B764" s="391" t="s">
        <v>965</v>
      </c>
      <c r="C764" s="405" t="s">
        <v>2551</v>
      </c>
      <c r="D764" s="405" t="s">
        <v>2552</v>
      </c>
    </row>
    <row r="765" spans="1:4">
      <c r="A765" s="206">
        <v>764</v>
      </c>
      <c r="B765" s="391" t="s">
        <v>349</v>
      </c>
      <c r="C765" s="405" t="s">
        <v>2889</v>
      </c>
      <c r="D765" s="405" t="s">
        <v>2524</v>
      </c>
    </row>
    <row r="766" spans="1:4">
      <c r="A766" s="206">
        <v>765</v>
      </c>
      <c r="B766" s="391" t="s">
        <v>618</v>
      </c>
      <c r="C766" s="405" t="s">
        <v>2890</v>
      </c>
      <c r="D766" s="405" t="s">
        <v>2205</v>
      </c>
    </row>
    <row r="767" spans="1:4">
      <c r="A767" s="206">
        <v>766</v>
      </c>
      <c r="B767" s="391" t="s">
        <v>286</v>
      </c>
      <c r="C767" s="405" t="s">
        <v>2484</v>
      </c>
      <c r="D767" s="405" t="s">
        <v>2485</v>
      </c>
    </row>
    <row r="768" spans="1:4">
      <c r="A768" s="206">
        <v>767</v>
      </c>
      <c r="B768" s="391" t="s">
        <v>600</v>
      </c>
      <c r="C768" s="405" t="s">
        <v>2337</v>
      </c>
      <c r="D768" s="405" t="s">
        <v>2252</v>
      </c>
    </row>
    <row r="769" spans="1:4">
      <c r="A769" s="206">
        <v>768</v>
      </c>
      <c r="B769" s="391" t="s">
        <v>334</v>
      </c>
      <c r="C769" s="405" t="s">
        <v>2891</v>
      </c>
      <c r="D769" s="405" t="s">
        <v>2892</v>
      </c>
    </row>
    <row r="770" spans="1:4">
      <c r="A770" s="206">
        <v>769</v>
      </c>
      <c r="B770" s="391" t="s">
        <v>139</v>
      </c>
      <c r="C770" s="405" t="s">
        <v>2893</v>
      </c>
      <c r="D770" s="405" t="s">
        <v>2240</v>
      </c>
    </row>
    <row r="771" spans="1:4">
      <c r="A771" s="206">
        <v>770</v>
      </c>
      <c r="B771" s="391" t="s">
        <v>577</v>
      </c>
      <c r="C771" s="405" t="s">
        <v>2232</v>
      </c>
      <c r="D771" s="405" t="s">
        <v>50</v>
      </c>
    </row>
    <row r="772" spans="1:4">
      <c r="A772" s="206">
        <v>771</v>
      </c>
      <c r="B772" s="391" t="s">
        <v>486</v>
      </c>
      <c r="C772" s="405" t="s">
        <v>2894</v>
      </c>
      <c r="D772" s="405" t="s">
        <v>2895</v>
      </c>
    </row>
    <row r="773" spans="1:4">
      <c r="A773" s="206">
        <v>772</v>
      </c>
      <c r="B773" s="391" t="s">
        <v>878</v>
      </c>
      <c r="C773" s="405" t="s">
        <v>2896</v>
      </c>
      <c r="D773" s="405" t="s">
        <v>2372</v>
      </c>
    </row>
    <row r="774" spans="1:4">
      <c r="A774" s="206">
        <v>773</v>
      </c>
      <c r="B774" s="391" t="s">
        <v>221</v>
      </c>
      <c r="C774" s="405" t="s">
        <v>2365</v>
      </c>
      <c r="D774" s="405" t="s">
        <v>2366</v>
      </c>
    </row>
    <row r="775" spans="1:4">
      <c r="A775" s="206">
        <v>774</v>
      </c>
      <c r="B775" s="391" t="s">
        <v>776</v>
      </c>
      <c r="C775" s="405" t="s">
        <v>2223</v>
      </c>
      <c r="D775" s="405" t="s">
        <v>2002</v>
      </c>
    </row>
    <row r="776" spans="1:4">
      <c r="A776" s="206">
        <v>775</v>
      </c>
      <c r="B776" s="391" t="s">
        <v>956</v>
      </c>
      <c r="C776" s="405" t="s">
        <v>2897</v>
      </c>
      <c r="D776" s="405" t="s">
        <v>2563</v>
      </c>
    </row>
    <row r="777" spans="1:4">
      <c r="A777" s="206">
        <v>776</v>
      </c>
      <c r="B777" s="391" t="s">
        <v>784</v>
      </c>
      <c r="C777" s="405" t="s">
        <v>2336</v>
      </c>
      <c r="D777" s="405" t="s">
        <v>2299</v>
      </c>
    </row>
    <row r="778" spans="1:4">
      <c r="A778" s="206">
        <v>777</v>
      </c>
      <c r="B778" s="391" t="s">
        <v>869</v>
      </c>
      <c r="C778" s="405" t="s">
        <v>2898</v>
      </c>
      <c r="D778" s="405" t="s">
        <v>2151</v>
      </c>
    </row>
    <row r="779" spans="1:4">
      <c r="A779" s="206">
        <v>778</v>
      </c>
      <c r="B779" s="391" t="s">
        <v>328</v>
      </c>
      <c r="C779" s="405" t="s">
        <v>2496</v>
      </c>
      <c r="D779" s="405" t="s">
        <v>2497</v>
      </c>
    </row>
    <row r="780" spans="1:4">
      <c r="A780" s="206">
        <v>779</v>
      </c>
      <c r="B780" s="391" t="s">
        <v>462</v>
      </c>
      <c r="C780" s="405" t="s">
        <v>2292</v>
      </c>
      <c r="D780" s="405" t="s">
        <v>2282</v>
      </c>
    </row>
    <row r="781" spans="1:4">
      <c r="A781" s="206">
        <v>780</v>
      </c>
      <c r="B781" s="391" t="s">
        <v>178</v>
      </c>
      <c r="C781" s="405" t="s">
        <v>2224</v>
      </c>
      <c r="D781" s="405" t="s">
        <v>2225</v>
      </c>
    </row>
    <row r="782" spans="1:4">
      <c r="A782" s="206">
        <v>781</v>
      </c>
      <c r="B782" s="391" t="s">
        <v>454</v>
      </c>
      <c r="C782" s="405" t="s">
        <v>2317</v>
      </c>
      <c r="D782" s="405" t="s">
        <v>2318</v>
      </c>
    </row>
    <row r="783" spans="1:4">
      <c r="A783" s="206">
        <v>782</v>
      </c>
      <c r="B783" s="391" t="s">
        <v>356</v>
      </c>
      <c r="C783" s="405" t="s">
        <v>2130</v>
      </c>
      <c r="D783" s="405" t="s">
        <v>2131</v>
      </c>
    </row>
    <row r="784" spans="1:4">
      <c r="A784" s="206">
        <v>783</v>
      </c>
      <c r="B784" s="391" t="s">
        <v>871</v>
      </c>
      <c r="C784" s="405" t="s">
        <v>2899</v>
      </c>
      <c r="D784" s="405" t="s">
        <v>628</v>
      </c>
    </row>
    <row r="785" spans="1:4">
      <c r="A785" s="206">
        <v>784</v>
      </c>
      <c r="B785" s="391" t="s">
        <v>797</v>
      </c>
      <c r="C785" s="405" t="s">
        <v>2241</v>
      </c>
      <c r="D785" s="405" t="s">
        <v>2237</v>
      </c>
    </row>
    <row r="786" spans="1:4">
      <c r="A786" s="206">
        <v>785</v>
      </c>
      <c r="B786" s="391" t="s">
        <v>868</v>
      </c>
      <c r="C786" s="405" t="s">
        <v>2567</v>
      </c>
      <c r="D786" s="405" t="s">
        <v>2105</v>
      </c>
    </row>
    <row r="787" spans="1:4">
      <c r="A787" s="206">
        <v>786</v>
      </c>
      <c r="B787" s="391" t="s">
        <v>188</v>
      </c>
      <c r="C787" s="405" t="s">
        <v>2323</v>
      </c>
      <c r="D787" s="405" t="s">
        <v>2324</v>
      </c>
    </row>
    <row r="788" spans="1:4">
      <c r="A788" s="206">
        <v>787</v>
      </c>
      <c r="B788" s="391" t="s">
        <v>811</v>
      </c>
      <c r="C788" s="405" t="s">
        <v>2900</v>
      </c>
      <c r="D788" s="405" t="s">
        <v>2901</v>
      </c>
    </row>
    <row r="789" spans="1:4">
      <c r="A789" s="206">
        <v>788</v>
      </c>
      <c r="B789" s="391" t="s">
        <v>275</v>
      </c>
      <c r="C789" s="405" t="s">
        <v>2902</v>
      </c>
      <c r="D789" s="405" t="s">
        <v>2196</v>
      </c>
    </row>
    <row r="790" spans="1:4">
      <c r="A790" s="206">
        <v>789</v>
      </c>
      <c r="B790" s="391" t="s">
        <v>168</v>
      </c>
      <c r="C790" s="405" t="s">
        <v>2903</v>
      </c>
      <c r="D790" s="405" t="s">
        <v>2382</v>
      </c>
    </row>
    <row r="791" spans="1:4">
      <c r="A791" s="206">
        <v>790</v>
      </c>
      <c r="B791" s="391" t="s">
        <v>927</v>
      </c>
      <c r="C791" s="405" t="s">
        <v>2904</v>
      </c>
      <c r="D791" s="405" t="s">
        <v>3112</v>
      </c>
    </row>
    <row r="792" spans="1:4">
      <c r="A792" s="206">
        <v>791</v>
      </c>
      <c r="B792" s="391" t="s">
        <v>585</v>
      </c>
      <c r="C792" s="405" t="s">
        <v>2905</v>
      </c>
      <c r="D792" s="405" t="s">
        <v>2906</v>
      </c>
    </row>
    <row r="793" spans="1:4">
      <c r="A793" s="206">
        <v>792</v>
      </c>
      <c r="B793" s="391" t="s">
        <v>861</v>
      </c>
      <c r="C793" s="405" t="s">
        <v>2907</v>
      </c>
      <c r="D793" s="405" t="s">
        <v>2881</v>
      </c>
    </row>
    <row r="794" spans="1:4">
      <c r="A794" s="206">
        <v>793</v>
      </c>
      <c r="B794" s="391" t="s">
        <v>377</v>
      </c>
      <c r="C794" s="405" t="s">
        <v>2908</v>
      </c>
      <c r="D794" s="405" t="s">
        <v>50</v>
      </c>
    </row>
    <row r="795" spans="1:4">
      <c r="A795" s="206">
        <v>794</v>
      </c>
      <c r="B795" s="391" t="s">
        <v>380</v>
      </c>
      <c r="C795" s="405" t="s">
        <v>2253</v>
      </c>
      <c r="D795" s="405" t="s">
        <v>40</v>
      </c>
    </row>
    <row r="796" spans="1:4">
      <c r="A796" s="206">
        <v>795</v>
      </c>
      <c r="B796" s="391" t="s">
        <v>605</v>
      </c>
      <c r="C796" s="405" t="s">
        <v>2529</v>
      </c>
      <c r="D796" s="405" t="s">
        <v>2909</v>
      </c>
    </row>
    <row r="797" spans="1:4">
      <c r="A797" s="206">
        <v>796</v>
      </c>
      <c r="B797" s="391" t="s">
        <v>354</v>
      </c>
      <c r="C797" s="405" t="s">
        <v>2298</v>
      </c>
      <c r="D797" s="405" t="s">
        <v>2299</v>
      </c>
    </row>
    <row r="798" spans="1:4">
      <c r="A798" s="206">
        <v>797</v>
      </c>
      <c r="B798" s="391" t="s">
        <v>484</v>
      </c>
      <c r="C798" s="405" t="s">
        <v>2910</v>
      </c>
      <c r="D798" s="405" t="s">
        <v>46</v>
      </c>
    </row>
    <row r="799" spans="1:4">
      <c r="A799" s="206">
        <v>798</v>
      </c>
      <c r="B799" s="391" t="s">
        <v>847</v>
      </c>
      <c r="C799" s="405" t="s">
        <v>2493</v>
      </c>
      <c r="D799" s="405" t="s">
        <v>2136</v>
      </c>
    </row>
    <row r="800" spans="1:4">
      <c r="A800" s="206">
        <v>799</v>
      </c>
      <c r="B800" s="391" t="s">
        <v>524</v>
      </c>
      <c r="C800" s="405" t="s">
        <v>2911</v>
      </c>
      <c r="D800" s="405" t="s">
        <v>2282</v>
      </c>
    </row>
    <row r="801" spans="1:4">
      <c r="A801" s="206">
        <v>800</v>
      </c>
      <c r="B801" s="391" t="s">
        <v>190</v>
      </c>
      <c r="C801" s="405" t="s">
        <v>2229</v>
      </c>
      <c r="D801" s="405" t="s">
        <v>2109</v>
      </c>
    </row>
    <row r="802" spans="1:4">
      <c r="A802" s="206">
        <v>801</v>
      </c>
      <c r="B802" s="391" t="s">
        <v>4</v>
      </c>
      <c r="C802" s="405" t="s">
        <v>2377</v>
      </c>
      <c r="D802" s="405" t="s">
        <v>2282</v>
      </c>
    </row>
    <row r="803" spans="1:4">
      <c r="A803" s="206">
        <v>802</v>
      </c>
      <c r="B803" s="391" t="s">
        <v>917</v>
      </c>
      <c r="C803" s="405" t="s">
        <v>2350</v>
      </c>
      <c r="D803" s="405" t="s">
        <v>21</v>
      </c>
    </row>
    <row r="804" spans="1:4">
      <c r="A804" s="206">
        <v>803</v>
      </c>
      <c r="B804" s="391" t="s">
        <v>175</v>
      </c>
      <c r="C804" s="405" t="s">
        <v>2912</v>
      </c>
      <c r="D804" s="405" t="s">
        <v>2913</v>
      </c>
    </row>
    <row r="805" spans="1:4">
      <c r="A805" s="206">
        <v>804</v>
      </c>
      <c r="B805" s="391" t="s">
        <v>949</v>
      </c>
      <c r="C805" s="405" t="s">
        <v>2844</v>
      </c>
      <c r="D805" s="405" t="s">
        <v>2914</v>
      </c>
    </row>
    <row r="806" spans="1:4">
      <c r="A806" s="206">
        <v>805</v>
      </c>
      <c r="B806" s="391" t="s">
        <v>819</v>
      </c>
      <c r="C806" s="405" t="s">
        <v>2915</v>
      </c>
      <c r="D806" s="405" t="s">
        <v>2299</v>
      </c>
    </row>
    <row r="807" spans="1:4">
      <c r="A807" s="206">
        <v>806</v>
      </c>
      <c r="B807" s="391" t="s">
        <v>244</v>
      </c>
      <c r="C807" s="405" t="s">
        <v>2916</v>
      </c>
      <c r="D807" s="405" t="s">
        <v>2437</v>
      </c>
    </row>
    <row r="808" spans="1:4">
      <c r="A808" s="206">
        <v>807</v>
      </c>
      <c r="B808" s="391" t="s">
        <v>118</v>
      </c>
      <c r="C808" s="405" t="s">
        <v>2917</v>
      </c>
      <c r="D808" s="405" t="s">
        <v>2918</v>
      </c>
    </row>
    <row r="809" spans="1:4">
      <c r="A809" s="206">
        <v>808</v>
      </c>
      <c r="B809" s="391" t="s">
        <v>658</v>
      </c>
      <c r="C809" s="405" t="s">
        <v>2156</v>
      </c>
      <c r="D809" s="405" t="s">
        <v>2157</v>
      </c>
    </row>
    <row r="810" spans="1:4">
      <c r="A810" s="206">
        <v>809</v>
      </c>
      <c r="B810" s="391" t="s">
        <v>426</v>
      </c>
      <c r="C810" s="405" t="s">
        <v>2425</v>
      </c>
      <c r="D810" s="405" t="s">
        <v>2426</v>
      </c>
    </row>
    <row r="811" spans="1:4">
      <c r="A811" s="206">
        <v>810</v>
      </c>
      <c r="B811" s="391" t="s">
        <v>566</v>
      </c>
      <c r="C811" s="405" t="s">
        <v>2579</v>
      </c>
      <c r="D811" s="405" t="s">
        <v>2580</v>
      </c>
    </row>
    <row r="812" spans="1:4">
      <c r="A812" s="206">
        <v>811</v>
      </c>
      <c r="B812" s="391" t="s">
        <v>173</v>
      </c>
      <c r="C812" s="405" t="s">
        <v>2919</v>
      </c>
      <c r="D812" s="405" t="s">
        <v>2920</v>
      </c>
    </row>
    <row r="813" spans="1:4">
      <c r="A813" s="206">
        <v>812</v>
      </c>
      <c r="B813" s="391" t="s">
        <v>360</v>
      </c>
      <c r="C813" s="405" t="s">
        <v>2921</v>
      </c>
      <c r="D813" s="405" t="s">
        <v>2922</v>
      </c>
    </row>
    <row r="814" spans="1:4">
      <c r="A814" s="206">
        <v>813</v>
      </c>
      <c r="B814" s="391" t="s">
        <v>216</v>
      </c>
      <c r="C814" s="405" t="s">
        <v>2509</v>
      </c>
      <c r="D814" s="405" t="s">
        <v>2510</v>
      </c>
    </row>
    <row r="815" spans="1:4">
      <c r="A815" s="206">
        <v>814</v>
      </c>
      <c r="B815" s="391" t="s">
        <v>622</v>
      </c>
      <c r="C815" s="405" t="s">
        <v>2923</v>
      </c>
      <c r="D815" s="405" t="s">
        <v>50</v>
      </c>
    </row>
    <row r="816" spans="1:4">
      <c r="A816" s="206">
        <v>815</v>
      </c>
      <c r="B816" s="391" t="s">
        <v>182</v>
      </c>
      <c r="C816" s="405" t="s">
        <v>2570</v>
      </c>
      <c r="D816" s="405" t="s">
        <v>2282</v>
      </c>
    </row>
    <row r="817" spans="1:4">
      <c r="A817" s="206">
        <v>816</v>
      </c>
      <c r="B817" s="391" t="s">
        <v>427</v>
      </c>
      <c r="C817" s="405" t="s">
        <v>2924</v>
      </c>
      <c r="D817" s="405" t="s">
        <v>2485</v>
      </c>
    </row>
    <row r="818" spans="1:4">
      <c r="A818" s="206">
        <v>817</v>
      </c>
      <c r="B818" s="391" t="s">
        <v>296</v>
      </c>
      <c r="C818" s="405" t="s">
        <v>2925</v>
      </c>
      <c r="D818" s="405" t="s">
        <v>2154</v>
      </c>
    </row>
    <row r="819" spans="1:4">
      <c r="A819" s="206">
        <v>818</v>
      </c>
      <c r="B819" s="391" t="s">
        <v>815</v>
      </c>
      <c r="C819" s="405" t="s">
        <v>2926</v>
      </c>
      <c r="D819" s="405" t="s">
        <v>628</v>
      </c>
    </row>
    <row r="820" spans="1:4">
      <c r="A820" s="206">
        <v>819</v>
      </c>
      <c r="B820" s="391" t="s">
        <v>289</v>
      </c>
      <c r="C820" s="405" t="s">
        <v>2152</v>
      </c>
      <c r="D820" s="405" t="s">
        <v>2153</v>
      </c>
    </row>
    <row r="821" spans="1:4">
      <c r="A821" s="206">
        <v>820</v>
      </c>
      <c r="B821" s="391" t="s">
        <v>827</v>
      </c>
      <c r="C821" s="405" t="s">
        <v>2577</v>
      </c>
      <c r="D821" s="405" t="s">
        <v>2221</v>
      </c>
    </row>
    <row r="822" spans="1:4">
      <c r="A822" s="206">
        <v>821</v>
      </c>
      <c r="B822" s="391" t="s">
        <v>901</v>
      </c>
      <c r="C822" s="405" t="s">
        <v>2439</v>
      </c>
      <c r="D822" s="405" t="s">
        <v>2382</v>
      </c>
    </row>
    <row r="823" spans="1:4">
      <c r="A823" s="206">
        <v>822</v>
      </c>
      <c r="B823" s="391" t="s">
        <v>258</v>
      </c>
      <c r="C823" s="405" t="s">
        <v>2385</v>
      </c>
      <c r="D823" s="405" t="s">
        <v>2126</v>
      </c>
    </row>
    <row r="824" spans="1:4">
      <c r="A824" s="206">
        <v>823</v>
      </c>
      <c r="B824" s="391" t="s">
        <v>954</v>
      </c>
      <c r="C824" s="405" t="s">
        <v>2927</v>
      </c>
      <c r="D824" s="405" t="s">
        <v>2928</v>
      </c>
    </row>
    <row r="825" spans="1:4">
      <c r="A825" s="206">
        <v>824</v>
      </c>
      <c r="B825" s="391" t="s">
        <v>402</v>
      </c>
      <c r="C825" s="405" t="s">
        <v>2929</v>
      </c>
      <c r="D825" s="405" t="s">
        <v>2930</v>
      </c>
    </row>
    <row r="826" spans="1:4">
      <c r="A826" s="206">
        <v>825</v>
      </c>
      <c r="B826" s="391" t="s">
        <v>299</v>
      </c>
      <c r="C826" s="405" t="s">
        <v>55</v>
      </c>
      <c r="D826" s="405" t="s">
        <v>2105</v>
      </c>
    </row>
    <row r="827" spans="1:4">
      <c r="A827" s="206">
        <v>826</v>
      </c>
      <c r="B827" s="391" t="s">
        <v>932</v>
      </c>
      <c r="C827" s="405" t="s">
        <v>2931</v>
      </c>
      <c r="D827" s="405" t="s">
        <v>2105</v>
      </c>
    </row>
    <row r="828" spans="1:4">
      <c r="A828" s="206">
        <v>827</v>
      </c>
      <c r="B828" s="391" t="s">
        <v>373</v>
      </c>
      <c r="C828" s="405" t="s">
        <v>2242</v>
      </c>
      <c r="D828" s="405" t="s">
        <v>628</v>
      </c>
    </row>
    <row r="829" spans="1:4">
      <c r="A829" s="206">
        <v>828</v>
      </c>
      <c r="B829" s="391" t="s">
        <v>152</v>
      </c>
      <c r="C829" s="405" t="s">
        <v>2932</v>
      </c>
      <c r="D829" s="405" t="s">
        <v>2933</v>
      </c>
    </row>
    <row r="830" spans="1:4">
      <c r="A830" s="206">
        <v>829</v>
      </c>
      <c r="B830" s="391" t="s">
        <v>946</v>
      </c>
      <c r="C830" s="405" t="s">
        <v>2934</v>
      </c>
      <c r="D830" s="405" t="s">
        <v>2935</v>
      </c>
    </row>
    <row r="831" spans="1:4">
      <c r="A831" s="206">
        <v>830</v>
      </c>
      <c r="B831" s="391" t="s">
        <v>143</v>
      </c>
      <c r="C831" s="405" t="s">
        <v>2936</v>
      </c>
      <c r="D831" s="405" t="s">
        <v>2937</v>
      </c>
    </row>
    <row r="832" spans="1:4">
      <c r="A832" s="206">
        <v>831</v>
      </c>
      <c r="B832" s="391" t="s">
        <v>859</v>
      </c>
      <c r="C832" s="405" t="s">
        <v>2571</v>
      </c>
      <c r="D832" s="405" t="s">
        <v>2495</v>
      </c>
    </row>
    <row r="833" spans="1:4">
      <c r="A833" s="206">
        <v>832</v>
      </c>
      <c r="B833" s="391" t="s">
        <v>284</v>
      </c>
      <c r="C833" s="405" t="s">
        <v>2192</v>
      </c>
      <c r="D833" s="405" t="s">
        <v>2193</v>
      </c>
    </row>
    <row r="834" spans="1:4">
      <c r="A834" s="206">
        <v>833</v>
      </c>
      <c r="B834" s="391" t="s">
        <v>268</v>
      </c>
      <c r="C834" s="405" t="s">
        <v>2938</v>
      </c>
      <c r="D834" s="405" t="s">
        <v>2172</v>
      </c>
    </row>
    <row r="835" spans="1:4">
      <c r="A835" s="206">
        <v>834</v>
      </c>
      <c r="B835" s="391" t="s">
        <v>569</v>
      </c>
      <c r="C835" s="405" t="s">
        <v>2939</v>
      </c>
      <c r="D835" s="405" t="s">
        <v>2005</v>
      </c>
    </row>
    <row r="836" spans="1:4">
      <c r="A836" s="206">
        <v>835</v>
      </c>
      <c r="B836" s="391" t="s">
        <v>338</v>
      </c>
      <c r="C836" s="405" t="s">
        <v>2447</v>
      </c>
      <c r="D836" s="405" t="s">
        <v>2189</v>
      </c>
    </row>
    <row r="837" spans="1:4">
      <c r="A837" s="206">
        <v>836</v>
      </c>
      <c r="B837" s="391" t="s">
        <v>445</v>
      </c>
      <c r="C837" s="405" t="s">
        <v>2940</v>
      </c>
      <c r="D837" s="405" t="s">
        <v>2941</v>
      </c>
    </row>
    <row r="838" spans="1:4">
      <c r="A838" s="206">
        <v>837</v>
      </c>
      <c r="B838" s="391" t="s">
        <v>106</v>
      </c>
      <c r="C838" s="405" t="s">
        <v>2942</v>
      </c>
      <c r="D838" s="405" t="s">
        <v>40</v>
      </c>
    </row>
    <row r="839" spans="1:4">
      <c r="A839" s="206">
        <v>838</v>
      </c>
      <c r="B839" s="391" t="s">
        <v>371</v>
      </c>
      <c r="C839" s="405" t="s">
        <v>2943</v>
      </c>
      <c r="D839" s="405" t="s">
        <v>21</v>
      </c>
    </row>
    <row r="840" spans="1:4">
      <c r="A840" s="206">
        <v>839</v>
      </c>
      <c r="B840" s="391" t="s">
        <v>421</v>
      </c>
      <c r="C840" s="405" t="s">
        <v>2187</v>
      </c>
      <c r="D840" s="405" t="s">
        <v>50</v>
      </c>
    </row>
    <row r="841" spans="1:4">
      <c r="A841" s="206">
        <v>840</v>
      </c>
      <c r="B841" s="391" t="s">
        <v>288</v>
      </c>
      <c r="C841" s="405" t="s">
        <v>2348</v>
      </c>
      <c r="D841" s="405" t="s">
        <v>2151</v>
      </c>
    </row>
    <row r="842" spans="1:4">
      <c r="A842" s="206">
        <v>841</v>
      </c>
      <c r="B842" s="391" t="s">
        <v>903</v>
      </c>
      <c r="C842" s="405" t="s">
        <v>2471</v>
      </c>
      <c r="D842" s="405" t="s">
        <v>2105</v>
      </c>
    </row>
    <row r="843" spans="1:4">
      <c r="A843" s="206">
        <v>842</v>
      </c>
      <c r="B843" s="391" t="s">
        <v>553</v>
      </c>
      <c r="C843" s="405" t="s">
        <v>2944</v>
      </c>
      <c r="D843" s="405" t="s">
        <v>2945</v>
      </c>
    </row>
    <row r="844" spans="1:4">
      <c r="A844" s="206">
        <v>843</v>
      </c>
      <c r="B844" s="391" t="s">
        <v>568</v>
      </c>
      <c r="C844" s="405" t="s">
        <v>2946</v>
      </c>
      <c r="D844" s="405" t="s">
        <v>2947</v>
      </c>
    </row>
    <row r="845" spans="1:4">
      <c r="A845" s="206">
        <v>844</v>
      </c>
      <c r="B845" s="391" t="s">
        <v>968</v>
      </c>
      <c r="C845" s="405" t="s">
        <v>2553</v>
      </c>
      <c r="D845" s="405" t="s">
        <v>2554</v>
      </c>
    </row>
    <row r="846" spans="1:4">
      <c r="A846" s="206">
        <v>845</v>
      </c>
      <c r="B846" s="391" t="s">
        <v>164</v>
      </c>
      <c r="C846" s="405" t="s">
        <v>2948</v>
      </c>
      <c r="D846" s="405" t="s">
        <v>2949</v>
      </c>
    </row>
    <row r="847" spans="1:4">
      <c r="A847" s="206">
        <v>846</v>
      </c>
      <c r="B847" s="391" t="s">
        <v>163</v>
      </c>
      <c r="C847" s="405" t="s">
        <v>33</v>
      </c>
      <c r="D847" s="405" t="s">
        <v>46</v>
      </c>
    </row>
    <row r="848" spans="1:4">
      <c r="A848" s="206">
        <v>847</v>
      </c>
      <c r="B848" s="391" t="s">
        <v>158</v>
      </c>
      <c r="C848" s="405" t="s">
        <v>2950</v>
      </c>
      <c r="D848" s="405" t="s">
        <v>2187</v>
      </c>
    </row>
    <row r="849" spans="1:4">
      <c r="A849" s="206">
        <v>848</v>
      </c>
      <c r="B849" s="391" t="s">
        <v>527</v>
      </c>
      <c r="C849" s="405" t="s">
        <v>2951</v>
      </c>
      <c r="D849" s="405" t="s">
        <v>2952</v>
      </c>
    </row>
    <row r="850" spans="1:4">
      <c r="A850" s="206">
        <v>849</v>
      </c>
      <c r="B850" s="391" t="s">
        <v>943</v>
      </c>
      <c r="C850" s="405" t="s">
        <v>2231</v>
      </c>
      <c r="D850" s="405" t="s">
        <v>2005</v>
      </c>
    </row>
    <row r="851" spans="1:4">
      <c r="A851" s="206">
        <v>850</v>
      </c>
      <c r="B851" s="391" t="s">
        <v>9</v>
      </c>
      <c r="C851" s="405" t="s">
        <v>2395</v>
      </c>
      <c r="D851" s="405" t="s">
        <v>2291</v>
      </c>
    </row>
    <row r="852" spans="1:4">
      <c r="A852" s="206">
        <v>851</v>
      </c>
      <c r="B852" s="391" t="s">
        <v>663</v>
      </c>
      <c r="C852" s="405" t="s">
        <v>2393</v>
      </c>
      <c r="D852" s="405" t="s">
        <v>2394</v>
      </c>
    </row>
    <row r="853" spans="1:4">
      <c r="A853" s="206">
        <v>852</v>
      </c>
      <c r="B853" s="391" t="s">
        <v>386</v>
      </c>
      <c r="C853" s="405" t="s">
        <v>2151</v>
      </c>
      <c r="D853" s="405" t="s">
        <v>40</v>
      </c>
    </row>
    <row r="854" spans="1:4">
      <c r="A854" s="206">
        <v>853</v>
      </c>
      <c r="B854" s="391" t="s">
        <v>191</v>
      </c>
      <c r="C854" s="405" t="s">
        <v>2953</v>
      </c>
      <c r="D854" s="405" t="s">
        <v>2432</v>
      </c>
    </row>
    <row r="855" spans="1:4">
      <c r="A855" s="206">
        <v>854</v>
      </c>
      <c r="B855" s="391" t="s">
        <v>346</v>
      </c>
      <c r="C855" s="405" t="s">
        <v>688</v>
      </c>
      <c r="D855" s="405" t="s">
        <v>38</v>
      </c>
    </row>
    <row r="856" spans="1:4">
      <c r="A856" s="206">
        <v>855</v>
      </c>
      <c r="B856" s="391" t="s">
        <v>567</v>
      </c>
      <c r="C856" s="405" t="s">
        <v>2954</v>
      </c>
      <c r="D856" s="405" t="s">
        <v>2205</v>
      </c>
    </row>
    <row r="857" spans="1:4">
      <c r="A857" s="206">
        <v>856</v>
      </c>
      <c r="B857" s="391" t="s">
        <v>783</v>
      </c>
      <c r="C857" s="405" t="s">
        <v>2344</v>
      </c>
      <c r="D857" s="405" t="s">
        <v>2105</v>
      </c>
    </row>
    <row r="858" spans="1:4">
      <c r="A858" s="206">
        <v>857</v>
      </c>
      <c r="B858" s="391" t="s">
        <v>814</v>
      </c>
      <c r="C858" s="405" t="s">
        <v>2517</v>
      </c>
      <c r="D858" s="405" t="s">
        <v>2518</v>
      </c>
    </row>
    <row r="859" spans="1:4">
      <c r="A859" s="206">
        <v>858</v>
      </c>
      <c r="B859" s="391" t="s">
        <v>779</v>
      </c>
      <c r="C859" s="405" t="s">
        <v>2512</v>
      </c>
      <c r="D859" s="405" t="s">
        <v>2384</v>
      </c>
    </row>
    <row r="860" spans="1:4">
      <c r="A860" s="206">
        <v>859</v>
      </c>
      <c r="B860" s="391" t="s">
        <v>437</v>
      </c>
      <c r="C860" s="405" t="s">
        <v>2492</v>
      </c>
      <c r="D860" s="405" t="s">
        <v>2301</v>
      </c>
    </row>
    <row r="861" spans="1:4">
      <c r="A861" s="206">
        <v>860</v>
      </c>
      <c r="B861" s="391" t="s">
        <v>804</v>
      </c>
      <c r="C861" s="405" t="s">
        <v>2955</v>
      </c>
      <c r="D861" s="405" t="s">
        <v>2299</v>
      </c>
    </row>
    <row r="862" spans="1:4">
      <c r="A862" s="206">
        <v>861</v>
      </c>
      <c r="B862" s="391" t="s">
        <v>180</v>
      </c>
      <c r="C862" s="405" t="s">
        <v>2257</v>
      </c>
      <c r="D862" s="405" t="s">
        <v>50</v>
      </c>
    </row>
    <row r="863" spans="1:4">
      <c r="A863" s="206">
        <v>862</v>
      </c>
      <c r="B863" s="391" t="s">
        <v>904</v>
      </c>
      <c r="C863" s="405" t="s">
        <v>2294</v>
      </c>
      <c r="D863" s="405" t="s">
        <v>2136</v>
      </c>
    </row>
    <row r="864" spans="1:4">
      <c r="A864" s="206">
        <v>863</v>
      </c>
      <c r="B864" s="391" t="s">
        <v>199</v>
      </c>
      <c r="C864" s="405" t="s">
        <v>2281</v>
      </c>
      <c r="D864" s="405" t="s">
        <v>2282</v>
      </c>
    </row>
    <row r="865" spans="1:4">
      <c r="A865" s="206">
        <v>864</v>
      </c>
      <c r="B865" s="391" t="s">
        <v>914</v>
      </c>
      <c r="C865" s="405" t="s">
        <v>2349</v>
      </c>
      <c r="D865" s="405" t="s">
        <v>2203</v>
      </c>
    </row>
    <row r="866" spans="1:4">
      <c r="A866" s="206">
        <v>865</v>
      </c>
      <c r="B866" s="391" t="s">
        <v>961</v>
      </c>
      <c r="C866" s="405" t="s">
        <v>2956</v>
      </c>
      <c r="D866" s="405" t="s">
        <v>2737</v>
      </c>
    </row>
    <row r="867" spans="1:4">
      <c r="A867" s="206">
        <v>866</v>
      </c>
      <c r="B867" s="391" t="s">
        <v>799</v>
      </c>
      <c r="C867" s="405" t="s">
        <v>2150</v>
      </c>
      <c r="D867" s="405" t="s">
        <v>2151</v>
      </c>
    </row>
    <row r="868" spans="1:4">
      <c r="A868" s="206">
        <v>867</v>
      </c>
      <c r="B868" s="391" t="s">
        <v>325</v>
      </c>
      <c r="C868" s="405" t="s">
        <v>2957</v>
      </c>
      <c r="D868" s="405" t="s">
        <v>2231</v>
      </c>
    </row>
    <row r="869" spans="1:4">
      <c r="A869" s="206">
        <v>868</v>
      </c>
      <c r="B869" s="391" t="s">
        <v>544</v>
      </c>
      <c r="C869" s="405" t="s">
        <v>2133</v>
      </c>
      <c r="D869" s="405" t="s">
        <v>2134</v>
      </c>
    </row>
    <row r="870" spans="1:4">
      <c r="A870" s="206">
        <v>869</v>
      </c>
      <c r="B870" s="391" t="s">
        <v>252</v>
      </c>
      <c r="C870" s="405" t="s">
        <v>2141</v>
      </c>
      <c r="D870" s="405" t="s">
        <v>2532</v>
      </c>
    </row>
    <row r="871" spans="1:4">
      <c r="A871" s="206">
        <v>870</v>
      </c>
      <c r="B871" s="391" t="s">
        <v>895</v>
      </c>
      <c r="C871" s="405" t="s">
        <v>2267</v>
      </c>
      <c r="D871" s="405" t="s">
        <v>2268</v>
      </c>
    </row>
    <row r="872" spans="1:4">
      <c r="A872" s="206">
        <v>871</v>
      </c>
      <c r="B872" s="391" t="s">
        <v>193</v>
      </c>
      <c r="C872" s="405" t="s">
        <v>2958</v>
      </c>
      <c r="D872" s="405" t="s">
        <v>2524</v>
      </c>
    </row>
    <row r="873" spans="1:4">
      <c r="A873" s="206">
        <v>872</v>
      </c>
      <c r="B873" s="391" t="s">
        <v>467</v>
      </c>
      <c r="C873" s="405" t="s">
        <v>2108</v>
      </c>
      <c r="D873" s="405" t="s">
        <v>2109</v>
      </c>
    </row>
    <row r="874" spans="1:4">
      <c r="A874" s="206">
        <v>873</v>
      </c>
      <c r="B874" s="391" t="s">
        <v>592</v>
      </c>
      <c r="C874" s="405" t="s">
        <v>2239</v>
      </c>
      <c r="D874" s="405" t="s">
        <v>2240</v>
      </c>
    </row>
    <row r="875" spans="1:4">
      <c r="A875" s="206">
        <v>874</v>
      </c>
      <c r="B875" s="391" t="s">
        <v>246</v>
      </c>
      <c r="C875" s="405" t="s">
        <v>2959</v>
      </c>
      <c r="D875" s="405" t="s">
        <v>2301</v>
      </c>
    </row>
    <row r="876" spans="1:4">
      <c r="A876" s="206">
        <v>875</v>
      </c>
      <c r="B876" s="391" t="s">
        <v>812</v>
      </c>
      <c r="C876" s="405" t="s">
        <v>2446</v>
      </c>
      <c r="D876" s="405" t="s">
        <v>2405</v>
      </c>
    </row>
    <row r="877" spans="1:4">
      <c r="A877" s="206">
        <v>876</v>
      </c>
      <c r="B877" s="391" t="s">
        <v>142</v>
      </c>
      <c r="C877" s="405" t="s">
        <v>2960</v>
      </c>
      <c r="D877" s="405" t="s">
        <v>2961</v>
      </c>
    </row>
    <row r="878" spans="1:4">
      <c r="A878" s="206">
        <v>877</v>
      </c>
      <c r="B878" s="391" t="s">
        <v>432</v>
      </c>
      <c r="C878" s="405" t="s">
        <v>2591</v>
      </c>
      <c r="D878" s="405" t="s">
        <v>2592</v>
      </c>
    </row>
    <row r="879" spans="1:4">
      <c r="A879" s="206">
        <v>878</v>
      </c>
      <c r="B879" s="391" t="s">
        <v>768</v>
      </c>
      <c r="C879" s="405" t="s">
        <v>2219</v>
      </c>
      <c r="D879" s="405" t="s">
        <v>2203</v>
      </c>
    </row>
    <row r="880" spans="1:4">
      <c r="A880" s="206">
        <v>879</v>
      </c>
      <c r="B880" s="391" t="s">
        <v>603</v>
      </c>
      <c r="C880" s="405" t="s">
        <v>2530</v>
      </c>
      <c r="D880" s="405" t="s">
        <v>2531</v>
      </c>
    </row>
    <row r="881" spans="1:4">
      <c r="A881" s="206">
        <v>880</v>
      </c>
      <c r="B881" s="391" t="s">
        <v>273</v>
      </c>
      <c r="C881" s="405" t="s">
        <v>2962</v>
      </c>
      <c r="D881" s="405" t="s">
        <v>2829</v>
      </c>
    </row>
    <row r="882" spans="1:4">
      <c r="A882" s="206">
        <v>881</v>
      </c>
      <c r="B882" s="391" t="s">
        <v>184</v>
      </c>
      <c r="C882" s="405" t="s">
        <v>2963</v>
      </c>
      <c r="D882" s="405" t="s">
        <v>2724</v>
      </c>
    </row>
    <row r="883" spans="1:4">
      <c r="A883" s="206">
        <v>882</v>
      </c>
      <c r="B883" s="391" t="s">
        <v>957</v>
      </c>
      <c r="C883" s="405" t="s">
        <v>2964</v>
      </c>
      <c r="D883" s="405" t="s">
        <v>2105</v>
      </c>
    </row>
    <row r="884" spans="1:4">
      <c r="A884" s="206">
        <v>883</v>
      </c>
      <c r="B884" s="391" t="s">
        <v>488</v>
      </c>
      <c r="C884" s="405" t="s">
        <v>2450</v>
      </c>
      <c r="D884" s="405" t="s">
        <v>2451</v>
      </c>
    </row>
    <row r="885" spans="1:4">
      <c r="A885" s="206">
        <v>884</v>
      </c>
      <c r="B885" s="391" t="s">
        <v>340</v>
      </c>
      <c r="C885" s="405" t="s">
        <v>2415</v>
      </c>
      <c r="D885" s="405" t="s">
        <v>2416</v>
      </c>
    </row>
    <row r="886" spans="1:4">
      <c r="A886" s="206">
        <v>885</v>
      </c>
      <c r="B886" s="391" t="s">
        <v>500</v>
      </c>
      <c r="C886" s="405" t="s">
        <v>2338</v>
      </c>
      <c r="D886" s="405" t="s">
        <v>2339</v>
      </c>
    </row>
    <row r="887" spans="1:4">
      <c r="A887" s="206">
        <v>886</v>
      </c>
      <c r="B887" s="391" t="s">
        <v>266</v>
      </c>
      <c r="C887" s="405" t="s">
        <v>2104</v>
      </c>
      <c r="D887" s="405" t="s">
        <v>2105</v>
      </c>
    </row>
    <row r="888" spans="1:4">
      <c r="A888" s="206">
        <v>887</v>
      </c>
      <c r="B888" s="391" t="s">
        <v>580</v>
      </c>
      <c r="C888" s="405" t="s">
        <v>2230</v>
      </c>
      <c r="D888" s="405" t="s">
        <v>2231</v>
      </c>
    </row>
    <row r="889" spans="1:4">
      <c r="A889" s="206">
        <v>888</v>
      </c>
      <c r="B889" s="391" t="s">
        <v>536</v>
      </c>
      <c r="C889" s="405" t="s">
        <v>2965</v>
      </c>
      <c r="D889" s="405" t="s">
        <v>2187</v>
      </c>
    </row>
    <row r="890" spans="1:4">
      <c r="A890" s="206">
        <v>889</v>
      </c>
      <c r="B890" s="391" t="s">
        <v>430</v>
      </c>
      <c r="C890" s="405" t="s">
        <v>2966</v>
      </c>
      <c r="D890" s="405" t="s">
        <v>2724</v>
      </c>
    </row>
    <row r="891" spans="1:4">
      <c r="A891" s="206">
        <v>890</v>
      </c>
      <c r="B891" s="391" t="s">
        <v>888</v>
      </c>
      <c r="C891" s="405" t="s">
        <v>2200</v>
      </c>
      <c r="D891" s="405" t="s">
        <v>2003</v>
      </c>
    </row>
    <row r="892" spans="1:4">
      <c r="A892" s="206">
        <v>891</v>
      </c>
      <c r="B892" s="391" t="s">
        <v>758</v>
      </c>
      <c r="C892" s="405" t="s">
        <v>2312</v>
      </c>
      <c r="D892" s="405" t="s">
        <v>2313</v>
      </c>
    </row>
    <row r="893" spans="1:4">
      <c r="A893" s="206">
        <v>892</v>
      </c>
      <c r="B893" s="391" t="s">
        <v>489</v>
      </c>
      <c r="C893" s="405" t="s">
        <v>2147</v>
      </c>
      <c r="D893" s="405" t="s">
        <v>2148</v>
      </c>
    </row>
    <row r="894" spans="1:4">
      <c r="A894" s="206">
        <v>893</v>
      </c>
      <c r="B894" s="391" t="s">
        <v>383</v>
      </c>
      <c r="C894" s="405" t="s">
        <v>2124</v>
      </c>
      <c r="D894" s="405" t="s">
        <v>2967</v>
      </c>
    </row>
    <row r="895" spans="1:4">
      <c r="A895" s="206">
        <v>894</v>
      </c>
      <c r="B895" s="391" t="s">
        <v>976</v>
      </c>
      <c r="C895" s="405" t="s">
        <v>2968</v>
      </c>
      <c r="D895" s="405" t="s">
        <v>2282</v>
      </c>
    </row>
    <row r="896" spans="1:4">
      <c r="A896" s="206">
        <v>895</v>
      </c>
      <c r="B896" s="391" t="s">
        <v>305</v>
      </c>
      <c r="C896" s="405" t="s">
        <v>2969</v>
      </c>
      <c r="D896" s="405" t="s">
        <v>2970</v>
      </c>
    </row>
    <row r="897" spans="1:4">
      <c r="A897" s="206">
        <v>896</v>
      </c>
      <c r="B897" s="391" t="s">
        <v>557</v>
      </c>
      <c r="C897" s="405" t="s">
        <v>2971</v>
      </c>
      <c r="D897" s="405" t="s">
        <v>23</v>
      </c>
    </row>
    <row r="898" spans="1:4">
      <c r="A898" s="206">
        <v>897</v>
      </c>
      <c r="B898" s="391" t="s">
        <v>501</v>
      </c>
      <c r="C898" s="405" t="s">
        <v>2972</v>
      </c>
      <c r="D898" s="405" t="s">
        <v>2145</v>
      </c>
    </row>
    <row r="899" spans="1:4">
      <c r="A899" s="206">
        <v>898</v>
      </c>
      <c r="B899" s="391" t="s">
        <v>483</v>
      </c>
      <c r="C899" s="405" t="s">
        <v>2973</v>
      </c>
      <c r="D899" s="405" t="s">
        <v>2974</v>
      </c>
    </row>
    <row r="900" spans="1:4">
      <c r="A900" s="206">
        <v>899</v>
      </c>
      <c r="B900" s="391" t="s">
        <v>830</v>
      </c>
      <c r="C900" s="405" t="s">
        <v>2975</v>
      </c>
      <c r="D900" s="405" t="s">
        <v>718</v>
      </c>
    </row>
    <row r="901" spans="1:4">
      <c r="A901" s="206">
        <v>900</v>
      </c>
      <c r="B901" s="391" t="s">
        <v>851</v>
      </c>
      <c r="C901" s="405" t="s">
        <v>2976</v>
      </c>
      <c r="D901" s="405" t="s">
        <v>2977</v>
      </c>
    </row>
    <row r="902" spans="1:4">
      <c r="A902" s="206">
        <v>901</v>
      </c>
      <c r="B902" s="391" t="s">
        <v>531</v>
      </c>
      <c r="C902" s="405" t="s">
        <v>2978</v>
      </c>
      <c r="D902" s="405" t="s">
        <v>2979</v>
      </c>
    </row>
    <row r="903" spans="1:4">
      <c r="A903" s="206">
        <v>902</v>
      </c>
      <c r="B903" s="391" t="s">
        <v>369</v>
      </c>
      <c r="C903" s="405" t="s">
        <v>2269</v>
      </c>
      <c r="D903" s="405" t="s">
        <v>2270</v>
      </c>
    </row>
    <row r="904" spans="1:4">
      <c r="A904" s="206">
        <v>903</v>
      </c>
      <c r="B904" s="391" t="s">
        <v>344</v>
      </c>
      <c r="C904" s="405" t="s">
        <v>2251</v>
      </c>
      <c r="D904" s="405" t="s">
        <v>2252</v>
      </c>
    </row>
    <row r="905" spans="1:4">
      <c r="A905" s="206">
        <v>904</v>
      </c>
      <c r="B905" s="391" t="s">
        <v>517</v>
      </c>
      <c r="C905" s="405" t="s">
        <v>2980</v>
      </c>
      <c r="D905" s="405" t="s">
        <v>2981</v>
      </c>
    </row>
    <row r="906" spans="1:4">
      <c r="A906" s="206">
        <v>905</v>
      </c>
      <c r="B906" s="391" t="s">
        <v>161</v>
      </c>
      <c r="C906" s="405" t="s">
        <v>2386</v>
      </c>
      <c r="D906" s="405" t="s">
        <v>2387</v>
      </c>
    </row>
    <row r="907" spans="1:4">
      <c r="A907" s="206">
        <v>906</v>
      </c>
      <c r="B907" s="391" t="s">
        <v>967</v>
      </c>
      <c r="C907" s="405" t="s">
        <v>2982</v>
      </c>
      <c r="D907" s="405" t="s">
        <v>2313</v>
      </c>
    </row>
    <row r="908" spans="1:4">
      <c r="A908" s="206">
        <v>907</v>
      </c>
      <c r="B908" s="391" t="s">
        <v>780</v>
      </c>
      <c r="C908" s="405" t="s">
        <v>2409</v>
      </c>
      <c r="D908" s="405" t="s">
        <v>2410</v>
      </c>
    </row>
    <row r="909" spans="1:4">
      <c r="A909" s="206">
        <v>908</v>
      </c>
      <c r="B909" s="391" t="s">
        <v>128</v>
      </c>
      <c r="C909" s="405" t="s">
        <v>2550</v>
      </c>
      <c r="D909" s="405" t="s">
        <v>2231</v>
      </c>
    </row>
    <row r="910" spans="1:4">
      <c r="A910" s="206">
        <v>909</v>
      </c>
      <c r="B910" s="391" t="s">
        <v>929</v>
      </c>
      <c r="C910" s="405" t="s">
        <v>2983</v>
      </c>
      <c r="D910" s="405" t="s">
        <v>2004</v>
      </c>
    </row>
    <row r="911" spans="1:4">
      <c r="A911" s="206">
        <v>910</v>
      </c>
      <c r="B911" s="391" t="s">
        <v>419</v>
      </c>
      <c r="C911" s="405" t="s">
        <v>2984</v>
      </c>
      <c r="D911" s="405" t="s">
        <v>2985</v>
      </c>
    </row>
    <row r="912" spans="1:4">
      <c r="A912" s="206">
        <v>911</v>
      </c>
      <c r="B912" s="391" t="s">
        <v>449</v>
      </c>
      <c r="C912" s="405" t="s">
        <v>2986</v>
      </c>
      <c r="D912" s="405" t="s">
        <v>2886</v>
      </c>
    </row>
    <row r="913" spans="1:4">
      <c r="A913" s="206">
        <v>912</v>
      </c>
      <c r="B913" s="391" t="s">
        <v>475</v>
      </c>
      <c r="C913" s="405" t="s">
        <v>2598</v>
      </c>
      <c r="D913" s="405" t="s">
        <v>2462</v>
      </c>
    </row>
    <row r="914" spans="1:4">
      <c r="A914" s="206">
        <v>913</v>
      </c>
      <c r="B914" s="391" t="s">
        <v>960</v>
      </c>
      <c r="C914" s="405" t="s">
        <v>2987</v>
      </c>
      <c r="D914" s="405" t="s">
        <v>2096</v>
      </c>
    </row>
    <row r="915" spans="1:4">
      <c r="A915" s="206">
        <v>914</v>
      </c>
      <c r="B915" s="391" t="s">
        <v>619</v>
      </c>
      <c r="C915" s="405" t="s">
        <v>2988</v>
      </c>
      <c r="D915" s="405" t="s">
        <v>2105</v>
      </c>
    </row>
    <row r="916" spans="1:4">
      <c r="A916" s="206">
        <v>915</v>
      </c>
      <c r="B916" s="391" t="s">
        <v>159</v>
      </c>
      <c r="C916" s="405" t="s">
        <v>2537</v>
      </c>
      <c r="D916" s="405" t="s">
        <v>2538</v>
      </c>
    </row>
    <row r="917" spans="1:4">
      <c r="A917" s="206">
        <v>916</v>
      </c>
      <c r="B917" s="391" t="s">
        <v>578</v>
      </c>
      <c r="C917" s="405" t="s">
        <v>2989</v>
      </c>
      <c r="D917" s="405" t="s">
        <v>2610</v>
      </c>
    </row>
    <row r="918" spans="1:4">
      <c r="A918" s="206">
        <v>917</v>
      </c>
      <c r="B918" s="391" t="s">
        <v>543</v>
      </c>
      <c r="C918" s="405" t="s">
        <v>2404</v>
      </c>
      <c r="D918" s="405" t="s">
        <v>2405</v>
      </c>
    </row>
    <row r="919" spans="1:4">
      <c r="A919" s="206">
        <v>918</v>
      </c>
      <c r="B919" s="391" t="s">
        <v>910</v>
      </c>
      <c r="C919" s="405" t="s">
        <v>2469</v>
      </c>
      <c r="D919" s="405" t="s">
        <v>2470</v>
      </c>
    </row>
    <row r="920" spans="1:4">
      <c r="A920" s="206">
        <v>919</v>
      </c>
      <c r="B920" s="391" t="s">
        <v>829</v>
      </c>
      <c r="C920" s="405" t="s">
        <v>2990</v>
      </c>
      <c r="D920" s="405" t="s">
        <v>2991</v>
      </c>
    </row>
    <row r="921" spans="1:4">
      <c r="A921" s="206">
        <v>920</v>
      </c>
      <c r="B921" s="391" t="s">
        <v>264</v>
      </c>
      <c r="C921" s="405" t="s">
        <v>2738</v>
      </c>
      <c r="D921" s="405" t="s">
        <v>2992</v>
      </c>
    </row>
    <row r="922" spans="1:4">
      <c r="A922" s="206">
        <v>921</v>
      </c>
      <c r="B922" s="391" t="s">
        <v>205</v>
      </c>
      <c r="C922" s="405" t="s">
        <v>2993</v>
      </c>
      <c r="D922" s="405" t="s">
        <v>50</v>
      </c>
    </row>
    <row r="923" spans="1:4">
      <c r="A923" s="206">
        <v>922</v>
      </c>
      <c r="B923" s="391" t="s">
        <v>551</v>
      </c>
      <c r="C923" s="405" t="s">
        <v>2491</v>
      </c>
      <c r="D923" s="405" t="s">
        <v>2207</v>
      </c>
    </row>
    <row r="924" spans="1:4">
      <c r="A924" s="206">
        <v>923</v>
      </c>
      <c r="B924" s="391" t="s">
        <v>265</v>
      </c>
      <c r="C924" s="405" t="s">
        <v>2583</v>
      </c>
      <c r="D924" s="405" t="s">
        <v>2584</v>
      </c>
    </row>
    <row r="925" spans="1:4">
      <c r="A925" s="206">
        <v>924</v>
      </c>
      <c r="B925" s="391" t="s">
        <v>11</v>
      </c>
      <c r="C925" s="405" t="s">
        <v>2440</v>
      </c>
      <c r="D925" s="405" t="s">
        <v>2441</v>
      </c>
    </row>
    <row r="926" spans="1:4">
      <c r="A926" s="206">
        <v>925</v>
      </c>
      <c r="B926" s="391" t="s">
        <v>422</v>
      </c>
      <c r="C926" s="405" t="s">
        <v>2222</v>
      </c>
      <c r="D926" s="405" t="s">
        <v>2136</v>
      </c>
    </row>
    <row r="927" spans="1:4">
      <c r="A927" s="206">
        <v>926</v>
      </c>
      <c r="B927" s="391" t="s">
        <v>282</v>
      </c>
      <c r="C927" s="405" t="s">
        <v>2397</v>
      </c>
      <c r="D927" s="405" t="s">
        <v>1174</v>
      </c>
    </row>
    <row r="928" spans="1:4">
      <c r="A928" s="206">
        <v>927</v>
      </c>
      <c r="B928" s="391" t="s">
        <v>519</v>
      </c>
      <c r="C928" s="405" t="s">
        <v>2994</v>
      </c>
      <c r="D928" s="405" t="s">
        <v>2212</v>
      </c>
    </row>
    <row r="929" spans="1:4">
      <c r="A929" s="206">
        <v>928</v>
      </c>
      <c r="B929" s="391" t="s">
        <v>302</v>
      </c>
      <c r="C929" s="405" t="s">
        <v>2127</v>
      </c>
      <c r="D929" s="405" t="s">
        <v>2120</v>
      </c>
    </row>
    <row r="930" spans="1:4">
      <c r="A930" s="206">
        <v>929</v>
      </c>
      <c r="B930" s="391" t="s">
        <v>773</v>
      </c>
      <c r="C930" s="405" t="s">
        <v>2125</v>
      </c>
      <c r="D930" s="405" t="s">
        <v>2126</v>
      </c>
    </row>
    <row r="931" spans="1:4">
      <c r="A931" s="206">
        <v>930</v>
      </c>
      <c r="B931" s="391" t="s">
        <v>491</v>
      </c>
      <c r="C931" s="405" t="s">
        <v>2995</v>
      </c>
      <c r="D931" s="405" t="s">
        <v>2524</v>
      </c>
    </row>
    <row r="932" spans="1:4">
      <c r="A932" s="206">
        <v>931</v>
      </c>
      <c r="B932" s="391" t="s">
        <v>939</v>
      </c>
      <c r="C932" s="405" t="s">
        <v>2996</v>
      </c>
      <c r="D932" s="405" t="s">
        <v>2997</v>
      </c>
    </row>
    <row r="933" spans="1:4">
      <c r="A933" s="206">
        <v>932</v>
      </c>
      <c r="B933" s="391" t="s">
        <v>464</v>
      </c>
      <c r="C933" s="405" t="s">
        <v>2998</v>
      </c>
      <c r="D933" s="405" t="s">
        <v>48</v>
      </c>
    </row>
    <row r="934" spans="1:4">
      <c r="A934" s="206">
        <v>933</v>
      </c>
      <c r="B934" s="391" t="s">
        <v>263</v>
      </c>
      <c r="C934" s="405" t="s">
        <v>2520</v>
      </c>
      <c r="D934" s="405" t="s">
        <v>2521</v>
      </c>
    </row>
    <row r="935" spans="1:4">
      <c r="A935" s="206">
        <v>934</v>
      </c>
      <c r="B935" s="391" t="s">
        <v>849</v>
      </c>
      <c r="C935" s="405" t="s">
        <v>2999</v>
      </c>
      <c r="D935" s="405" t="s">
        <v>2268</v>
      </c>
    </row>
    <row r="936" spans="1:4">
      <c r="A936" s="206">
        <v>935</v>
      </c>
      <c r="B936" s="391" t="s">
        <v>948</v>
      </c>
      <c r="C936" s="405" t="s">
        <v>3000</v>
      </c>
      <c r="D936" s="405" t="s">
        <v>21</v>
      </c>
    </row>
    <row r="937" spans="1:4">
      <c r="A937" s="206">
        <v>936</v>
      </c>
      <c r="B937" s="391" t="s">
        <v>460</v>
      </c>
      <c r="C937" s="405" t="s">
        <v>2213</v>
      </c>
      <c r="D937" s="405" t="s">
        <v>2214</v>
      </c>
    </row>
    <row r="938" spans="1:4">
      <c r="A938" s="206">
        <v>937</v>
      </c>
      <c r="B938" s="391" t="s">
        <v>200</v>
      </c>
      <c r="C938" s="405" t="s">
        <v>3001</v>
      </c>
      <c r="D938" s="405" t="s">
        <v>2816</v>
      </c>
    </row>
    <row r="939" spans="1:4">
      <c r="A939" s="206">
        <v>938</v>
      </c>
      <c r="B939" s="391" t="s">
        <v>114</v>
      </c>
      <c r="C939" s="405" t="s">
        <v>2237</v>
      </c>
      <c r="D939" s="405" t="s">
        <v>2430</v>
      </c>
    </row>
    <row r="940" spans="1:4">
      <c r="A940" s="206">
        <v>939</v>
      </c>
      <c r="B940" s="391" t="s">
        <v>832</v>
      </c>
      <c r="C940" s="405" t="s">
        <v>41</v>
      </c>
      <c r="D940" s="405" t="s">
        <v>2151</v>
      </c>
    </row>
    <row r="941" spans="1:4">
      <c r="A941" s="206">
        <v>940</v>
      </c>
      <c r="B941" s="391" t="s">
        <v>775</v>
      </c>
      <c r="C941" s="405" t="s">
        <v>2243</v>
      </c>
      <c r="D941" s="405" t="s">
        <v>2244</v>
      </c>
    </row>
    <row r="942" spans="1:4">
      <c r="A942" s="206">
        <v>941</v>
      </c>
      <c r="B942" s="391" t="s">
        <v>883</v>
      </c>
      <c r="C942" s="405" t="s">
        <v>2565</v>
      </c>
      <c r="D942" s="405" t="s">
        <v>2566</v>
      </c>
    </row>
    <row r="943" spans="1:4">
      <c r="A943" s="206">
        <v>942</v>
      </c>
      <c r="B943" s="391" t="s">
        <v>155</v>
      </c>
      <c r="C943" s="405" t="s">
        <v>3002</v>
      </c>
      <c r="D943" s="405" t="s">
        <v>3003</v>
      </c>
    </row>
    <row r="944" spans="1:4">
      <c r="A944" s="206">
        <v>943</v>
      </c>
      <c r="B944" s="391" t="s">
        <v>810</v>
      </c>
      <c r="C944" s="405" t="s">
        <v>3004</v>
      </c>
      <c r="D944" s="405" t="s">
        <v>2524</v>
      </c>
    </row>
    <row r="945" spans="1:4">
      <c r="A945" s="206">
        <v>944</v>
      </c>
      <c r="B945" s="391" t="s">
        <v>886</v>
      </c>
      <c r="C945" s="405" t="s">
        <v>2238</v>
      </c>
      <c r="D945" s="405" t="s">
        <v>2120</v>
      </c>
    </row>
    <row r="946" spans="1:4">
      <c r="A946" s="206">
        <v>945</v>
      </c>
      <c r="B946" s="391" t="s">
        <v>606</v>
      </c>
      <c r="C946" s="405" t="s">
        <v>3005</v>
      </c>
      <c r="D946" s="405" t="s">
        <v>2151</v>
      </c>
    </row>
    <row r="947" spans="1:4">
      <c r="A947" s="206">
        <v>946</v>
      </c>
      <c r="B947" s="391" t="s">
        <v>824</v>
      </c>
      <c r="C947" s="405" t="s">
        <v>2449</v>
      </c>
      <c r="D947" s="405" t="s">
        <v>50</v>
      </c>
    </row>
    <row r="948" spans="1:4">
      <c r="A948" s="206">
        <v>947</v>
      </c>
      <c r="B948" s="391" t="s">
        <v>448</v>
      </c>
      <c r="C948" s="405" t="s">
        <v>3006</v>
      </c>
      <c r="D948" s="405" t="s">
        <v>2103</v>
      </c>
    </row>
    <row r="949" spans="1:4">
      <c r="A949" s="206">
        <v>948</v>
      </c>
      <c r="B949" s="391" t="s">
        <v>231</v>
      </c>
      <c r="C949" s="405" t="s">
        <v>2335</v>
      </c>
      <c r="D949" s="405" t="s">
        <v>2270</v>
      </c>
    </row>
    <row r="950" spans="1:4">
      <c r="A950" s="206">
        <v>949</v>
      </c>
      <c r="B950" s="391" t="s">
        <v>418</v>
      </c>
      <c r="C950" s="405" t="s">
        <v>2322</v>
      </c>
      <c r="D950" s="405" t="s">
        <v>2187</v>
      </c>
    </row>
    <row r="951" spans="1:4">
      <c r="A951" s="206">
        <v>950</v>
      </c>
      <c r="B951" s="391" t="s">
        <v>846</v>
      </c>
      <c r="C951" s="405" t="s">
        <v>3007</v>
      </c>
      <c r="D951" s="405" t="s">
        <v>3008</v>
      </c>
    </row>
    <row r="952" spans="1:4">
      <c r="A952" s="206">
        <v>951</v>
      </c>
      <c r="B952" s="391" t="s">
        <v>936</v>
      </c>
      <c r="C952" s="405" t="s">
        <v>3009</v>
      </c>
      <c r="D952" s="405" t="s">
        <v>3010</v>
      </c>
    </row>
    <row r="953" spans="1:4">
      <c r="A953" s="206">
        <v>952</v>
      </c>
      <c r="B953" s="391" t="s">
        <v>405</v>
      </c>
      <c r="C953" s="405" t="s">
        <v>3011</v>
      </c>
      <c r="D953" s="405" t="s">
        <v>2524</v>
      </c>
    </row>
    <row r="954" spans="1:4">
      <c r="A954" s="206">
        <v>953</v>
      </c>
      <c r="B954" s="391" t="s">
        <v>202</v>
      </c>
      <c r="C954" s="405" t="s">
        <v>3012</v>
      </c>
      <c r="D954" s="405" t="s">
        <v>2844</v>
      </c>
    </row>
    <row r="955" spans="1:4">
      <c r="A955" s="206">
        <v>954</v>
      </c>
      <c r="B955" s="391" t="s">
        <v>795</v>
      </c>
      <c r="C955" s="405" t="s">
        <v>2399</v>
      </c>
      <c r="D955" s="405" t="s">
        <v>2400</v>
      </c>
    </row>
    <row r="956" spans="1:4">
      <c r="A956" s="206">
        <v>955</v>
      </c>
      <c r="B956" s="391" t="s">
        <v>479</v>
      </c>
      <c r="C956" s="405" t="s">
        <v>2314</v>
      </c>
      <c r="D956" s="405" t="s">
        <v>2262</v>
      </c>
    </row>
    <row r="957" spans="1:4">
      <c r="A957" s="206">
        <v>956</v>
      </c>
      <c r="B957" s="391" t="s">
        <v>379</v>
      </c>
      <c r="C957" s="405" t="s">
        <v>3013</v>
      </c>
      <c r="D957" s="405" t="s">
        <v>50</v>
      </c>
    </row>
    <row r="958" spans="1:4">
      <c r="A958" s="206">
        <v>957</v>
      </c>
      <c r="B958" s="391" t="s">
        <v>550</v>
      </c>
      <c r="C958" s="405" t="s">
        <v>714</v>
      </c>
      <c r="D958" s="405" t="s">
        <v>3014</v>
      </c>
    </row>
    <row r="959" spans="1:4">
      <c r="A959" s="206">
        <v>958</v>
      </c>
      <c r="B959" s="391" t="s">
        <v>538</v>
      </c>
      <c r="C959" s="405" t="s">
        <v>46</v>
      </c>
      <c r="D959" s="405" t="s">
        <v>2166</v>
      </c>
    </row>
    <row r="960" spans="1:4">
      <c r="A960" s="206">
        <v>959</v>
      </c>
      <c r="B960" s="391" t="s">
        <v>933</v>
      </c>
      <c r="C960" s="405" t="s">
        <v>3015</v>
      </c>
      <c r="D960" s="405" t="s">
        <v>2124</v>
      </c>
    </row>
    <row r="961" spans="1:4">
      <c r="A961" s="206">
        <v>960</v>
      </c>
      <c r="B961" s="391" t="s">
        <v>138</v>
      </c>
      <c r="C961" s="405" t="s">
        <v>2535</v>
      </c>
      <c r="D961" s="405" t="s">
        <v>2536</v>
      </c>
    </row>
    <row r="962" spans="1:4">
      <c r="A962" s="206">
        <v>961</v>
      </c>
      <c r="B962" s="391" t="s">
        <v>311</v>
      </c>
      <c r="C962" s="405" t="s">
        <v>3016</v>
      </c>
      <c r="D962" s="405" t="s">
        <v>2370</v>
      </c>
    </row>
    <row r="963" spans="1:4">
      <c r="A963" s="206">
        <v>962</v>
      </c>
      <c r="B963" s="391" t="s">
        <v>251</v>
      </c>
      <c r="C963" s="405" t="s">
        <v>3017</v>
      </c>
      <c r="D963" s="405" t="s">
        <v>2524</v>
      </c>
    </row>
    <row r="964" spans="1:4">
      <c r="A964" s="206">
        <v>963</v>
      </c>
      <c r="B964" s="391" t="s">
        <v>611</v>
      </c>
      <c r="C964" s="405" t="s">
        <v>2555</v>
      </c>
      <c r="D964" s="405" t="s">
        <v>2276</v>
      </c>
    </row>
    <row r="965" spans="1:4">
      <c r="A965" s="206">
        <v>964</v>
      </c>
      <c r="B965" s="391" t="s">
        <v>792</v>
      </c>
      <c r="C965" s="405" t="s">
        <v>3018</v>
      </c>
      <c r="D965" s="405" t="s">
        <v>3019</v>
      </c>
    </row>
    <row r="966" spans="1:4">
      <c r="A966" s="206">
        <v>965</v>
      </c>
      <c r="B966" s="391" t="s">
        <v>470</v>
      </c>
      <c r="C966" s="405" t="s">
        <v>2541</v>
      </c>
      <c r="D966" s="405" t="s">
        <v>2542</v>
      </c>
    </row>
    <row r="967" spans="1:4">
      <c r="A967" s="206">
        <v>966</v>
      </c>
      <c r="B967" s="391" t="s">
        <v>459</v>
      </c>
      <c r="C967" s="405" t="s">
        <v>2477</v>
      </c>
      <c r="D967" s="405" t="s">
        <v>2145</v>
      </c>
    </row>
    <row r="968" spans="1:4">
      <c r="A968" s="206">
        <v>967</v>
      </c>
      <c r="B968" s="391" t="s">
        <v>144</v>
      </c>
      <c r="C968" s="405" t="s">
        <v>2274</v>
      </c>
      <c r="D968" s="405" t="s">
        <v>628</v>
      </c>
    </row>
    <row r="969" spans="1:4">
      <c r="A969" s="206">
        <v>968</v>
      </c>
      <c r="B969" s="391" t="s">
        <v>333</v>
      </c>
      <c r="C969" s="405" t="s">
        <v>2135</v>
      </c>
      <c r="D969" s="405" t="s">
        <v>2136</v>
      </c>
    </row>
    <row r="970" spans="1:4">
      <c r="A970" s="206">
        <v>969</v>
      </c>
      <c r="B970" s="391" t="s">
        <v>908</v>
      </c>
      <c r="C970" s="405" t="s">
        <v>2099</v>
      </c>
      <c r="D970" s="405" t="s">
        <v>2100</v>
      </c>
    </row>
    <row r="971" spans="1:4">
      <c r="A971" s="206">
        <v>970</v>
      </c>
      <c r="B971" s="391" t="s">
        <v>790</v>
      </c>
      <c r="C971" s="405" t="s">
        <v>2362</v>
      </c>
      <c r="D971" s="405" t="s">
        <v>2462</v>
      </c>
    </row>
    <row r="972" spans="1:4">
      <c r="A972" s="206">
        <v>971</v>
      </c>
      <c r="B972" s="391" t="s">
        <v>545</v>
      </c>
      <c r="C972" s="405" t="s">
        <v>3020</v>
      </c>
      <c r="D972" s="405" t="s">
        <v>32</v>
      </c>
    </row>
    <row r="973" spans="1:4">
      <c r="A973" s="206">
        <v>972</v>
      </c>
      <c r="B973" s="391" t="s">
        <v>458</v>
      </c>
      <c r="C973" s="405" t="s">
        <v>3021</v>
      </c>
      <c r="D973" s="405" t="s">
        <v>21</v>
      </c>
    </row>
    <row r="974" spans="1:4">
      <c r="A974" s="206">
        <v>973</v>
      </c>
      <c r="B974" s="391" t="s">
        <v>122</v>
      </c>
      <c r="C974" s="405" t="s">
        <v>2388</v>
      </c>
      <c r="D974" s="405" t="s">
        <v>2389</v>
      </c>
    </row>
    <row r="975" spans="1:4">
      <c r="A975" s="206">
        <v>974</v>
      </c>
      <c r="B975" s="391" t="s">
        <v>181</v>
      </c>
      <c r="C975" s="405" t="s">
        <v>2516</v>
      </c>
      <c r="D975" s="405" t="s">
        <v>2462</v>
      </c>
    </row>
    <row r="976" spans="1:4">
      <c r="A976" s="206">
        <v>975</v>
      </c>
      <c r="B976" s="391" t="s">
        <v>436</v>
      </c>
      <c r="C976" s="405" t="s">
        <v>2445</v>
      </c>
      <c r="D976" s="405" t="s">
        <v>2225</v>
      </c>
    </row>
    <row r="977" spans="1:4">
      <c r="A977" s="206">
        <v>976</v>
      </c>
      <c r="B977" s="391" t="s">
        <v>823</v>
      </c>
      <c r="C977" s="405" t="s">
        <v>3022</v>
      </c>
      <c r="D977" s="405" t="s">
        <v>3023</v>
      </c>
    </row>
    <row r="978" spans="1:4">
      <c r="A978" s="206">
        <v>977</v>
      </c>
      <c r="B978" s="391" t="s">
        <v>247</v>
      </c>
      <c r="C978" s="405" t="s">
        <v>3024</v>
      </c>
      <c r="D978" s="405" t="s">
        <v>2321</v>
      </c>
    </row>
    <row r="979" spans="1:4">
      <c r="A979" s="206">
        <v>978</v>
      </c>
      <c r="B979" s="391" t="s">
        <v>673</v>
      </c>
      <c r="C979" s="405" t="s">
        <v>2527</v>
      </c>
      <c r="D979" s="405" t="s">
        <v>54</v>
      </c>
    </row>
    <row r="980" spans="1:4">
      <c r="A980" s="206">
        <v>979</v>
      </c>
      <c r="B980" s="391" t="s">
        <v>612</v>
      </c>
      <c r="C980" s="405" t="s">
        <v>3025</v>
      </c>
      <c r="D980" s="405" t="s">
        <v>628</v>
      </c>
    </row>
    <row r="981" spans="1:4">
      <c r="A981" s="206">
        <v>980</v>
      </c>
      <c r="B981" s="391" t="s">
        <v>772</v>
      </c>
      <c r="C981" s="405" t="s">
        <v>2325</v>
      </c>
      <c r="D981" s="405" t="s">
        <v>2221</v>
      </c>
    </row>
    <row r="982" spans="1:4">
      <c r="A982" s="206">
        <v>981</v>
      </c>
      <c r="B982" s="391" t="s">
        <v>958</v>
      </c>
      <c r="C982" s="405" t="s">
        <v>3026</v>
      </c>
      <c r="D982" s="405" t="s">
        <v>2105</v>
      </c>
    </row>
    <row r="983" spans="1:4">
      <c r="A983" s="206">
        <v>982</v>
      </c>
      <c r="B983" s="391" t="s">
        <v>372</v>
      </c>
      <c r="C983" s="405" t="s">
        <v>3027</v>
      </c>
      <c r="D983" s="405" t="s">
        <v>2120</v>
      </c>
    </row>
    <row r="984" spans="1:4">
      <c r="A984" s="206">
        <v>983</v>
      </c>
      <c r="B984" s="391" t="s">
        <v>651</v>
      </c>
      <c r="C984" s="405" t="s">
        <v>3028</v>
      </c>
      <c r="D984" s="405" t="s">
        <v>2407</v>
      </c>
    </row>
    <row r="985" spans="1:4">
      <c r="A985" s="206">
        <v>984</v>
      </c>
      <c r="B985" s="391" t="s">
        <v>881</v>
      </c>
      <c r="C985" s="405" t="s">
        <v>3029</v>
      </c>
      <c r="D985" s="405" t="s">
        <v>30</v>
      </c>
    </row>
    <row r="986" spans="1:4">
      <c r="A986" s="206">
        <v>985</v>
      </c>
      <c r="B986" s="391" t="s">
        <v>834</v>
      </c>
      <c r="C986" s="405" t="s">
        <v>2508</v>
      </c>
      <c r="D986" s="405" t="s">
        <v>2170</v>
      </c>
    </row>
    <row r="987" spans="1:4">
      <c r="A987" s="206">
        <v>986</v>
      </c>
      <c r="B987" s="391" t="s">
        <v>326</v>
      </c>
      <c r="C987" s="405" t="s">
        <v>2356</v>
      </c>
      <c r="D987" s="405" t="s">
        <v>2357</v>
      </c>
    </row>
    <row r="988" spans="1:4">
      <c r="A988" s="206">
        <v>987</v>
      </c>
      <c r="B988" s="391" t="s">
        <v>294</v>
      </c>
      <c r="C988" s="405" t="s">
        <v>2398</v>
      </c>
      <c r="D988" s="405" t="s">
        <v>2006</v>
      </c>
    </row>
    <row r="989" spans="1:4">
      <c r="A989" s="206">
        <v>988</v>
      </c>
      <c r="B989" s="391" t="s">
        <v>8</v>
      </c>
      <c r="C989" s="405" t="s">
        <v>2494</v>
      </c>
      <c r="D989" s="405" t="s">
        <v>2495</v>
      </c>
    </row>
    <row r="990" spans="1:4">
      <c r="A990" s="206">
        <v>989</v>
      </c>
      <c r="B990" s="391" t="s">
        <v>469</v>
      </c>
      <c r="C990" s="405" t="s">
        <v>49</v>
      </c>
      <c r="D990" s="405" t="s">
        <v>2544</v>
      </c>
    </row>
    <row r="991" spans="1:4">
      <c r="A991" s="206">
        <v>990</v>
      </c>
      <c r="B991" s="391" t="s">
        <v>495</v>
      </c>
      <c r="C991" s="405" t="s">
        <v>2436</v>
      </c>
      <c r="D991" s="405" t="s">
        <v>2437</v>
      </c>
    </row>
    <row r="992" spans="1:4">
      <c r="A992" s="206">
        <v>991</v>
      </c>
      <c r="B992" s="391" t="s">
        <v>453</v>
      </c>
      <c r="C992" s="405" t="s">
        <v>3030</v>
      </c>
      <c r="D992" s="405" t="s">
        <v>3031</v>
      </c>
    </row>
    <row r="993" spans="1:4">
      <c r="A993" s="206">
        <v>992</v>
      </c>
      <c r="B993" s="391" t="s">
        <v>589</v>
      </c>
      <c r="C993" s="405" t="s">
        <v>3032</v>
      </c>
      <c r="D993" s="405" t="s">
        <v>628</v>
      </c>
    </row>
    <row r="994" spans="1:4">
      <c r="A994" s="206">
        <v>993</v>
      </c>
      <c r="B994" s="391" t="s">
        <v>335</v>
      </c>
      <c r="C994" s="405" t="s">
        <v>2173</v>
      </c>
      <c r="D994" s="405" t="s">
        <v>2174</v>
      </c>
    </row>
    <row r="995" spans="1:4">
      <c r="A995" s="206">
        <v>994</v>
      </c>
      <c r="B995" s="391" t="s">
        <v>778</v>
      </c>
      <c r="C995" s="405" t="s">
        <v>2204</v>
      </c>
      <c r="D995" s="405" t="s">
        <v>2205</v>
      </c>
    </row>
    <row r="996" spans="1:4">
      <c r="A996" s="206">
        <v>995</v>
      </c>
      <c r="B996" s="391" t="s">
        <v>452</v>
      </c>
      <c r="C996" s="405" t="s">
        <v>2486</v>
      </c>
      <c r="D996" s="405" t="s">
        <v>2487</v>
      </c>
    </row>
    <row r="997" spans="1:4">
      <c r="A997" s="206">
        <v>996</v>
      </c>
      <c r="B997" s="391" t="s">
        <v>317</v>
      </c>
      <c r="C997" s="405" t="s">
        <v>3033</v>
      </c>
      <c r="D997" s="405" t="s">
        <v>3034</v>
      </c>
    </row>
    <row r="998" spans="1:4">
      <c r="A998" s="206">
        <v>997</v>
      </c>
      <c r="B998" s="391" t="s">
        <v>565</v>
      </c>
      <c r="C998" s="405" t="s">
        <v>3035</v>
      </c>
      <c r="D998" s="405" t="s">
        <v>3036</v>
      </c>
    </row>
    <row r="999" spans="1:4">
      <c r="A999" s="206">
        <v>998</v>
      </c>
      <c r="B999" s="391" t="s">
        <v>899</v>
      </c>
      <c r="C999" s="405" t="s">
        <v>2296</v>
      </c>
      <c r="D999" s="405" t="s">
        <v>2297</v>
      </c>
    </row>
    <row r="1000" spans="1:4">
      <c r="A1000" s="206">
        <v>999</v>
      </c>
      <c r="B1000" s="391" t="s">
        <v>496</v>
      </c>
      <c r="C1000" s="405" t="s">
        <v>2427</v>
      </c>
      <c r="D1000" s="405" t="s">
        <v>2428</v>
      </c>
    </row>
    <row r="1001" spans="1:4">
      <c r="A1001" s="206">
        <v>1000</v>
      </c>
      <c r="B1001" s="391" t="s">
        <v>431</v>
      </c>
      <c r="C1001" s="405" t="s">
        <v>3037</v>
      </c>
      <c r="D1001" s="405" t="s">
        <v>3038</v>
      </c>
    </row>
    <row r="1002" spans="1:4">
      <c r="A1002" s="206">
        <v>1001</v>
      </c>
      <c r="B1002" s="391" t="s">
        <v>146</v>
      </c>
      <c r="C1002" s="405" t="s">
        <v>3039</v>
      </c>
      <c r="D1002" s="405" t="s">
        <v>2346</v>
      </c>
    </row>
    <row r="1003" spans="1:4">
      <c r="A1003" s="206">
        <v>1002</v>
      </c>
      <c r="B1003" s="391" t="s">
        <v>534</v>
      </c>
      <c r="C1003" s="405" t="s">
        <v>3040</v>
      </c>
      <c r="D1003" s="405" t="s">
        <v>40</v>
      </c>
    </row>
    <row r="1004" spans="1:4">
      <c r="A1004" s="206">
        <v>1003</v>
      </c>
      <c r="B1004" s="391" t="s">
        <v>312</v>
      </c>
      <c r="C1004" s="405" t="s">
        <v>3041</v>
      </c>
      <c r="D1004" s="405" t="s">
        <v>3042</v>
      </c>
    </row>
    <row r="1005" spans="1:4">
      <c r="A1005" s="206">
        <v>1004</v>
      </c>
      <c r="B1005" s="391" t="s">
        <v>477</v>
      </c>
      <c r="C1005" s="405" t="s">
        <v>3043</v>
      </c>
      <c r="D1005" s="405" t="s">
        <v>2462</v>
      </c>
    </row>
    <row r="1006" spans="1:4">
      <c r="A1006" s="206">
        <v>1005</v>
      </c>
      <c r="B1006" s="391" t="s">
        <v>860</v>
      </c>
      <c r="C1006" s="405" t="s">
        <v>2933</v>
      </c>
      <c r="D1006" s="405" t="s">
        <v>2462</v>
      </c>
    </row>
    <row r="1007" spans="1:4">
      <c r="A1007" s="206">
        <v>1006</v>
      </c>
      <c r="B1007" s="391" t="s">
        <v>889</v>
      </c>
      <c r="C1007" s="405" t="s">
        <v>2414</v>
      </c>
      <c r="D1007" s="405" t="s">
        <v>21</v>
      </c>
    </row>
    <row r="1008" spans="1:4">
      <c r="A1008" s="206">
        <v>1007</v>
      </c>
      <c r="B1008" s="391" t="s">
        <v>428</v>
      </c>
      <c r="C1008" s="405" t="s">
        <v>2503</v>
      </c>
      <c r="D1008" s="405" t="s">
        <v>2504</v>
      </c>
    </row>
    <row r="1009" spans="1:4">
      <c r="A1009" s="206">
        <v>1008</v>
      </c>
      <c r="B1009" s="391" t="s">
        <v>238</v>
      </c>
      <c r="C1009" s="405" t="s">
        <v>2339</v>
      </c>
      <c r="D1009" s="405" t="s">
        <v>2490</v>
      </c>
    </row>
    <row r="1010" spans="1:4">
      <c r="A1010" s="206">
        <v>1009</v>
      </c>
      <c r="B1010" s="391" t="s">
        <v>591</v>
      </c>
      <c r="C1010" s="405" t="s">
        <v>2396</v>
      </c>
      <c r="D1010" s="405" t="s">
        <v>2364</v>
      </c>
    </row>
    <row r="1011" spans="1:4">
      <c r="A1011" s="206">
        <v>1010</v>
      </c>
      <c r="B1011" s="391" t="s">
        <v>641</v>
      </c>
      <c r="C1011" s="405" t="s">
        <v>2569</v>
      </c>
      <c r="D1011" s="405" t="s">
        <v>2187</v>
      </c>
    </row>
    <row r="1012" spans="1:4">
      <c r="A1012" s="206">
        <v>1011</v>
      </c>
      <c r="B1012" s="391" t="s">
        <v>786</v>
      </c>
      <c r="C1012" s="405" t="s">
        <v>2358</v>
      </c>
      <c r="D1012" s="405" t="s">
        <v>2359</v>
      </c>
    </row>
    <row r="1013" spans="1:4">
      <c r="A1013" s="206">
        <v>1012</v>
      </c>
      <c r="B1013" s="391" t="s">
        <v>301</v>
      </c>
      <c r="C1013" s="405" t="s">
        <v>3044</v>
      </c>
      <c r="D1013" s="405" t="s">
        <v>2096</v>
      </c>
    </row>
    <row r="1014" spans="1:4">
      <c r="A1014" s="206">
        <v>1013</v>
      </c>
      <c r="B1014" s="391" t="s">
        <v>840</v>
      </c>
      <c r="C1014" s="405" t="s">
        <v>3045</v>
      </c>
      <c r="D1014" s="405" t="s">
        <v>1253</v>
      </c>
    </row>
    <row r="1015" spans="1:4">
      <c r="A1015" s="206">
        <v>1014</v>
      </c>
      <c r="B1015" s="391" t="s">
        <v>12</v>
      </c>
      <c r="C1015" s="405" t="s">
        <v>2505</v>
      </c>
      <c r="D1015" s="405" t="s">
        <v>2229</v>
      </c>
    </row>
    <row r="1016" spans="1:4">
      <c r="A1016" s="206">
        <v>1015</v>
      </c>
      <c r="B1016" s="391" t="s">
        <v>855</v>
      </c>
      <c r="C1016" s="405" t="s">
        <v>3046</v>
      </c>
      <c r="D1016" s="405" t="s">
        <v>2524</v>
      </c>
    </row>
    <row r="1017" spans="1:4">
      <c r="A1017" s="206">
        <v>1016</v>
      </c>
      <c r="B1017" s="391" t="s">
        <v>127</v>
      </c>
      <c r="C1017" s="405" t="s">
        <v>2369</v>
      </c>
      <c r="D1017" s="405" t="s">
        <v>2370</v>
      </c>
    </row>
    <row r="1018" spans="1:4">
      <c r="A1018" s="206">
        <v>1017</v>
      </c>
      <c r="B1018" s="391" t="s">
        <v>839</v>
      </c>
      <c r="C1018" s="405" t="s">
        <v>3047</v>
      </c>
      <c r="D1018" s="405" t="s">
        <v>2109</v>
      </c>
    </row>
    <row r="1019" spans="1:4">
      <c r="A1019" s="206">
        <v>1018</v>
      </c>
      <c r="B1019" s="391" t="s">
        <v>494</v>
      </c>
      <c r="C1019" s="405" t="s">
        <v>3048</v>
      </c>
      <c r="D1019" s="405" t="s">
        <v>2168</v>
      </c>
    </row>
    <row r="1020" spans="1:4">
      <c r="A1020" s="206">
        <v>1019</v>
      </c>
      <c r="B1020" s="391" t="s">
        <v>306</v>
      </c>
      <c r="C1020" s="405" t="s">
        <v>3049</v>
      </c>
      <c r="D1020" s="405" t="s">
        <v>2524</v>
      </c>
    </row>
    <row r="1021" spans="1:4">
      <c r="A1021" s="206">
        <v>1020</v>
      </c>
      <c r="B1021" s="391" t="s">
        <v>547</v>
      </c>
      <c r="C1021" s="405" t="s">
        <v>2215</v>
      </c>
      <c r="D1021" s="405" t="s">
        <v>2216</v>
      </c>
    </row>
    <row r="1022" spans="1:4">
      <c r="A1022" s="206">
        <v>1021</v>
      </c>
      <c r="B1022" s="391" t="s">
        <v>803</v>
      </c>
      <c r="C1022" s="405" t="s">
        <v>3050</v>
      </c>
      <c r="D1022" s="405" t="s">
        <v>2380</v>
      </c>
    </row>
    <row r="1023" spans="1:4">
      <c r="A1023" s="206">
        <v>1022</v>
      </c>
      <c r="B1023" s="391" t="s">
        <v>364</v>
      </c>
      <c r="C1023" s="405" t="s">
        <v>2306</v>
      </c>
      <c r="D1023" s="405" t="s">
        <v>2307</v>
      </c>
    </row>
    <row r="1024" spans="1:4">
      <c r="A1024" s="206">
        <v>1023</v>
      </c>
      <c r="B1024" s="391" t="s">
        <v>582</v>
      </c>
      <c r="C1024" s="405" t="s">
        <v>3051</v>
      </c>
      <c r="D1024" s="405" t="s">
        <v>2203</v>
      </c>
    </row>
    <row r="1025" spans="1:4">
      <c r="A1025" s="206">
        <v>1024</v>
      </c>
      <c r="B1025" s="391" t="s">
        <v>646</v>
      </c>
      <c r="C1025" s="405" t="s">
        <v>3052</v>
      </c>
      <c r="D1025" s="405" t="s">
        <v>3053</v>
      </c>
    </row>
    <row r="1026" spans="1:4">
      <c r="A1026" s="206">
        <v>1025</v>
      </c>
      <c r="B1026" s="391" t="s">
        <v>472</v>
      </c>
      <c r="C1026" s="405" t="s">
        <v>2247</v>
      </c>
      <c r="D1026" s="405" t="s">
        <v>2102</v>
      </c>
    </row>
    <row r="1027" spans="1:4">
      <c r="A1027" s="206">
        <v>1026</v>
      </c>
      <c r="B1027" s="391" t="s">
        <v>817</v>
      </c>
      <c r="C1027" s="405" t="s">
        <v>3054</v>
      </c>
      <c r="D1027" s="405" t="s">
        <v>44</v>
      </c>
    </row>
    <row r="1028" spans="1:4">
      <c r="A1028" s="206">
        <v>1027</v>
      </c>
      <c r="B1028" s="391" t="s">
        <v>911</v>
      </c>
      <c r="C1028" s="405" t="s">
        <v>31</v>
      </c>
      <c r="D1028" s="405" t="s">
        <v>2301</v>
      </c>
    </row>
    <row r="1029" spans="1:4">
      <c r="A1029" s="206">
        <v>1028</v>
      </c>
      <c r="B1029" s="391" t="s">
        <v>767</v>
      </c>
      <c r="C1029" s="405" t="s">
        <v>2381</v>
      </c>
      <c r="D1029" s="405" t="s">
        <v>2382</v>
      </c>
    </row>
    <row r="1030" spans="1:4">
      <c r="A1030" s="206">
        <v>1029</v>
      </c>
      <c r="B1030" s="391" t="s">
        <v>962</v>
      </c>
      <c r="C1030" s="405" t="s">
        <v>2514</v>
      </c>
      <c r="D1030" s="405" t="s">
        <v>2532</v>
      </c>
    </row>
    <row r="1031" spans="1:4">
      <c r="A1031" s="206">
        <v>1030</v>
      </c>
      <c r="B1031" s="391" t="s">
        <v>348</v>
      </c>
      <c r="C1031" s="405" t="s">
        <v>2183</v>
      </c>
      <c r="D1031" s="405" t="s">
        <v>2184</v>
      </c>
    </row>
    <row r="1032" spans="1:4">
      <c r="A1032" s="206">
        <v>1031</v>
      </c>
      <c r="B1032" s="391" t="s">
        <v>314</v>
      </c>
      <c r="C1032" s="405" t="s">
        <v>2190</v>
      </c>
      <c r="D1032" s="405" t="s">
        <v>2191</v>
      </c>
    </row>
    <row r="1033" spans="1:4">
      <c r="A1033" s="206">
        <v>1032</v>
      </c>
      <c r="B1033" s="391" t="s">
        <v>955</v>
      </c>
      <c r="C1033" s="405" t="s">
        <v>3055</v>
      </c>
      <c r="D1033" s="405" t="s">
        <v>2237</v>
      </c>
    </row>
    <row r="1034" spans="1:4">
      <c r="A1034" s="206">
        <v>1033</v>
      </c>
      <c r="B1034" s="391" t="s">
        <v>198</v>
      </c>
      <c r="C1034" s="405" t="s">
        <v>3056</v>
      </c>
      <c r="D1034" s="405" t="s">
        <v>3057</v>
      </c>
    </row>
    <row r="1035" spans="1:4">
      <c r="A1035" s="206">
        <v>1034</v>
      </c>
      <c r="B1035" s="391" t="s">
        <v>197</v>
      </c>
      <c r="C1035" s="405" t="s">
        <v>2109</v>
      </c>
      <c r="D1035" s="405" t="s">
        <v>2109</v>
      </c>
    </row>
    <row r="1036" spans="1:4">
      <c r="A1036" s="206">
        <v>1035</v>
      </c>
      <c r="B1036" s="391" t="s">
        <v>934</v>
      </c>
      <c r="C1036" s="405" t="s">
        <v>3058</v>
      </c>
      <c r="D1036" s="405" t="s">
        <v>52</v>
      </c>
    </row>
    <row r="1037" spans="1:4">
      <c r="A1037" s="206">
        <v>1036</v>
      </c>
      <c r="B1037" s="391" t="s">
        <v>261</v>
      </c>
      <c r="C1037" s="405" t="s">
        <v>2194</v>
      </c>
      <c r="D1037" s="405" t="s">
        <v>2195</v>
      </c>
    </row>
    <row r="1038" spans="1:4">
      <c r="A1038" s="206">
        <v>1037</v>
      </c>
      <c r="B1038" s="391" t="s">
        <v>523</v>
      </c>
      <c r="C1038" s="405" t="s">
        <v>2326</v>
      </c>
      <c r="D1038" s="405" t="s">
        <v>2327</v>
      </c>
    </row>
    <row r="1039" spans="1:4">
      <c r="A1039" s="206">
        <v>1038</v>
      </c>
      <c r="B1039" s="391" t="s">
        <v>541</v>
      </c>
      <c r="C1039" s="405" t="s">
        <v>3059</v>
      </c>
      <c r="D1039" s="405" t="s">
        <v>2109</v>
      </c>
    </row>
    <row r="1040" spans="1:4">
      <c r="A1040" s="206">
        <v>1039</v>
      </c>
      <c r="B1040" s="391" t="s">
        <v>253</v>
      </c>
      <c r="C1040" s="405" t="s">
        <v>2320</v>
      </c>
      <c r="D1040" s="405" t="s">
        <v>2321</v>
      </c>
    </row>
    <row r="1041" spans="1:4">
      <c r="A1041" s="206">
        <v>1040</v>
      </c>
      <c r="B1041" s="391" t="s">
        <v>680</v>
      </c>
      <c r="C1041" s="405" t="s">
        <v>3060</v>
      </c>
      <c r="D1041" s="405" t="s">
        <v>628</v>
      </c>
    </row>
    <row r="1042" spans="1:4">
      <c r="A1042" s="206">
        <v>1041</v>
      </c>
      <c r="B1042" s="391" t="s">
        <v>362</v>
      </c>
      <c r="C1042" s="405" t="s">
        <v>3061</v>
      </c>
      <c r="D1042" s="405" t="s">
        <v>2096</v>
      </c>
    </row>
    <row r="1043" spans="1:4">
      <c r="A1043" s="206">
        <v>1042</v>
      </c>
      <c r="B1043" s="391" t="s">
        <v>370</v>
      </c>
      <c r="C1043" s="405" t="s">
        <v>2576</v>
      </c>
      <c r="D1043" s="405" t="s">
        <v>2462</v>
      </c>
    </row>
    <row r="1044" spans="1:4">
      <c r="A1044" s="206">
        <v>1043</v>
      </c>
      <c r="B1044" s="391" t="s">
        <v>800</v>
      </c>
      <c r="C1044" s="405" t="s">
        <v>2456</v>
      </c>
      <c r="D1044" s="405" t="s">
        <v>2457</v>
      </c>
    </row>
    <row r="1045" spans="1:4">
      <c r="A1045" s="206">
        <v>1044</v>
      </c>
      <c r="B1045" s="391" t="s">
        <v>493</v>
      </c>
      <c r="C1045" s="405" t="s">
        <v>3062</v>
      </c>
      <c r="D1045" s="405" t="s">
        <v>2105</v>
      </c>
    </row>
    <row r="1046" spans="1:4">
      <c r="A1046" s="206">
        <v>1045</v>
      </c>
      <c r="B1046" s="391" t="s">
        <v>959</v>
      </c>
      <c r="C1046" s="405" t="s">
        <v>3063</v>
      </c>
      <c r="D1046" s="405" t="s">
        <v>2301</v>
      </c>
    </row>
    <row r="1047" spans="1:4">
      <c r="A1047" s="206">
        <v>1046</v>
      </c>
      <c r="B1047" s="391" t="s">
        <v>594</v>
      </c>
      <c r="C1047" s="405" t="s">
        <v>2564</v>
      </c>
      <c r="D1047" s="405" t="s">
        <v>2180</v>
      </c>
    </row>
    <row r="1048" spans="1:4">
      <c r="A1048" s="206">
        <v>1047</v>
      </c>
      <c r="B1048" s="391" t="s">
        <v>597</v>
      </c>
      <c r="C1048" s="405" t="s">
        <v>2260</v>
      </c>
      <c r="D1048" s="405" t="s">
        <v>2170</v>
      </c>
    </row>
    <row r="1049" spans="1:4">
      <c r="A1049" s="206">
        <v>1048</v>
      </c>
      <c r="B1049" s="391" t="s">
        <v>942</v>
      </c>
      <c r="C1049" s="405" t="s">
        <v>3064</v>
      </c>
      <c r="D1049" s="405" t="s">
        <v>3065</v>
      </c>
    </row>
    <row r="1050" spans="1:4">
      <c r="A1050" s="206">
        <v>1049</v>
      </c>
      <c r="B1050" s="391" t="s">
        <v>293</v>
      </c>
      <c r="C1050" s="405" t="s">
        <v>2170</v>
      </c>
      <c r="D1050" s="405" t="s">
        <v>2250</v>
      </c>
    </row>
    <row r="1051" spans="1:4">
      <c r="A1051" s="206">
        <v>1050</v>
      </c>
      <c r="B1051" s="391" t="s">
        <v>510</v>
      </c>
      <c r="C1051" s="405" t="s">
        <v>3066</v>
      </c>
      <c r="D1051" s="405" t="s">
        <v>2109</v>
      </c>
    </row>
    <row r="1052" spans="1:4">
      <c r="A1052" s="206">
        <v>1051</v>
      </c>
      <c r="B1052" s="391" t="s">
        <v>424</v>
      </c>
      <c r="C1052" s="405" t="s">
        <v>3067</v>
      </c>
      <c r="D1052" s="405" t="s">
        <v>2120</v>
      </c>
    </row>
    <row r="1053" spans="1:4">
      <c r="A1053" s="206">
        <v>1052</v>
      </c>
      <c r="B1053" s="391" t="s">
        <v>210</v>
      </c>
      <c r="C1053" s="405" t="s">
        <v>2411</v>
      </c>
      <c r="D1053" s="405" t="s">
        <v>2412</v>
      </c>
    </row>
    <row r="1054" spans="1:4">
      <c r="A1054" s="206">
        <v>1053</v>
      </c>
      <c r="B1054" s="391" t="s">
        <v>187</v>
      </c>
      <c r="C1054" s="405" t="s">
        <v>2271</v>
      </c>
      <c r="D1054" s="405" t="s">
        <v>2272</v>
      </c>
    </row>
    <row r="1055" spans="1:4">
      <c r="A1055" s="206">
        <v>1054</v>
      </c>
      <c r="B1055" s="391" t="s">
        <v>363</v>
      </c>
      <c r="C1055" s="405" t="s">
        <v>2345</v>
      </c>
      <c r="D1055" s="405" t="s">
        <v>2346</v>
      </c>
    </row>
    <row r="1056" spans="1:4">
      <c r="A1056" s="206">
        <v>1055</v>
      </c>
      <c r="B1056" s="391" t="s">
        <v>947</v>
      </c>
      <c r="C1056" s="405" t="s">
        <v>3068</v>
      </c>
      <c r="D1056" s="405" t="s">
        <v>2197</v>
      </c>
    </row>
    <row r="1057" spans="1:4">
      <c r="A1057" s="206">
        <v>1056</v>
      </c>
      <c r="B1057" s="391" t="s">
        <v>584</v>
      </c>
      <c r="C1057" s="405" t="s">
        <v>2259</v>
      </c>
      <c r="D1057" s="405" t="s">
        <v>2532</v>
      </c>
    </row>
    <row r="1058" spans="1:4">
      <c r="A1058" s="206">
        <v>1057</v>
      </c>
      <c r="B1058" s="391" t="s">
        <v>134</v>
      </c>
      <c r="C1058" s="405" t="s">
        <v>3069</v>
      </c>
      <c r="D1058" s="405" t="s">
        <v>3070</v>
      </c>
    </row>
    <row r="1059" spans="1:4">
      <c r="A1059" s="206">
        <v>1058</v>
      </c>
      <c r="B1059" s="391" t="s">
        <v>165</v>
      </c>
      <c r="C1059" s="405" t="s">
        <v>2452</v>
      </c>
      <c r="D1059" s="405" t="s">
        <v>2195</v>
      </c>
    </row>
    <row r="1060" spans="1:4">
      <c r="A1060" s="206">
        <v>1059</v>
      </c>
      <c r="B1060" s="391" t="s">
        <v>248</v>
      </c>
      <c r="C1060" s="405" t="s">
        <v>22</v>
      </c>
      <c r="D1060" s="405" t="s">
        <v>42</v>
      </c>
    </row>
    <row r="1061" spans="1:4">
      <c r="A1061" s="206">
        <v>1060</v>
      </c>
      <c r="B1061" s="391" t="s">
        <v>411</v>
      </c>
      <c r="C1061" s="405" t="s">
        <v>2353</v>
      </c>
      <c r="D1061" s="405" t="s">
        <v>2172</v>
      </c>
    </row>
    <row r="1062" spans="1:4">
      <c r="A1062" s="206">
        <v>1061</v>
      </c>
      <c r="B1062" s="391" t="s">
        <v>596</v>
      </c>
      <c r="C1062" s="405" t="s">
        <v>2236</v>
      </c>
      <c r="D1062" s="405" t="s">
        <v>2237</v>
      </c>
    </row>
    <row r="1063" spans="1:4">
      <c r="A1063" s="206">
        <v>1062</v>
      </c>
      <c r="B1063" s="391" t="s">
        <v>236</v>
      </c>
      <c r="C1063" s="405" t="s">
        <v>3071</v>
      </c>
      <c r="D1063" s="405" t="s">
        <v>3072</v>
      </c>
    </row>
    <row r="1064" spans="1:4">
      <c r="A1064" s="206">
        <v>1063</v>
      </c>
      <c r="B1064" s="391" t="s">
        <v>563</v>
      </c>
      <c r="C1064" s="405" t="s">
        <v>3073</v>
      </c>
      <c r="D1064" s="405" t="s">
        <v>2103</v>
      </c>
    </row>
    <row r="1065" spans="1:4">
      <c r="A1065" s="206">
        <v>1064</v>
      </c>
      <c r="B1065" s="391" t="s">
        <v>378</v>
      </c>
      <c r="C1065" s="405" t="s">
        <v>3074</v>
      </c>
      <c r="D1065" s="405" t="s">
        <v>2941</v>
      </c>
    </row>
    <row r="1066" spans="1:4">
      <c r="A1066" s="206">
        <v>1065</v>
      </c>
      <c r="B1066" s="391" t="s">
        <v>342</v>
      </c>
      <c r="C1066" s="405" t="s">
        <v>3075</v>
      </c>
      <c r="D1066" s="405" t="s">
        <v>3076</v>
      </c>
    </row>
    <row r="1067" spans="1:4">
      <c r="A1067" s="206">
        <v>1066</v>
      </c>
      <c r="B1067" s="391" t="s">
        <v>414</v>
      </c>
      <c r="C1067" s="405" t="s">
        <v>2331</v>
      </c>
      <c r="D1067" s="405" t="s">
        <v>2332</v>
      </c>
    </row>
    <row r="1068" spans="1:4">
      <c r="A1068" s="206">
        <v>1067</v>
      </c>
      <c r="B1068" s="391" t="s">
        <v>425</v>
      </c>
      <c r="C1068" s="405" t="s">
        <v>3077</v>
      </c>
      <c r="D1068" s="405" t="s">
        <v>3078</v>
      </c>
    </row>
    <row r="1069" spans="1:4">
      <c r="A1069" s="206">
        <v>1068</v>
      </c>
      <c r="B1069" s="391" t="s">
        <v>112</v>
      </c>
      <c r="C1069" s="405" t="s">
        <v>3079</v>
      </c>
      <c r="D1069" s="405" t="s">
        <v>2382</v>
      </c>
    </row>
    <row r="1070" spans="1:4">
      <c r="A1070" s="206">
        <v>1069</v>
      </c>
      <c r="B1070" s="391" t="s">
        <v>608</v>
      </c>
      <c r="C1070" s="405" t="s">
        <v>3080</v>
      </c>
      <c r="D1070" s="405" t="s">
        <v>3081</v>
      </c>
    </row>
    <row r="1071" spans="1:4">
      <c r="A1071" s="206">
        <v>1070</v>
      </c>
      <c r="B1071" s="391" t="s">
        <v>807</v>
      </c>
      <c r="C1071" s="405" t="s">
        <v>3082</v>
      </c>
      <c r="D1071" s="405" t="s">
        <v>3037</v>
      </c>
    </row>
    <row r="1072" spans="1:4">
      <c r="A1072" s="206">
        <v>1071</v>
      </c>
      <c r="B1072" s="391" t="s">
        <v>185</v>
      </c>
      <c r="C1072" s="405" t="s">
        <v>3083</v>
      </c>
      <c r="D1072" s="405" t="s">
        <v>2103</v>
      </c>
    </row>
    <row r="1073" spans="1:4">
      <c r="A1073" s="206">
        <v>1072</v>
      </c>
      <c r="B1073" s="391" t="s">
        <v>575</v>
      </c>
      <c r="C1073" s="405" t="s">
        <v>3084</v>
      </c>
      <c r="D1073" s="405" t="s">
        <v>2495</v>
      </c>
    </row>
    <row r="1074" spans="1:4">
      <c r="A1074" s="206">
        <v>1073</v>
      </c>
      <c r="B1074" s="391" t="s">
        <v>468</v>
      </c>
      <c r="C1074" s="405" t="s">
        <v>3085</v>
      </c>
      <c r="D1074" s="405" t="s">
        <v>3086</v>
      </c>
    </row>
    <row r="1075" spans="1:4">
      <c r="A1075" s="206">
        <v>1074</v>
      </c>
      <c r="B1075" s="391" t="s">
        <v>487</v>
      </c>
      <c r="C1075" s="405" t="s">
        <v>2587</v>
      </c>
      <c r="D1075" s="405" t="s">
        <v>2418</v>
      </c>
    </row>
    <row r="1076" spans="1:4">
      <c r="A1076" s="206">
        <v>1075</v>
      </c>
      <c r="B1076" s="391" t="s">
        <v>866</v>
      </c>
      <c r="C1076" s="405" t="s">
        <v>3087</v>
      </c>
      <c r="D1076" s="405" t="s">
        <v>2532</v>
      </c>
    </row>
    <row r="1077" spans="1:4">
      <c r="A1077" s="206">
        <v>1076</v>
      </c>
      <c r="B1077" s="391" t="s">
        <v>318</v>
      </c>
      <c r="C1077" s="405" t="s">
        <v>2290</v>
      </c>
      <c r="D1077" s="405" t="s">
        <v>2291</v>
      </c>
    </row>
    <row r="1078" spans="1:4">
      <c r="A1078" s="206">
        <v>1077</v>
      </c>
      <c r="B1078" s="391" t="s">
        <v>397</v>
      </c>
      <c r="C1078" s="405" t="s">
        <v>3088</v>
      </c>
      <c r="D1078" s="405" t="s">
        <v>2265</v>
      </c>
    </row>
    <row r="1079" spans="1:4">
      <c r="A1079" s="206">
        <v>1078</v>
      </c>
      <c r="B1079" s="391" t="s">
        <v>794</v>
      </c>
      <c r="C1079" s="405" t="s">
        <v>3089</v>
      </c>
      <c r="D1079" s="405" t="s">
        <v>2977</v>
      </c>
    </row>
    <row r="1080" spans="1:4">
      <c r="A1080" s="206">
        <v>1079</v>
      </c>
      <c r="B1080" s="391" t="s">
        <v>924</v>
      </c>
      <c r="C1080" s="405" t="s">
        <v>3090</v>
      </c>
      <c r="D1080" s="405" t="s">
        <v>3091</v>
      </c>
    </row>
    <row r="1081" spans="1:4">
      <c r="A1081" s="206">
        <v>1080</v>
      </c>
      <c r="B1081" s="391" t="s">
        <v>172</v>
      </c>
      <c r="C1081" s="405" t="s">
        <v>2095</v>
      </c>
      <c r="D1081" s="405" t="s">
        <v>2096</v>
      </c>
    </row>
    <row r="1082" spans="1:4">
      <c r="A1082" s="206">
        <v>1081</v>
      </c>
      <c r="B1082" s="391" t="s">
        <v>502</v>
      </c>
      <c r="C1082" s="405" t="s">
        <v>3092</v>
      </c>
      <c r="D1082" s="405" t="s">
        <v>3093</v>
      </c>
    </row>
    <row r="1083" spans="1:4">
      <c r="A1083" s="206">
        <v>1082</v>
      </c>
      <c r="B1083" s="391" t="s">
        <v>136</v>
      </c>
      <c r="C1083" s="405" t="s">
        <v>2316</v>
      </c>
      <c r="D1083" s="405" t="s">
        <v>628</v>
      </c>
    </row>
    <row r="1084" spans="1:4">
      <c r="A1084" s="206">
        <v>1083</v>
      </c>
      <c r="B1084" s="391" t="s">
        <v>533</v>
      </c>
      <c r="C1084" s="405" t="s">
        <v>2500</v>
      </c>
      <c r="D1084" s="405" t="s">
        <v>2501</v>
      </c>
    </row>
    <row r="1085" spans="1:4">
      <c r="A1085" s="206">
        <v>1084</v>
      </c>
      <c r="B1085" s="391" t="s">
        <v>556</v>
      </c>
      <c r="C1085" s="405" t="s">
        <v>2003</v>
      </c>
      <c r="D1085" s="405" t="s">
        <v>2295</v>
      </c>
    </row>
    <row r="1086" spans="1:4">
      <c r="A1086" s="206">
        <v>1085</v>
      </c>
      <c r="B1086" s="391" t="s">
        <v>446</v>
      </c>
      <c r="C1086" s="405" t="s">
        <v>2606</v>
      </c>
      <c r="D1086" s="405" t="s">
        <v>3113</v>
      </c>
    </row>
    <row r="1087" spans="1:4">
      <c r="A1087" s="206">
        <v>1086</v>
      </c>
      <c r="B1087" s="391" t="s">
        <v>429</v>
      </c>
      <c r="C1087" s="405" t="s">
        <v>43</v>
      </c>
      <c r="D1087" s="405" t="s">
        <v>720</v>
      </c>
    </row>
    <row r="1088" spans="1:4">
      <c r="A1088" s="206">
        <v>1087</v>
      </c>
      <c r="B1088" s="391" t="s">
        <v>571</v>
      </c>
      <c r="C1088" s="405" t="s">
        <v>2304</v>
      </c>
      <c r="D1088" s="405" t="s">
        <v>2305</v>
      </c>
    </row>
    <row r="1089" spans="1:4">
      <c r="A1089" s="206">
        <v>1088</v>
      </c>
      <c r="B1089" s="391" t="s">
        <v>228</v>
      </c>
      <c r="C1089" s="405" t="s">
        <v>2249</v>
      </c>
      <c r="D1089" s="405" t="s">
        <v>2203</v>
      </c>
    </row>
    <row r="1090" spans="1:4">
      <c r="A1090" s="206">
        <v>1089</v>
      </c>
      <c r="B1090" s="391" t="s">
        <v>798</v>
      </c>
      <c r="C1090" s="405" t="s">
        <v>2196</v>
      </c>
      <c r="D1090" s="405" t="s">
        <v>2197</v>
      </c>
    </row>
    <row r="1091" spans="1:4">
      <c r="A1091" s="206">
        <v>1090</v>
      </c>
      <c r="B1091" s="391" t="s">
        <v>546</v>
      </c>
      <c r="C1091" s="405" t="s">
        <v>3094</v>
      </c>
      <c r="D1091" s="405" t="s">
        <v>36</v>
      </c>
    </row>
    <row r="1092" spans="1:4">
      <c r="A1092" s="206">
        <v>1091</v>
      </c>
      <c r="B1092" s="391" t="s">
        <v>666</v>
      </c>
      <c r="C1092" s="405" t="s">
        <v>2140</v>
      </c>
      <c r="D1092" s="405" t="s">
        <v>2141</v>
      </c>
    </row>
    <row r="1093" spans="1:4">
      <c r="A1093" s="206">
        <v>1092</v>
      </c>
      <c r="B1093" s="391" t="s">
        <v>213</v>
      </c>
      <c r="C1093" s="405" t="s">
        <v>3095</v>
      </c>
      <c r="D1093" s="405" t="s">
        <v>2610</v>
      </c>
    </row>
    <row r="1094" spans="1:4">
      <c r="A1094" s="206">
        <v>1093</v>
      </c>
      <c r="B1094" s="391" t="s">
        <v>760</v>
      </c>
      <c r="C1094" s="405" t="s">
        <v>2263</v>
      </c>
      <c r="D1094" s="405" t="s">
        <v>2005</v>
      </c>
    </row>
    <row r="1095" spans="1:4">
      <c r="A1095" s="206">
        <v>1094</v>
      </c>
      <c r="B1095" s="391" t="s">
        <v>186</v>
      </c>
      <c r="C1095" s="405" t="s">
        <v>2352</v>
      </c>
      <c r="D1095" s="405" t="s">
        <v>2276</v>
      </c>
    </row>
    <row r="1096" spans="1:4">
      <c r="A1096" s="206">
        <v>1095</v>
      </c>
      <c r="B1096" s="391" t="s">
        <v>590</v>
      </c>
      <c r="C1096" s="405" t="s">
        <v>3096</v>
      </c>
      <c r="D1096" s="405" t="s">
        <v>2109</v>
      </c>
    </row>
    <row r="1097" spans="1:4">
      <c r="A1097" s="206">
        <v>1096</v>
      </c>
      <c r="B1097" s="391" t="s">
        <v>381</v>
      </c>
      <c r="C1097" s="405" t="s">
        <v>2283</v>
      </c>
      <c r="D1097" s="405" t="s">
        <v>2120</v>
      </c>
    </row>
    <row r="1098" spans="1:4">
      <c r="A1098" s="206">
        <v>1097</v>
      </c>
      <c r="B1098" s="391" t="s">
        <v>398</v>
      </c>
      <c r="C1098" s="405" t="s">
        <v>2113</v>
      </c>
      <c r="D1098" s="405" t="s">
        <v>2237</v>
      </c>
    </row>
    <row r="1099" spans="1:4">
      <c r="A1099" s="206">
        <v>1098</v>
      </c>
      <c r="B1099" s="391" t="s">
        <v>921</v>
      </c>
      <c r="C1099" s="405" t="s">
        <v>2549</v>
      </c>
      <c r="D1099" s="405" t="s">
        <v>50</v>
      </c>
    </row>
    <row r="1100" spans="1:4">
      <c r="A1100" s="206">
        <v>1099</v>
      </c>
      <c r="B1100" s="391" t="s">
        <v>614</v>
      </c>
      <c r="C1100" s="405" t="s">
        <v>2128</v>
      </c>
      <c r="D1100" s="405" t="s">
        <v>2129</v>
      </c>
    </row>
    <row r="1101" spans="1:4">
      <c r="A1101" s="206">
        <v>1100</v>
      </c>
      <c r="B1101" s="391" t="s">
        <v>129</v>
      </c>
      <c r="C1101" s="405" t="s">
        <v>3097</v>
      </c>
      <c r="D1101" s="405" t="s">
        <v>2105</v>
      </c>
    </row>
    <row r="1102" spans="1:4">
      <c r="A1102" s="206">
        <v>1101</v>
      </c>
      <c r="B1102" s="391" t="s">
        <v>330</v>
      </c>
      <c r="C1102" s="405" t="s">
        <v>2545</v>
      </c>
      <c r="D1102" s="405" t="s">
        <v>2546</v>
      </c>
    </row>
    <row r="1103" spans="1:4">
      <c r="A1103" s="206">
        <v>1102</v>
      </c>
      <c r="B1103" s="391" t="s">
        <v>542</v>
      </c>
      <c r="C1103" s="405" t="s">
        <v>3098</v>
      </c>
      <c r="D1103" s="405" t="s">
        <v>2151</v>
      </c>
    </row>
    <row r="1104" spans="1:4">
      <c r="A1104" s="206">
        <v>1103</v>
      </c>
      <c r="B1104" s="391" t="s">
        <v>548</v>
      </c>
      <c r="C1104" s="405" t="s">
        <v>3099</v>
      </c>
      <c r="D1104" s="405" t="s">
        <v>2105</v>
      </c>
    </row>
    <row r="1105" spans="1:4">
      <c r="A1105" s="206">
        <v>1104</v>
      </c>
      <c r="B1105" s="391" t="s">
        <v>226</v>
      </c>
      <c r="C1105" s="405" t="s">
        <v>2144</v>
      </c>
      <c r="D1105" s="405" t="s">
        <v>2145</v>
      </c>
    </row>
    <row r="1106" spans="1:4">
      <c r="A1106" s="206">
        <v>1105</v>
      </c>
      <c r="B1106" s="391" t="s">
        <v>774</v>
      </c>
      <c r="C1106" s="405" t="s">
        <v>2302</v>
      </c>
      <c r="D1106" s="405" t="s">
        <v>2303</v>
      </c>
    </row>
    <row r="1107" spans="1:4">
      <c r="A1107" s="206">
        <v>1106</v>
      </c>
      <c r="B1107" s="391" t="s">
        <v>504</v>
      </c>
      <c r="C1107" s="405" t="s">
        <v>2997</v>
      </c>
      <c r="D1107" s="405" t="s">
        <v>3100</v>
      </c>
    </row>
    <row r="1108" spans="1:4">
      <c r="A1108" s="206">
        <v>1107</v>
      </c>
      <c r="B1108" s="391" t="s">
        <v>223</v>
      </c>
      <c r="C1108" s="405" t="s">
        <v>2528</v>
      </c>
      <c r="D1108" s="405" t="s">
        <v>2529</v>
      </c>
    </row>
    <row r="1109" spans="1:4">
      <c r="A1109" s="206">
        <v>1108</v>
      </c>
      <c r="B1109" s="391" t="s">
        <v>865</v>
      </c>
      <c r="C1109" s="405" t="s">
        <v>3101</v>
      </c>
      <c r="D1109" s="405" t="s">
        <v>2416</v>
      </c>
    </row>
    <row r="1110" spans="1:4">
      <c r="A1110" s="206">
        <v>1109</v>
      </c>
      <c r="B1110" s="391" t="s">
        <v>781</v>
      </c>
      <c r="C1110" s="405" t="s">
        <v>2179</v>
      </c>
      <c r="D1110" s="405" t="s">
        <v>2180</v>
      </c>
    </row>
    <row r="1111" spans="1:4">
      <c r="A1111" s="206">
        <v>1110</v>
      </c>
      <c r="B1111" s="391" t="s">
        <v>539</v>
      </c>
      <c r="C1111" s="405" t="s">
        <v>2112</v>
      </c>
      <c r="D1111" s="405" t="s">
        <v>2113</v>
      </c>
    </row>
    <row r="1112" spans="1:4">
      <c r="A1112" s="206">
        <v>1111</v>
      </c>
      <c r="B1112" s="391" t="s">
        <v>174</v>
      </c>
      <c r="C1112" s="405" t="s">
        <v>2547</v>
      </c>
      <c r="D1112" s="405" t="s">
        <v>2548</v>
      </c>
    </row>
    <row r="1113" spans="1:4">
      <c r="A1113" s="206">
        <v>1112</v>
      </c>
      <c r="B1113" s="391" t="s">
        <v>456</v>
      </c>
      <c r="C1113" s="405" t="s">
        <v>3102</v>
      </c>
      <c r="D1113" s="405" t="s">
        <v>2250</v>
      </c>
    </row>
    <row r="1114" spans="1:4">
      <c r="A1114" s="206">
        <v>1113</v>
      </c>
      <c r="B1114" s="391" t="s">
        <v>764</v>
      </c>
      <c r="C1114" s="405" t="s">
        <v>2284</v>
      </c>
      <c r="D1114" s="405" t="s">
        <v>2285</v>
      </c>
    </row>
    <row r="1115" spans="1:4">
      <c r="A1115" s="206">
        <v>1114</v>
      </c>
      <c r="B1115" s="391" t="s">
        <v>442</v>
      </c>
      <c r="C1115" s="405" t="s">
        <v>2475</v>
      </c>
      <c r="D1115" s="405" t="s">
        <v>2476</v>
      </c>
    </row>
    <row r="1116" spans="1:4">
      <c r="A1116" s="206">
        <v>1115</v>
      </c>
      <c r="B1116" s="391" t="s">
        <v>279</v>
      </c>
      <c r="C1116" s="405" t="s">
        <v>3103</v>
      </c>
      <c r="D1116" s="405" t="s">
        <v>2153</v>
      </c>
    </row>
    <row r="1117" spans="1:4">
      <c r="A1117" s="206">
        <v>1116</v>
      </c>
      <c r="B1117" s="391" t="s">
        <v>234</v>
      </c>
      <c r="C1117" s="405" t="s">
        <v>3104</v>
      </c>
      <c r="D1117" s="405" t="s">
        <v>628</v>
      </c>
    </row>
    <row r="1118" spans="1:4">
      <c r="A1118" s="206">
        <v>1117</v>
      </c>
      <c r="B1118" s="391" t="s">
        <v>120</v>
      </c>
      <c r="C1118" s="405" t="s">
        <v>3105</v>
      </c>
      <c r="D1118" s="405" t="s">
        <v>2540</v>
      </c>
    </row>
    <row r="1119" spans="1:4">
      <c r="A1119" s="206">
        <v>1118</v>
      </c>
      <c r="B1119" s="391" t="s">
        <v>761</v>
      </c>
      <c r="C1119" s="405" t="s">
        <v>2481</v>
      </c>
      <c r="D1119" s="405" t="s">
        <v>2096</v>
      </c>
    </row>
    <row r="1120" spans="1:4">
      <c r="A1120" s="206">
        <v>1119</v>
      </c>
      <c r="B1120" s="391" t="s">
        <v>852</v>
      </c>
      <c r="C1120" s="405" t="s">
        <v>3106</v>
      </c>
      <c r="D1120" s="405" t="s">
        <v>2270</v>
      </c>
    </row>
    <row r="1121" spans="1:4">
      <c r="A1121" s="206">
        <v>1120</v>
      </c>
      <c r="B1121" s="391" t="s">
        <v>374</v>
      </c>
      <c r="C1121" s="405" t="s">
        <v>2474</v>
      </c>
      <c r="D1121" s="405" t="s">
        <v>2432</v>
      </c>
    </row>
    <row r="1122" spans="1:4">
      <c r="A1122" s="206">
        <v>1121</v>
      </c>
      <c r="B1122" s="391" t="s">
        <v>280</v>
      </c>
      <c r="C1122" s="405" t="s">
        <v>2465</v>
      </c>
      <c r="D1122" s="405" t="s">
        <v>2272</v>
      </c>
    </row>
    <row r="1123" spans="1:4">
      <c r="A1123" s="206">
        <v>1122</v>
      </c>
      <c r="B1123" s="391" t="s">
        <v>525</v>
      </c>
      <c r="C1123" s="405" t="s">
        <v>2258</v>
      </c>
      <c r="D1123" s="405" t="s">
        <v>2259</v>
      </c>
    </row>
    <row r="1124" spans="1:4">
      <c r="A1124" s="206">
        <v>1123</v>
      </c>
      <c r="B1124" s="391" t="s">
        <v>214</v>
      </c>
      <c r="C1124" s="405" t="s">
        <v>2413</v>
      </c>
      <c r="D1124" s="405" t="s">
        <v>2364</v>
      </c>
    </row>
    <row r="1125" spans="1:4">
      <c r="A1125" s="206">
        <v>1124</v>
      </c>
      <c r="B1125" s="391" t="s">
        <v>303</v>
      </c>
      <c r="C1125" s="405" t="s">
        <v>2448</v>
      </c>
      <c r="D1125" s="405" t="s">
        <v>2203</v>
      </c>
    </row>
    <row r="1126" spans="1:4">
      <c r="A1126" s="206">
        <v>1125</v>
      </c>
      <c r="B1126" s="391" t="s">
        <v>233</v>
      </c>
      <c r="C1126" s="405" t="s">
        <v>2568</v>
      </c>
      <c r="D1126" s="405" t="s">
        <v>2332</v>
      </c>
    </row>
    <row r="1127" spans="1:4">
      <c r="A1127" s="206">
        <v>1126</v>
      </c>
      <c r="B1127" s="391" t="s">
        <v>837</v>
      </c>
      <c r="C1127" s="405" t="s">
        <v>3107</v>
      </c>
      <c r="D1127" s="405" t="s">
        <v>3108</v>
      </c>
    </row>
    <row r="1128" spans="1:4">
      <c r="A1128" s="206">
        <v>1127</v>
      </c>
      <c r="B1128" s="391" t="s">
        <v>912</v>
      </c>
      <c r="C1128" s="405" t="s">
        <v>2149</v>
      </c>
      <c r="D1128" s="405" t="s">
        <v>628</v>
      </c>
    </row>
    <row r="1129" spans="1:4">
      <c r="A1129" s="206">
        <v>1128</v>
      </c>
      <c r="B1129" s="391" t="s">
        <v>818</v>
      </c>
      <c r="C1129" s="405" t="s">
        <v>3109</v>
      </c>
      <c r="D1129" s="405" t="s">
        <v>3110</v>
      </c>
    </row>
    <row r="1130" spans="1:4">
      <c r="A1130" s="206">
        <v>1129</v>
      </c>
      <c r="B1130" s="391" t="s">
        <v>439</v>
      </c>
      <c r="C1130" s="405" t="s">
        <v>2463</v>
      </c>
      <c r="D1130" s="405" t="s">
        <v>2464</v>
      </c>
    </row>
  </sheetData>
  <customSheetViews>
    <customSheetView guid="{2AFC4EE7-B7E3-4CBF-97F7-920151E9360E}">
      <selection activeCell="E6" sqref="E6"/>
      <pageMargins left="0.7" right="0.7" top="0.75" bottom="0.75" header="0.3" footer="0.3"/>
    </customSheetView>
  </customSheetViews>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E289"/>
  <sheetViews>
    <sheetView showGridLines="0" workbookViewId="0">
      <selection activeCell="D3" sqref="D3"/>
    </sheetView>
  </sheetViews>
  <sheetFormatPr defaultRowHeight="15"/>
  <cols>
    <col min="1" max="1" width="20.140625" bestFit="1" customWidth="1"/>
    <col min="2" max="2" width="21.7109375" bestFit="1" customWidth="1"/>
    <col min="3" max="3" width="11.7109375" bestFit="1" customWidth="1"/>
    <col min="4" max="4" width="24.5703125" bestFit="1" customWidth="1"/>
  </cols>
  <sheetData>
    <row r="1" spans="1:5" ht="20.25">
      <c r="A1" s="440" t="s">
        <v>1813</v>
      </c>
      <c r="B1" s="440" t="s">
        <v>1814</v>
      </c>
      <c r="C1" s="440" t="s">
        <v>1815</v>
      </c>
      <c r="D1" s="440" t="s">
        <v>1823</v>
      </c>
    </row>
    <row r="2" spans="1:5" ht="20.25">
      <c r="A2" s="417" t="s">
        <v>21</v>
      </c>
      <c r="B2" s="417" t="s">
        <v>22</v>
      </c>
      <c r="C2" s="417" t="s">
        <v>1067</v>
      </c>
      <c r="D2" s="439" t="s">
        <v>3114</v>
      </c>
    </row>
    <row r="3" spans="1:5" ht="20.25">
      <c r="A3" s="417" t="s">
        <v>23</v>
      </c>
      <c r="B3" s="417" t="s">
        <v>24</v>
      </c>
      <c r="C3" s="417" t="s">
        <v>1068</v>
      </c>
      <c r="D3" s="439" t="s">
        <v>3115</v>
      </c>
    </row>
    <row r="4" spans="1:5" ht="20.25">
      <c r="A4" s="417" t="s">
        <v>25</v>
      </c>
      <c r="B4" s="417" t="s">
        <v>26</v>
      </c>
      <c r="C4" s="417" t="s">
        <v>1067</v>
      </c>
      <c r="D4" s="439" t="s">
        <v>3116</v>
      </c>
    </row>
    <row r="5" spans="1:5" ht="20.25">
      <c r="A5" s="417" t="s">
        <v>21</v>
      </c>
      <c r="B5" s="417" t="s">
        <v>27</v>
      </c>
      <c r="C5" s="417" t="s">
        <v>1069</v>
      </c>
      <c r="D5" s="439" t="s">
        <v>3117</v>
      </c>
    </row>
    <row r="6" spans="1:5" ht="20.25">
      <c r="A6" s="417" t="s">
        <v>28</v>
      </c>
      <c r="B6" s="417" t="s">
        <v>29</v>
      </c>
      <c r="C6" s="417" t="s">
        <v>1070</v>
      </c>
      <c r="D6" s="439" t="s">
        <v>3118</v>
      </c>
    </row>
    <row r="7" spans="1:5" ht="20.25">
      <c r="A7" s="417" t="s">
        <v>30</v>
      </c>
      <c r="B7" s="417" t="s">
        <v>31</v>
      </c>
      <c r="C7" s="417" t="s">
        <v>1071</v>
      </c>
      <c r="D7" s="439" t="s">
        <v>3119</v>
      </c>
    </row>
    <row r="8" spans="1:5" ht="20.25">
      <c r="A8" s="417" t="s">
        <v>32</v>
      </c>
      <c r="B8" s="417" t="s">
        <v>33</v>
      </c>
      <c r="C8" s="417" t="s">
        <v>1069</v>
      </c>
      <c r="D8" s="439" t="s">
        <v>3120</v>
      </c>
    </row>
    <row r="9" spans="1:5" ht="20.25">
      <c r="A9" s="417" t="s">
        <v>34</v>
      </c>
      <c r="B9" s="417" t="s">
        <v>35</v>
      </c>
      <c r="C9" s="417" t="s">
        <v>1072</v>
      </c>
      <c r="D9" s="439" t="s">
        <v>3121</v>
      </c>
    </row>
    <row r="10" spans="1:5" ht="20.25">
      <c r="A10" s="417" t="s">
        <v>36</v>
      </c>
      <c r="B10" s="417" t="s">
        <v>37</v>
      </c>
      <c r="C10" s="417" t="s">
        <v>1073</v>
      </c>
      <c r="D10" s="439" t="s">
        <v>3122</v>
      </c>
    </row>
    <row r="11" spans="1:5" ht="20.25">
      <c r="A11" s="417" t="s">
        <v>38</v>
      </c>
      <c r="B11" s="417" t="s">
        <v>39</v>
      </c>
      <c r="C11" s="417" t="s">
        <v>1074</v>
      </c>
      <c r="D11" s="439" t="s">
        <v>3123</v>
      </c>
    </row>
    <row r="12" spans="1:5" ht="20.25">
      <c r="A12" s="417" t="s">
        <v>40</v>
      </c>
      <c r="B12" s="417" t="s">
        <v>41</v>
      </c>
      <c r="C12" s="417" t="s">
        <v>1071</v>
      </c>
      <c r="D12" s="439" t="s">
        <v>3124</v>
      </c>
    </row>
    <row r="13" spans="1:5" ht="20.25">
      <c r="A13" s="417" t="s">
        <v>42</v>
      </c>
      <c r="B13" s="417" t="s">
        <v>43</v>
      </c>
      <c r="C13" s="417" t="s">
        <v>1070</v>
      </c>
      <c r="D13" s="439" t="s">
        <v>3125</v>
      </c>
    </row>
    <row r="14" spans="1:5" ht="20.25">
      <c r="A14" s="417" t="s">
        <v>44</v>
      </c>
      <c r="B14" s="417" t="s">
        <v>45</v>
      </c>
      <c r="C14" s="417" t="s">
        <v>1075</v>
      </c>
      <c r="D14" s="439" t="s">
        <v>3126</v>
      </c>
    </row>
    <row r="15" spans="1:5" ht="20.25">
      <c r="A15" s="417" t="s">
        <v>46</v>
      </c>
      <c r="B15" s="417" t="s">
        <v>47</v>
      </c>
      <c r="C15" s="417" t="s">
        <v>1074</v>
      </c>
      <c r="D15" s="439" t="s">
        <v>3127</v>
      </c>
    </row>
    <row r="16" spans="1:5" ht="20.25">
      <c r="A16" s="417" t="s">
        <v>48</v>
      </c>
      <c r="B16" s="417" t="s">
        <v>49</v>
      </c>
      <c r="C16" s="417" t="s">
        <v>1076</v>
      </c>
      <c r="D16" s="439" t="s">
        <v>3128</v>
      </c>
    </row>
    <row r="17" spans="1:4" ht="20.25">
      <c r="A17" s="417" t="s">
        <v>50</v>
      </c>
      <c r="B17" s="417" t="s">
        <v>51</v>
      </c>
      <c r="C17" s="417" t="s">
        <v>1069</v>
      </c>
      <c r="D17" s="439" t="s">
        <v>3129</v>
      </c>
    </row>
    <row r="18" spans="1:4" ht="20.25">
      <c r="A18" s="417" t="s">
        <v>52</v>
      </c>
      <c r="B18" s="417" t="s">
        <v>53</v>
      </c>
      <c r="C18" s="417" t="s">
        <v>1076</v>
      </c>
      <c r="D18" s="439" t="s">
        <v>3130</v>
      </c>
    </row>
    <row r="19" spans="1:4" ht="20.25">
      <c r="A19" s="417" t="s">
        <v>54</v>
      </c>
      <c r="B19" s="417" t="s">
        <v>55</v>
      </c>
      <c r="C19" s="417" t="s">
        <v>1077</v>
      </c>
      <c r="D19" s="439" t="s">
        <v>3131</v>
      </c>
    </row>
    <row r="20" spans="1:4">
      <c r="C20" s="84"/>
    </row>
    <row r="21" spans="1:4">
      <c r="C21" s="84"/>
    </row>
    <row r="22" spans="1:4">
      <c r="C22" s="84"/>
    </row>
    <row r="23" spans="1:4">
      <c r="C23" s="84"/>
    </row>
    <row r="24" spans="1:4">
      <c r="C24" s="84"/>
    </row>
    <row r="25" spans="1:4" ht="20.25">
      <c r="A25" s="127" t="str">
        <f>'Cell Reference'!$D$15&amp;'Cell Reference'!C15</f>
        <v>2348082021516</v>
      </c>
      <c r="B25" s="175"/>
      <c r="C25" s="84"/>
    </row>
    <row r="26" spans="1:4" ht="20.25">
      <c r="A26" s="127" t="str">
        <f>'Cell Reference'!$D$15&amp;'Cell Reference'!C16</f>
        <v>2348082115521</v>
      </c>
      <c r="B26" s="175"/>
      <c r="C26" s="84"/>
    </row>
    <row r="27" spans="1:4" ht="20.25">
      <c r="A27" s="127" t="str">
        <f>'Cell Reference'!$D$15&amp;'Cell Reference'!C17</f>
        <v>2348081656693</v>
      </c>
      <c r="B27" s="175"/>
      <c r="C27" s="84"/>
    </row>
    <row r="28" spans="1:4" ht="20.25">
      <c r="A28" s="127" t="str">
        <f>'Cell Reference'!$D$15&amp;'Cell Reference'!C18</f>
        <v>2348081756261</v>
      </c>
      <c r="B28" s="175"/>
      <c r="C28" s="84"/>
    </row>
    <row r="29" spans="1:4" ht="20.25">
      <c r="A29" s="127" t="str">
        <f>'Cell Reference'!$D$15&amp;'Cell Reference'!C19</f>
        <v>2348081289124</v>
      </c>
      <c r="B29" s="175"/>
      <c r="C29" s="84"/>
    </row>
    <row r="30" spans="1:4" ht="20.25">
      <c r="A30" s="127" t="str">
        <f>'Cell Reference'!$D$15&amp;'Cell Reference'!C20</f>
        <v>2348081391228</v>
      </c>
      <c r="B30" s="175"/>
      <c r="C30" s="84"/>
    </row>
    <row r="31" spans="1:4" ht="20.25">
      <c r="A31" s="127" t="str">
        <f>'Cell Reference'!$D$15&amp;'Cell Reference'!C21</f>
        <v>2348081546975</v>
      </c>
      <c r="B31" s="175"/>
      <c r="C31" s="84"/>
    </row>
    <row r="32" spans="1:4" ht="20.25">
      <c r="A32" s="127" t="str">
        <f>'Cell Reference'!$D$15&amp;'Cell Reference'!C22</f>
        <v>2348081637968</v>
      </c>
      <c r="B32" s="175"/>
      <c r="C32" s="84"/>
    </row>
    <row r="33" spans="1:3" ht="20.25">
      <c r="A33" s="127" t="str">
        <f>'Cell Reference'!$D$15&amp;'Cell Reference'!C23</f>
        <v>2348081371584</v>
      </c>
      <c r="B33" s="175"/>
      <c r="C33" s="84"/>
    </row>
    <row r="34" spans="1:3" ht="20.25">
      <c r="A34" s="127" t="str">
        <f>'Cell Reference'!$D$15&amp;'Cell Reference'!C24</f>
        <v>2348081373127</v>
      </c>
      <c r="B34" s="175"/>
      <c r="C34" s="84"/>
    </row>
    <row r="35" spans="1:3" ht="20.25">
      <c r="A35" s="127" t="str">
        <f>'Cell Reference'!$D$15&amp;'Cell Reference'!C25</f>
        <v>2348081269164</v>
      </c>
      <c r="B35" s="175"/>
      <c r="C35" s="84"/>
    </row>
    <row r="36" spans="1:3" ht="20.25">
      <c r="A36" s="127" t="str">
        <f>'Cell Reference'!$D$15&amp;'Cell Reference'!C26</f>
        <v>2348082062449</v>
      </c>
      <c r="B36" s="175"/>
      <c r="C36" s="84"/>
    </row>
    <row r="37" spans="1:3" ht="20.25">
      <c r="A37" s="127" t="str">
        <f>'Cell Reference'!$D$15&amp;'Cell Reference'!C27</f>
        <v>2348081757428</v>
      </c>
      <c r="B37" s="175"/>
      <c r="C37" s="84"/>
    </row>
    <row r="38" spans="1:3" ht="20.25">
      <c r="A38" s="127" t="str">
        <f>'Cell Reference'!$D$15&amp;'Cell Reference'!C28</f>
        <v>2348082126475</v>
      </c>
      <c r="B38" s="175"/>
      <c r="C38" s="84"/>
    </row>
    <row r="39" spans="1:3" ht="20.25">
      <c r="A39" s="127" t="str">
        <f>'Cell Reference'!$D$15&amp;'Cell Reference'!C29</f>
        <v>2348081679982</v>
      </c>
      <c r="B39" s="175"/>
      <c r="C39" s="84"/>
    </row>
    <row r="40" spans="1:3" ht="20.25">
      <c r="A40" s="127" t="str">
        <f>'Cell Reference'!$D$15&amp;'Cell Reference'!C30</f>
        <v>2348081418222</v>
      </c>
      <c r="B40" s="175"/>
      <c r="C40" s="84"/>
    </row>
    <row r="41" spans="1:3" ht="20.25">
      <c r="A41" s="127" t="str">
        <f>'Cell Reference'!$D$15&amp;'Cell Reference'!C31</f>
        <v>2348081794851</v>
      </c>
      <c r="B41" s="175"/>
      <c r="C41" s="84"/>
    </row>
    <row r="42" spans="1:3" ht="20.25">
      <c r="A42" s="127" t="str">
        <f>'Cell Reference'!$D$15&amp;'Cell Reference'!C32</f>
        <v>2348081589546</v>
      </c>
      <c r="B42" s="175"/>
      <c r="C42" s="84"/>
    </row>
    <row r="43" spans="1:3" ht="20.25">
      <c r="A43" s="127"/>
      <c r="C43" s="84"/>
    </row>
    <row r="44" spans="1:3">
      <c r="C44" s="84"/>
    </row>
    <row r="45" spans="1:3">
      <c r="C45" s="84"/>
    </row>
    <row r="46" spans="1:3">
      <c r="C46" s="84"/>
    </row>
    <row r="47" spans="1:3">
      <c r="C47" s="84"/>
    </row>
    <row r="48" spans="1:3">
      <c r="C48" s="84"/>
    </row>
    <row r="49" spans="3:3">
      <c r="C49" s="84"/>
    </row>
    <row r="50" spans="3:3">
      <c r="C50" s="84"/>
    </row>
    <row r="51" spans="3:3">
      <c r="C51" s="84"/>
    </row>
    <row r="52" spans="3:3">
      <c r="C52" s="84"/>
    </row>
    <row r="53" spans="3:3">
      <c r="C53" s="84"/>
    </row>
    <row r="54" spans="3:3">
      <c r="C54" s="84"/>
    </row>
    <row r="55" spans="3:3">
      <c r="C55" s="84"/>
    </row>
    <row r="56" spans="3:3">
      <c r="C56" s="84"/>
    </row>
    <row r="57" spans="3:3">
      <c r="C57" s="84"/>
    </row>
    <row r="58" spans="3:3">
      <c r="C58" s="84"/>
    </row>
    <row r="59" spans="3:3">
      <c r="C59" s="84"/>
    </row>
    <row r="60" spans="3:3">
      <c r="C60" s="84"/>
    </row>
    <row r="61" spans="3:3">
      <c r="C61" s="84"/>
    </row>
    <row r="62" spans="3:3">
      <c r="C62" s="84"/>
    </row>
    <row r="63" spans="3:3">
      <c r="C63" s="84"/>
    </row>
    <row r="64" spans="3:3">
      <c r="C64" s="84"/>
    </row>
    <row r="65" spans="3:3">
      <c r="C65" s="84"/>
    </row>
    <row r="66" spans="3:3">
      <c r="C66" s="84"/>
    </row>
    <row r="67" spans="3:3">
      <c r="C67" s="84"/>
    </row>
    <row r="68" spans="3:3">
      <c r="C68" s="84"/>
    </row>
    <row r="69" spans="3:3">
      <c r="C69" s="84"/>
    </row>
    <row r="70" spans="3:3">
      <c r="C70" s="84"/>
    </row>
    <row r="71" spans="3:3">
      <c r="C71" s="84"/>
    </row>
    <row r="72" spans="3:3">
      <c r="C72" s="84"/>
    </row>
    <row r="73" spans="3:3">
      <c r="C73" s="84"/>
    </row>
    <row r="74" spans="3:3">
      <c r="C74" s="84"/>
    </row>
    <row r="75" spans="3:3">
      <c r="C75" s="84"/>
    </row>
    <row r="76" spans="3:3">
      <c r="C76" s="84"/>
    </row>
    <row r="77" spans="3:3">
      <c r="C77" s="84"/>
    </row>
    <row r="78" spans="3:3">
      <c r="C78" s="84"/>
    </row>
    <row r="79" spans="3:3">
      <c r="C79" s="84"/>
    </row>
    <row r="80" spans="3:3">
      <c r="C80" s="84"/>
    </row>
    <row r="81" spans="3:3">
      <c r="C81" s="84"/>
    </row>
    <row r="82" spans="3:3">
      <c r="C82" s="84"/>
    </row>
    <row r="83" spans="3:3">
      <c r="C83" s="84"/>
    </row>
    <row r="84" spans="3:3">
      <c r="C84" s="84"/>
    </row>
    <row r="85" spans="3:3">
      <c r="C85" s="84"/>
    </row>
    <row r="86" spans="3:3">
      <c r="C86" s="84"/>
    </row>
    <row r="87" spans="3:3">
      <c r="C87" s="84"/>
    </row>
    <row r="88" spans="3:3">
      <c r="C88" s="84"/>
    </row>
    <row r="89" spans="3:3">
      <c r="C89" s="84"/>
    </row>
    <row r="90" spans="3:3">
      <c r="C90" s="84"/>
    </row>
    <row r="91" spans="3:3">
      <c r="C91" s="84"/>
    </row>
    <row r="92" spans="3:3">
      <c r="C92" s="84"/>
    </row>
    <row r="93" spans="3:3">
      <c r="C93" s="84"/>
    </row>
    <row r="94" spans="3:3">
      <c r="C94" s="84"/>
    </row>
    <row r="95" spans="3:3">
      <c r="C95" s="84"/>
    </row>
    <row r="96" spans="3:3">
      <c r="C96" s="84"/>
    </row>
    <row r="97" spans="3:3">
      <c r="C97" s="84"/>
    </row>
    <row r="98" spans="3:3">
      <c r="C98" s="84"/>
    </row>
    <row r="99" spans="3:3">
      <c r="C99" s="84"/>
    </row>
    <row r="100" spans="3:3">
      <c r="C100" s="84"/>
    </row>
    <row r="101" spans="3:3">
      <c r="C101" s="84"/>
    </row>
    <row r="102" spans="3:3">
      <c r="C102" s="84"/>
    </row>
    <row r="103" spans="3:3">
      <c r="C103" s="84"/>
    </row>
    <row r="104" spans="3:3">
      <c r="C104" s="84"/>
    </row>
    <row r="105" spans="3:3">
      <c r="C105" s="84"/>
    </row>
    <row r="106" spans="3:3">
      <c r="C106" s="84"/>
    </row>
    <row r="107" spans="3:3">
      <c r="C107" s="84"/>
    </row>
    <row r="108" spans="3:3">
      <c r="C108" s="84"/>
    </row>
    <row r="109" spans="3:3">
      <c r="C109" s="84"/>
    </row>
    <row r="110" spans="3:3">
      <c r="C110" s="84"/>
    </row>
    <row r="111" spans="3:3">
      <c r="C111" s="84"/>
    </row>
    <row r="112" spans="3:3">
      <c r="C112" s="84"/>
    </row>
    <row r="113" spans="3:3">
      <c r="C113" s="84"/>
    </row>
    <row r="114" spans="3:3">
      <c r="C114" s="84"/>
    </row>
    <row r="115" spans="3:3">
      <c r="C115" s="84"/>
    </row>
    <row r="116" spans="3:3">
      <c r="C116" s="84"/>
    </row>
    <row r="117" spans="3:3">
      <c r="C117" s="84"/>
    </row>
    <row r="118" spans="3:3">
      <c r="C118" s="84"/>
    </row>
    <row r="119" spans="3:3">
      <c r="C119" s="84"/>
    </row>
    <row r="120" spans="3:3">
      <c r="C120" s="84"/>
    </row>
    <row r="121" spans="3:3">
      <c r="C121" s="84"/>
    </row>
    <row r="122" spans="3:3">
      <c r="C122" s="84"/>
    </row>
    <row r="123" spans="3:3">
      <c r="C123" s="84"/>
    </row>
    <row r="124" spans="3:3">
      <c r="C124" s="84"/>
    </row>
    <row r="125" spans="3:3">
      <c r="C125" s="84"/>
    </row>
    <row r="126" spans="3:3">
      <c r="C126" s="84"/>
    </row>
    <row r="127" spans="3:3">
      <c r="C127" s="84"/>
    </row>
    <row r="128" spans="3:3">
      <c r="C128" s="84"/>
    </row>
    <row r="129" spans="3:3">
      <c r="C129" s="84"/>
    </row>
    <row r="130" spans="3:3">
      <c r="C130" s="84"/>
    </row>
    <row r="131" spans="3:3">
      <c r="C131" s="84"/>
    </row>
    <row r="132" spans="3:3">
      <c r="C132" s="84"/>
    </row>
    <row r="133" spans="3:3">
      <c r="C133" s="84"/>
    </row>
    <row r="134" spans="3:3">
      <c r="C134" s="84"/>
    </row>
    <row r="135" spans="3:3">
      <c r="C135" s="84"/>
    </row>
    <row r="136" spans="3:3">
      <c r="C136" s="84"/>
    </row>
    <row r="137" spans="3:3">
      <c r="C137" s="84"/>
    </row>
    <row r="138" spans="3:3">
      <c r="C138" s="84"/>
    </row>
    <row r="139" spans="3:3">
      <c r="C139" s="84"/>
    </row>
    <row r="140" spans="3:3">
      <c r="C140" s="84"/>
    </row>
    <row r="141" spans="3:3">
      <c r="C141" s="84"/>
    </row>
    <row r="142" spans="3:3">
      <c r="C142" s="84"/>
    </row>
    <row r="143" spans="3:3">
      <c r="C143" s="84"/>
    </row>
    <row r="144" spans="3:3">
      <c r="C144" s="84"/>
    </row>
    <row r="145" spans="3:3">
      <c r="C145" s="84"/>
    </row>
    <row r="146" spans="3:3">
      <c r="C146" s="84"/>
    </row>
    <row r="147" spans="3:3">
      <c r="C147" s="84"/>
    </row>
    <row r="148" spans="3:3">
      <c r="C148" s="84"/>
    </row>
    <row r="149" spans="3:3">
      <c r="C149" s="84"/>
    </row>
    <row r="150" spans="3:3">
      <c r="C150" s="84"/>
    </row>
    <row r="151" spans="3:3">
      <c r="C151" s="84"/>
    </row>
    <row r="152" spans="3:3">
      <c r="C152" s="84"/>
    </row>
    <row r="153" spans="3:3">
      <c r="C153" s="84"/>
    </row>
    <row r="154" spans="3:3">
      <c r="C154" s="84"/>
    </row>
    <row r="155" spans="3:3">
      <c r="C155" s="84"/>
    </row>
    <row r="156" spans="3:3">
      <c r="C156" s="84"/>
    </row>
    <row r="157" spans="3:3">
      <c r="C157" s="84"/>
    </row>
    <row r="158" spans="3:3">
      <c r="C158" s="84"/>
    </row>
    <row r="159" spans="3:3">
      <c r="C159" s="84"/>
    </row>
    <row r="160" spans="3:3">
      <c r="C160" s="84"/>
    </row>
    <row r="161" spans="3:3">
      <c r="C161" s="84"/>
    </row>
    <row r="162" spans="3:3">
      <c r="C162" s="84"/>
    </row>
    <row r="163" spans="3:3">
      <c r="C163" s="84"/>
    </row>
    <row r="164" spans="3:3">
      <c r="C164" s="84"/>
    </row>
    <row r="165" spans="3:3">
      <c r="C165" s="84"/>
    </row>
    <row r="166" spans="3:3">
      <c r="C166" s="84"/>
    </row>
    <row r="167" spans="3:3">
      <c r="C167" s="84"/>
    </row>
    <row r="168" spans="3:3">
      <c r="C168" s="84"/>
    </row>
    <row r="169" spans="3:3">
      <c r="C169" s="84"/>
    </row>
    <row r="170" spans="3:3">
      <c r="C170" s="84"/>
    </row>
    <row r="171" spans="3:3">
      <c r="C171" s="84"/>
    </row>
    <row r="172" spans="3:3">
      <c r="C172" s="84"/>
    </row>
    <row r="173" spans="3:3">
      <c r="C173" s="84"/>
    </row>
    <row r="174" spans="3:3">
      <c r="C174" s="84"/>
    </row>
    <row r="175" spans="3:3">
      <c r="C175" s="84"/>
    </row>
    <row r="176" spans="3:3">
      <c r="C176" s="84"/>
    </row>
    <row r="177" spans="3:3">
      <c r="C177" s="84"/>
    </row>
    <row r="178" spans="3:3">
      <c r="C178" s="84"/>
    </row>
    <row r="179" spans="3:3">
      <c r="C179" s="84"/>
    </row>
    <row r="180" spans="3:3">
      <c r="C180" s="84"/>
    </row>
    <row r="181" spans="3:3">
      <c r="C181" s="84"/>
    </row>
    <row r="182" spans="3:3">
      <c r="C182" s="84"/>
    </row>
    <row r="183" spans="3:3">
      <c r="C183" s="84"/>
    </row>
    <row r="184" spans="3:3">
      <c r="C184" s="84"/>
    </row>
    <row r="185" spans="3:3">
      <c r="C185" s="84"/>
    </row>
    <row r="186" spans="3:3">
      <c r="C186" s="84"/>
    </row>
    <row r="187" spans="3:3">
      <c r="C187" s="84"/>
    </row>
    <row r="188" spans="3:3">
      <c r="C188" s="84"/>
    </row>
    <row r="189" spans="3:3">
      <c r="C189" s="84"/>
    </row>
    <row r="190" spans="3:3">
      <c r="C190" s="84"/>
    </row>
    <row r="191" spans="3:3">
      <c r="C191" s="84"/>
    </row>
    <row r="192" spans="3:3">
      <c r="C192" s="84"/>
    </row>
    <row r="193" spans="3:3">
      <c r="C193" s="84"/>
    </row>
    <row r="194" spans="3:3">
      <c r="C194" s="84"/>
    </row>
    <row r="195" spans="3:3">
      <c r="C195" s="84"/>
    </row>
    <row r="196" spans="3:3">
      <c r="C196" s="84"/>
    </row>
    <row r="197" spans="3:3">
      <c r="C197" s="84"/>
    </row>
    <row r="198" spans="3:3">
      <c r="C198" s="84"/>
    </row>
    <row r="199" spans="3:3">
      <c r="C199" s="84"/>
    </row>
    <row r="200" spans="3:3">
      <c r="C200" s="84"/>
    </row>
    <row r="201" spans="3:3">
      <c r="C201" s="84"/>
    </row>
    <row r="202" spans="3:3">
      <c r="C202" s="84"/>
    </row>
    <row r="203" spans="3:3">
      <c r="C203" s="84"/>
    </row>
    <row r="204" spans="3:3">
      <c r="C204" s="84"/>
    </row>
    <row r="205" spans="3:3">
      <c r="C205" s="84"/>
    </row>
    <row r="206" spans="3:3">
      <c r="C206" s="84"/>
    </row>
    <row r="207" spans="3:3">
      <c r="C207" s="84"/>
    </row>
    <row r="208" spans="3:3">
      <c r="C208" s="84"/>
    </row>
    <row r="209" spans="3:3">
      <c r="C209" s="84"/>
    </row>
    <row r="210" spans="3:3">
      <c r="C210" s="84"/>
    </row>
    <row r="211" spans="3:3">
      <c r="C211" s="84"/>
    </row>
    <row r="212" spans="3:3">
      <c r="C212" s="84"/>
    </row>
    <row r="213" spans="3:3">
      <c r="C213" s="84"/>
    </row>
    <row r="214" spans="3:3">
      <c r="C214" s="84"/>
    </row>
    <row r="215" spans="3:3">
      <c r="C215" s="84"/>
    </row>
    <row r="216" spans="3:3">
      <c r="C216" s="84"/>
    </row>
    <row r="217" spans="3:3">
      <c r="C217" s="84"/>
    </row>
    <row r="218" spans="3:3">
      <c r="C218" s="84"/>
    </row>
    <row r="219" spans="3:3">
      <c r="C219" s="84"/>
    </row>
    <row r="220" spans="3:3">
      <c r="C220" s="84"/>
    </row>
    <row r="221" spans="3:3">
      <c r="C221" s="84"/>
    </row>
    <row r="222" spans="3:3">
      <c r="C222" s="84"/>
    </row>
    <row r="223" spans="3:3">
      <c r="C223" s="84"/>
    </row>
    <row r="224" spans="3:3">
      <c r="C224" s="84"/>
    </row>
    <row r="225" spans="3:3">
      <c r="C225" s="84"/>
    </row>
    <row r="226" spans="3:3">
      <c r="C226" s="84"/>
    </row>
    <row r="227" spans="3:3">
      <c r="C227" s="84"/>
    </row>
    <row r="228" spans="3:3">
      <c r="C228" s="84"/>
    </row>
    <row r="229" spans="3:3">
      <c r="C229" s="84"/>
    </row>
    <row r="230" spans="3:3">
      <c r="C230" s="84"/>
    </row>
    <row r="231" spans="3:3">
      <c r="C231" s="84"/>
    </row>
    <row r="232" spans="3:3">
      <c r="C232" s="84"/>
    </row>
    <row r="233" spans="3:3">
      <c r="C233" s="84"/>
    </row>
    <row r="234" spans="3:3">
      <c r="C234" s="84"/>
    </row>
    <row r="235" spans="3:3">
      <c r="C235" s="84"/>
    </row>
    <row r="236" spans="3:3">
      <c r="C236" s="84"/>
    </row>
    <row r="237" spans="3:3">
      <c r="C237" s="84"/>
    </row>
    <row r="238" spans="3:3">
      <c r="C238" s="84"/>
    </row>
    <row r="239" spans="3:3">
      <c r="C239" s="84"/>
    </row>
    <row r="240" spans="3:3">
      <c r="C240" s="84"/>
    </row>
    <row r="241" spans="3:3">
      <c r="C241" s="84"/>
    </row>
    <row r="242" spans="3:3">
      <c r="C242" s="84"/>
    </row>
    <row r="243" spans="3:3">
      <c r="C243" s="84"/>
    </row>
    <row r="244" spans="3:3">
      <c r="C244" s="84"/>
    </row>
    <row r="245" spans="3:3">
      <c r="C245" s="84"/>
    </row>
    <row r="246" spans="3:3">
      <c r="C246" s="84"/>
    </row>
    <row r="247" spans="3:3">
      <c r="C247" s="84"/>
    </row>
    <row r="248" spans="3:3">
      <c r="C248" s="84"/>
    </row>
    <row r="249" spans="3:3">
      <c r="C249" s="84"/>
    </row>
    <row r="250" spans="3:3">
      <c r="C250" s="84"/>
    </row>
    <row r="251" spans="3:3">
      <c r="C251" s="84"/>
    </row>
    <row r="252" spans="3:3">
      <c r="C252" s="84"/>
    </row>
    <row r="253" spans="3:3">
      <c r="C253" s="84"/>
    </row>
    <row r="254" spans="3:3">
      <c r="C254" s="84"/>
    </row>
    <row r="255" spans="3:3">
      <c r="C255" s="84"/>
    </row>
    <row r="256" spans="3:3">
      <c r="C256" s="84"/>
    </row>
    <row r="257" spans="3:3">
      <c r="C257" s="84"/>
    </row>
    <row r="258" spans="3:3">
      <c r="C258" s="84"/>
    </row>
    <row r="259" spans="3:3">
      <c r="C259" s="84"/>
    </row>
    <row r="260" spans="3:3">
      <c r="C260" s="84"/>
    </row>
    <row r="261" spans="3:3">
      <c r="C261" s="84"/>
    </row>
    <row r="262" spans="3:3">
      <c r="C262" s="84"/>
    </row>
    <row r="263" spans="3:3">
      <c r="C263" s="84"/>
    </row>
    <row r="264" spans="3:3">
      <c r="C264" s="84"/>
    </row>
    <row r="265" spans="3:3">
      <c r="C265" s="84"/>
    </row>
    <row r="266" spans="3:3">
      <c r="C266" s="84"/>
    </row>
    <row r="267" spans="3:3">
      <c r="C267" s="84"/>
    </row>
    <row r="268" spans="3:3">
      <c r="C268" s="84"/>
    </row>
    <row r="269" spans="3:3">
      <c r="C269" s="84"/>
    </row>
    <row r="270" spans="3:3">
      <c r="C270" s="84"/>
    </row>
    <row r="271" spans="3:3">
      <c r="C271" s="84"/>
    </row>
    <row r="272" spans="3:3">
      <c r="C272" s="84"/>
    </row>
    <row r="273" spans="3:3">
      <c r="C273" s="84"/>
    </row>
    <row r="274" spans="3:3">
      <c r="C274" s="84"/>
    </row>
    <row r="275" spans="3:3">
      <c r="C275" s="84"/>
    </row>
    <row r="276" spans="3:3">
      <c r="C276" s="84"/>
    </row>
    <row r="277" spans="3:3">
      <c r="C277" s="84"/>
    </row>
    <row r="278" spans="3:3">
      <c r="C278" s="84"/>
    </row>
    <row r="279" spans="3:3">
      <c r="C279" s="84"/>
    </row>
    <row r="280" spans="3:3">
      <c r="C280" s="84"/>
    </row>
    <row r="281" spans="3:3">
      <c r="C281" s="84"/>
    </row>
    <row r="282" spans="3:3">
      <c r="C282" s="84"/>
    </row>
    <row r="283" spans="3:3">
      <c r="C283" s="84"/>
    </row>
    <row r="284" spans="3:3">
      <c r="C284" s="84"/>
    </row>
    <row r="285" spans="3:3">
      <c r="C285" s="84"/>
    </row>
    <row r="286" spans="3:3">
      <c r="C286" s="84"/>
    </row>
    <row r="287" spans="3:3">
      <c r="C287" s="84"/>
    </row>
    <row r="288" spans="3:3">
      <c r="C288" s="84"/>
    </row>
    <row r="289" spans="3:3">
      <c r="C289" s="84"/>
    </row>
  </sheetData>
  <pageMargins left="0.7" right="0.7" top="0.75" bottom="0.75" header="0.3" footer="0.3"/>
  <pageSetup orientation="portrait" horizontalDpi="300" verticalDpi="300"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
    <tabColor rgb="FF00B050"/>
  </sheetPr>
  <dimension ref="A3:M91"/>
  <sheetViews>
    <sheetView showGridLines="0" workbookViewId="0">
      <selection activeCell="C6" sqref="C6"/>
    </sheetView>
  </sheetViews>
  <sheetFormatPr defaultColWidth="9.140625" defaultRowHeight="15"/>
  <cols>
    <col min="1" max="1" width="11" style="125" customWidth="1"/>
    <col min="2" max="2" width="42" style="125" customWidth="1"/>
    <col min="3" max="3" width="35.42578125" style="125" bestFit="1" customWidth="1"/>
    <col min="4" max="4" width="30.7109375" style="125" customWidth="1"/>
    <col min="5" max="5" width="25.28515625" style="125" customWidth="1"/>
    <col min="6" max="6" width="9.140625" style="125"/>
    <col min="7" max="7" width="15.7109375" style="125" customWidth="1"/>
    <col min="8" max="8" width="14.140625" style="125" customWidth="1"/>
    <col min="9" max="9" width="33.28515625" style="125" customWidth="1"/>
    <col min="10" max="10" width="9.140625" style="125"/>
    <col min="11" max="11" width="17.140625" style="125" customWidth="1"/>
    <col min="12" max="12" width="14" style="125" bestFit="1" customWidth="1"/>
    <col min="13" max="13" width="15.7109375" style="125" bestFit="1" customWidth="1"/>
    <col min="14" max="16384" width="9.140625" style="125"/>
  </cols>
  <sheetData>
    <row r="3" spans="1:13" ht="20.25">
      <c r="A3" s="123"/>
      <c r="B3" s="124" t="s">
        <v>14</v>
      </c>
      <c r="C3" s="123"/>
      <c r="D3" s="123"/>
      <c r="E3" s="123"/>
      <c r="F3" s="123"/>
      <c r="G3" s="123"/>
      <c r="H3" s="123"/>
      <c r="I3" s="123"/>
      <c r="J3" s="123"/>
      <c r="K3" s="123"/>
      <c r="L3" s="123"/>
    </row>
    <row r="4" spans="1:13" ht="20.25">
      <c r="A4" s="441" t="s">
        <v>15</v>
      </c>
      <c r="B4" s="441" t="s">
        <v>16</v>
      </c>
      <c r="C4" s="442" t="s">
        <v>57</v>
      </c>
      <c r="D4" s="442" t="s">
        <v>18</v>
      </c>
      <c r="E4" s="443"/>
      <c r="F4" s="444"/>
      <c r="J4" s="126"/>
      <c r="K4" s="126"/>
      <c r="L4" s="126"/>
    </row>
    <row r="5" spans="1:13" ht="20.25">
      <c r="A5" s="417" t="s">
        <v>21</v>
      </c>
      <c r="B5" s="417" t="s">
        <v>22</v>
      </c>
      <c r="C5" s="445" t="str">
        <f>A5&amp;" "&amp;B5</f>
        <v>Mark Baker</v>
      </c>
      <c r="D5" s="446" t="str">
        <f>CONCATENATE(A5," ",B5)</f>
        <v>Mark Baker</v>
      </c>
      <c r="E5" s="418"/>
      <c r="F5" s="415"/>
      <c r="J5" s="128"/>
      <c r="K5" s="129"/>
      <c r="L5" s="128"/>
    </row>
    <row r="6" spans="1:13" ht="20.25">
      <c r="A6" s="417" t="s">
        <v>23</v>
      </c>
      <c r="B6" s="417" t="s">
        <v>24</v>
      </c>
      <c r="C6" s="445" t="str">
        <f t="shared" ref="C6:C22" si="0">A6&amp;" "&amp;B6</f>
        <v>Sheila Hansen</v>
      </c>
      <c r="D6" s="446" t="str">
        <f t="shared" ref="D6:D22" si="1">CONCATENATE(A6," ",B6)</f>
        <v>Sheila Hansen</v>
      </c>
      <c r="E6" s="418"/>
      <c r="F6" s="415"/>
      <c r="J6" s="128"/>
      <c r="K6" s="128"/>
      <c r="L6" s="128"/>
    </row>
    <row r="7" spans="1:13" ht="20.25">
      <c r="A7" s="439" t="s">
        <v>2003</v>
      </c>
      <c r="B7" s="417" t="s">
        <v>26</v>
      </c>
      <c r="C7" s="445" t="str">
        <f t="shared" si="0"/>
        <v>James Fier</v>
      </c>
      <c r="D7" s="446" t="str">
        <f t="shared" si="1"/>
        <v>James Fier</v>
      </c>
      <c r="E7" s="418"/>
      <c r="F7" s="415"/>
      <c r="J7" s="128"/>
      <c r="K7" s="4"/>
      <c r="M7"/>
    </row>
    <row r="8" spans="1:13" ht="20.25">
      <c r="A8" s="417" t="s">
        <v>21</v>
      </c>
      <c r="B8" s="417" t="s">
        <v>27</v>
      </c>
      <c r="C8" s="445" t="str">
        <f t="shared" si="0"/>
        <v>Mark Morris</v>
      </c>
      <c r="D8" s="446" t="str">
        <f t="shared" si="1"/>
        <v>Mark Morris</v>
      </c>
      <c r="E8" s="418"/>
      <c r="F8" s="415"/>
      <c r="J8" s="128"/>
      <c r="K8" s="4"/>
      <c r="L8" s="128"/>
    </row>
    <row r="9" spans="1:13" ht="20.25">
      <c r="A9" s="417" t="s">
        <v>28</v>
      </c>
      <c r="B9" s="417" t="s">
        <v>29</v>
      </c>
      <c r="C9" s="445" t="str">
        <f t="shared" si="0"/>
        <v>Jussi Björling</v>
      </c>
      <c r="D9" s="446" t="str">
        <f t="shared" si="1"/>
        <v>Jussi Björling</v>
      </c>
      <c r="E9" s="418"/>
      <c r="F9" s="415"/>
      <c r="J9" s="128"/>
      <c r="K9" s="128"/>
      <c r="L9" s="128"/>
      <c r="M9" s="128"/>
    </row>
    <row r="10" spans="1:13" ht="20.25">
      <c r="A10" s="417" t="s">
        <v>30</v>
      </c>
      <c r="B10" s="417" t="s">
        <v>31</v>
      </c>
      <c r="C10" s="445" t="str">
        <f t="shared" si="0"/>
        <v>Ryan Long</v>
      </c>
      <c r="D10" s="446" t="str">
        <f t="shared" si="1"/>
        <v>Ryan Long</v>
      </c>
      <c r="E10" s="418"/>
      <c r="F10" s="415"/>
      <c r="J10" s="128"/>
      <c r="K10" s="4"/>
      <c r="L10" s="4"/>
      <c r="M10" s="128"/>
    </row>
    <row r="11" spans="1:13" ht="20.25">
      <c r="A11" s="417" t="s">
        <v>32</v>
      </c>
      <c r="B11" s="417" t="s">
        <v>33</v>
      </c>
      <c r="C11" s="445" t="str">
        <f t="shared" si="0"/>
        <v>Jackie Fitzgerald</v>
      </c>
      <c r="D11" s="446" t="str">
        <f t="shared" si="1"/>
        <v>Jackie Fitzgerald</v>
      </c>
      <c r="E11" s="418"/>
      <c r="F11" s="415"/>
      <c r="J11" s="128"/>
      <c r="K11" s="4"/>
      <c r="L11" s="4"/>
      <c r="M11" s="128"/>
    </row>
    <row r="12" spans="1:13" ht="20.25">
      <c r="A12" s="417" t="s">
        <v>34</v>
      </c>
      <c r="B12" s="417" t="s">
        <v>35</v>
      </c>
      <c r="C12" s="445" t="str">
        <f t="shared" si="0"/>
        <v>Riccardo Muti</v>
      </c>
      <c r="D12" s="446" t="str">
        <f t="shared" si="1"/>
        <v>Riccardo Muti</v>
      </c>
      <c r="E12" s="418"/>
      <c r="F12" s="415"/>
      <c r="J12" s="128"/>
      <c r="K12" s="128"/>
      <c r="L12" s="128"/>
    </row>
    <row r="13" spans="1:13" ht="20.25">
      <c r="A13" s="417" t="s">
        <v>36</v>
      </c>
      <c r="B13" s="417" t="s">
        <v>37</v>
      </c>
      <c r="C13" s="445" t="str">
        <f t="shared" si="0"/>
        <v>Liesl Tidwell</v>
      </c>
      <c r="D13" s="446" t="str">
        <f t="shared" si="1"/>
        <v>Liesl Tidwell</v>
      </c>
      <c r="E13" s="418"/>
      <c r="F13" s="415"/>
      <c r="J13" s="128"/>
      <c r="K13" s="128"/>
      <c r="L13" s="128"/>
    </row>
    <row r="14" spans="1:13" ht="20.25">
      <c r="A14" s="417" t="s">
        <v>38</v>
      </c>
      <c r="B14" s="417" t="s">
        <v>39</v>
      </c>
      <c r="C14" s="445" t="str">
        <f t="shared" si="0"/>
        <v>Jeffrey Eaton</v>
      </c>
      <c r="D14" s="446" t="str">
        <f t="shared" si="1"/>
        <v>Jeffrey Eaton</v>
      </c>
      <c r="E14" s="418"/>
      <c r="F14" s="415"/>
      <c r="J14" s="128"/>
      <c r="K14" s="128"/>
      <c r="L14" s="128"/>
    </row>
    <row r="15" spans="1:13" ht="20.25">
      <c r="A15" s="417" t="s">
        <v>40</v>
      </c>
      <c r="B15" s="417" t="s">
        <v>41</v>
      </c>
      <c r="C15" s="445" t="str">
        <f t="shared" si="0"/>
        <v>Karen Chambers</v>
      </c>
      <c r="D15" s="446" t="str">
        <f t="shared" si="1"/>
        <v>Karen Chambers</v>
      </c>
      <c r="E15" s="418"/>
      <c r="F15" s="415"/>
      <c r="J15" s="128"/>
      <c r="K15" s="128"/>
      <c r="L15" s="128"/>
    </row>
    <row r="16" spans="1:13" ht="20.25">
      <c r="A16" s="417" t="s">
        <v>42</v>
      </c>
      <c r="B16" s="417" t="s">
        <v>43</v>
      </c>
      <c r="C16" s="445" t="str">
        <f t="shared" si="0"/>
        <v>Barney Perez</v>
      </c>
      <c r="D16" s="446" t="str">
        <f t="shared" si="1"/>
        <v>Barney Perez</v>
      </c>
      <c r="E16" s="418"/>
      <c r="F16" s="415"/>
      <c r="J16" s="128"/>
      <c r="K16" s="128"/>
      <c r="L16" s="128"/>
    </row>
    <row r="17" spans="1:12" ht="20.25">
      <c r="A17" s="417" t="s">
        <v>44</v>
      </c>
      <c r="B17" s="417" t="s">
        <v>45</v>
      </c>
      <c r="C17" s="445" t="str">
        <f t="shared" si="0"/>
        <v>Cathy Watanuki</v>
      </c>
      <c r="D17" s="446" t="str">
        <f t="shared" si="1"/>
        <v>Cathy Watanuki</v>
      </c>
      <c r="E17" s="418"/>
      <c r="F17" s="415"/>
      <c r="J17" s="128"/>
      <c r="K17" s="128"/>
      <c r="L17" s="128"/>
    </row>
    <row r="18" spans="1:12" ht="20.25">
      <c r="A18" s="417" t="s">
        <v>46</v>
      </c>
      <c r="B18" s="417" t="s">
        <v>47</v>
      </c>
      <c r="C18" s="445" t="str">
        <f t="shared" si="0"/>
        <v>George Porter</v>
      </c>
      <c r="D18" s="446" t="str">
        <f t="shared" si="1"/>
        <v>George Porter</v>
      </c>
      <c r="E18" s="418"/>
      <c r="F18" s="415"/>
      <c r="J18" s="128"/>
      <c r="K18" s="128"/>
      <c r="L18" s="128"/>
    </row>
    <row r="19" spans="1:12" ht="20.25">
      <c r="A19" s="417" t="s">
        <v>48</v>
      </c>
      <c r="B19" s="417" t="s">
        <v>49</v>
      </c>
      <c r="C19" s="445" t="str">
        <f t="shared" si="0"/>
        <v>Max Wagner</v>
      </c>
      <c r="D19" s="446" t="str">
        <f t="shared" si="1"/>
        <v>Max Wagner</v>
      </c>
      <c r="E19" s="418"/>
      <c r="F19" s="415"/>
      <c r="J19" s="128"/>
      <c r="K19" s="128"/>
      <c r="L19" s="128"/>
    </row>
    <row r="20" spans="1:12" ht="20.25">
      <c r="A20" s="417" t="s">
        <v>50</v>
      </c>
      <c r="B20" s="417" t="s">
        <v>51</v>
      </c>
      <c r="C20" s="445" t="str">
        <f t="shared" si="0"/>
        <v>Robert Konopka</v>
      </c>
      <c r="D20" s="446" t="str">
        <f t="shared" si="1"/>
        <v>Robert Konopka</v>
      </c>
      <c r="E20" s="418"/>
      <c r="F20" s="415"/>
      <c r="J20" s="128"/>
      <c r="K20" s="128"/>
      <c r="L20" s="128"/>
    </row>
    <row r="21" spans="1:12" ht="20.25">
      <c r="A21" s="417" t="s">
        <v>52</v>
      </c>
      <c r="B21" s="417" t="s">
        <v>53</v>
      </c>
      <c r="C21" s="445" t="str">
        <f t="shared" si="0"/>
        <v>Don Nichols</v>
      </c>
      <c r="D21" s="446" t="str">
        <f t="shared" si="1"/>
        <v>Don Nichols</v>
      </c>
      <c r="E21" s="418"/>
      <c r="F21" s="415"/>
      <c r="J21" s="128"/>
      <c r="K21" s="128"/>
      <c r="L21" s="128"/>
    </row>
    <row r="22" spans="1:12" ht="20.25">
      <c r="A22" s="417" t="s">
        <v>54</v>
      </c>
      <c r="B22" s="417" t="s">
        <v>55</v>
      </c>
      <c r="C22" s="445" t="str">
        <f t="shared" si="0"/>
        <v>Harlon Harvey</v>
      </c>
      <c r="D22" s="446" t="str">
        <f t="shared" si="1"/>
        <v>Harlon Harvey</v>
      </c>
      <c r="E22" s="418"/>
      <c r="F22" s="415"/>
      <c r="J22" s="128"/>
      <c r="K22" s="128"/>
      <c r="L22" s="128"/>
    </row>
    <row r="85" spans="3:8">
      <c r="H85"/>
    </row>
    <row r="86" spans="3:8">
      <c r="H86"/>
    </row>
    <row r="87" spans="3:8">
      <c r="H87"/>
    </row>
    <row r="88" spans="3:8">
      <c r="H88"/>
    </row>
    <row r="89" spans="3:8">
      <c r="H89"/>
    </row>
    <row r="91" spans="3:8">
      <c r="C91"/>
      <c r="D91"/>
    </row>
  </sheetData>
  <customSheetViews>
    <customSheetView guid="{2AFC4EE7-B7E3-4CBF-97F7-920151E9360E}">
      <selection activeCell="C5" sqref="C5:D22"/>
      <pageMargins left="0.7" right="0.7" top="0.75" bottom="0.75" header="0.3" footer="0.3"/>
      <pageSetup orientation="portrait" horizontalDpi="4294967293" verticalDpi="4294967293" r:id="rId1"/>
    </customSheetView>
  </customSheetViews>
  <pageMargins left="0.7" right="0.7" top="0.75" bottom="0.75" header="0.3" footer="0.3"/>
  <pageSetup orientation="portrait" horizontalDpi="4294967293" verticalDpi="4294967293"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tint="-0.249977111117893"/>
  </sheetPr>
  <dimension ref="A1:G69"/>
  <sheetViews>
    <sheetView showGridLines="0" topLeftCell="C20" workbookViewId="0">
      <selection activeCell="G39" sqref="G39"/>
    </sheetView>
  </sheetViews>
  <sheetFormatPr defaultRowHeight="15"/>
  <cols>
    <col min="2" max="2" width="34.42578125" customWidth="1"/>
    <col min="3" max="3" width="25.85546875" customWidth="1"/>
    <col min="4" max="4" width="22.7109375" customWidth="1"/>
    <col min="5" max="5" width="22.5703125" customWidth="1"/>
    <col min="6" max="6" width="26.5703125" customWidth="1"/>
  </cols>
  <sheetData>
    <row r="1" spans="1:7" ht="20.25">
      <c r="A1" s="123"/>
      <c r="B1" s="124" t="s">
        <v>58</v>
      </c>
      <c r="C1" s="123"/>
      <c r="D1" s="123"/>
      <c r="E1" s="123"/>
      <c r="F1" s="123"/>
      <c r="G1" s="125"/>
    </row>
    <row r="2" spans="1:7" ht="20.25">
      <c r="A2" s="128"/>
      <c r="B2" s="128"/>
      <c r="C2" s="22" t="s">
        <v>1817</v>
      </c>
      <c r="D2" s="125"/>
      <c r="E2" s="128"/>
      <c r="F2" s="128"/>
      <c r="G2" s="125"/>
    </row>
    <row r="3" spans="1:7" ht="25.5">
      <c r="A3" s="128"/>
      <c r="B3" s="474" t="s">
        <v>1816</v>
      </c>
      <c r="C3" s="509" t="s">
        <v>1817</v>
      </c>
      <c r="D3" s="125"/>
      <c r="E3" s="128"/>
      <c r="F3" s="128"/>
      <c r="G3" s="125"/>
    </row>
    <row r="4" spans="1:7" ht="20.25">
      <c r="A4" s="128"/>
      <c r="B4" s="33" t="s">
        <v>1820</v>
      </c>
      <c r="C4" s="475" t="s">
        <v>62</v>
      </c>
      <c r="D4" s="125"/>
      <c r="E4" s="128"/>
      <c r="F4" s="128"/>
      <c r="G4" s="125"/>
    </row>
    <row r="5" spans="1:7" ht="20.25">
      <c r="A5" s="128"/>
      <c r="B5" s="417" t="s">
        <v>59</v>
      </c>
      <c r="C5" s="475" t="s">
        <v>3132</v>
      </c>
      <c r="D5" s="128"/>
      <c r="E5" s="128"/>
      <c r="F5" s="128"/>
      <c r="G5" s="125"/>
    </row>
    <row r="6" spans="1:7" ht="20.25">
      <c r="A6" s="128"/>
      <c r="B6" s="417" t="s">
        <v>60</v>
      </c>
      <c r="C6" s="475" t="s">
        <v>3133</v>
      </c>
      <c r="D6" s="128"/>
      <c r="E6" s="128"/>
      <c r="F6" s="128"/>
      <c r="G6" s="125"/>
    </row>
    <row r="7" spans="1:7" ht="20.25">
      <c r="A7" s="128"/>
      <c r="B7" s="417" t="s">
        <v>61</v>
      </c>
      <c r="C7" s="475" t="s">
        <v>3134</v>
      </c>
      <c r="D7" s="128"/>
      <c r="E7" s="128"/>
      <c r="F7" s="128"/>
      <c r="G7" s="125"/>
    </row>
    <row r="8" spans="1:7" ht="20.25">
      <c r="A8" s="128"/>
      <c r="B8" s="417" t="s">
        <v>62</v>
      </c>
      <c r="C8" s="475" t="s">
        <v>62</v>
      </c>
      <c r="D8" s="128"/>
      <c r="E8" s="128"/>
      <c r="F8" s="128"/>
      <c r="G8" s="125"/>
    </row>
    <row r="9" spans="1:7" ht="20.25">
      <c r="A9" s="128"/>
      <c r="B9" s="417" t="s">
        <v>63</v>
      </c>
      <c r="C9" s="475" t="s">
        <v>3135</v>
      </c>
      <c r="D9" s="128"/>
      <c r="E9" s="128"/>
      <c r="F9" s="128"/>
      <c r="G9" s="125"/>
    </row>
    <row r="10" spans="1:7" ht="20.25">
      <c r="A10" s="128"/>
      <c r="B10" s="439" t="s">
        <v>1082</v>
      </c>
      <c r="C10" s="475" t="s">
        <v>3136</v>
      </c>
      <c r="D10" s="128"/>
      <c r="E10" s="128"/>
      <c r="F10" s="128"/>
      <c r="G10" s="125"/>
    </row>
    <row r="11" spans="1:7" ht="20.25">
      <c r="A11" s="128"/>
      <c r="B11" s="439" t="s">
        <v>1084</v>
      </c>
      <c r="C11" s="475" t="s">
        <v>3137</v>
      </c>
      <c r="D11" s="128"/>
      <c r="E11" s="128"/>
      <c r="F11" s="128"/>
      <c r="G11" s="125"/>
    </row>
    <row r="12" spans="1:7" ht="20.25">
      <c r="A12" s="128"/>
      <c r="B12" s="439" t="s">
        <v>1085</v>
      </c>
      <c r="C12" s="475" t="s">
        <v>3138</v>
      </c>
      <c r="D12" s="128"/>
      <c r="E12" s="128"/>
      <c r="F12" s="128"/>
      <c r="G12" s="125"/>
    </row>
    <row r="13" spans="1:7" ht="20.25">
      <c r="A13" s="128"/>
      <c r="B13" s="417" t="s">
        <v>64</v>
      </c>
      <c r="C13" s="475" t="s">
        <v>64</v>
      </c>
      <c r="D13" s="128"/>
      <c r="F13" s="128"/>
      <c r="G13" s="125"/>
    </row>
    <row r="14" spans="1:7" ht="20.25">
      <c r="A14" s="128"/>
      <c r="B14" s="439" t="s">
        <v>1083</v>
      </c>
      <c r="C14" s="475" t="s">
        <v>3139</v>
      </c>
      <c r="D14" s="128"/>
      <c r="E14" s="128"/>
      <c r="F14" s="128"/>
      <c r="G14" s="125"/>
    </row>
    <row r="15" spans="1:7" ht="20.25">
      <c r="A15" s="128"/>
      <c r="B15" s="417" t="s">
        <v>65</v>
      </c>
      <c r="C15" s="475" t="s">
        <v>65</v>
      </c>
      <c r="D15" s="128"/>
      <c r="E15" s="128"/>
      <c r="F15" s="128"/>
      <c r="G15" s="125"/>
    </row>
    <row r="16" spans="1:7" ht="20.25">
      <c r="A16" s="128"/>
      <c r="B16" s="127" t="s">
        <v>66</v>
      </c>
      <c r="C16" s="475" t="s">
        <v>3140</v>
      </c>
      <c r="D16" s="128"/>
      <c r="E16" s="128"/>
      <c r="F16" s="128"/>
      <c r="G16" s="125"/>
    </row>
    <row r="17" spans="1:7" ht="20.25">
      <c r="A17" s="128"/>
      <c r="B17" s="127"/>
      <c r="C17" s="128"/>
      <c r="D17" s="128"/>
      <c r="E17" s="128"/>
      <c r="F17" s="128"/>
      <c r="G17" s="125"/>
    </row>
    <row r="18" spans="1:7" ht="20.25">
      <c r="A18" s="128"/>
      <c r="B18" s="127"/>
      <c r="C18" s="128"/>
      <c r="D18" s="128"/>
      <c r="E18" s="128"/>
      <c r="F18" s="128"/>
      <c r="G18" s="125"/>
    </row>
    <row r="19" spans="1:7" ht="20.25">
      <c r="A19" s="128"/>
      <c r="B19" s="127"/>
      <c r="C19" s="128"/>
      <c r="D19" s="128"/>
      <c r="E19" s="128"/>
      <c r="F19" s="128"/>
      <c r="G19" s="125"/>
    </row>
    <row r="20" spans="1:7" ht="20.25">
      <c r="A20" s="128"/>
      <c r="B20" s="127"/>
      <c r="C20" s="128"/>
      <c r="D20" s="128"/>
      <c r="E20" s="128"/>
      <c r="F20" s="128"/>
      <c r="G20" s="125"/>
    </row>
    <row r="21" spans="1:7" ht="20.25">
      <c r="A21" s="128"/>
      <c r="B21" s="124"/>
      <c r="C21" s="3" t="s">
        <v>1210</v>
      </c>
      <c r="D21" s="123"/>
      <c r="E21" s="123"/>
      <c r="F21" s="123"/>
      <c r="G21" s="123"/>
    </row>
    <row r="23" spans="1:7" ht="15.75">
      <c r="B23" s="511" t="s">
        <v>1818</v>
      </c>
      <c r="C23" s="511" t="s">
        <v>1819</v>
      </c>
      <c r="D23" s="511" t="s">
        <v>2091</v>
      </c>
      <c r="E23" s="511" t="s">
        <v>2093</v>
      </c>
      <c r="F23" s="511" t="s">
        <v>2094</v>
      </c>
    </row>
    <row r="24" spans="1:7" ht="20.25">
      <c r="A24" s="128"/>
      <c r="B24" s="512" t="s">
        <v>816</v>
      </c>
      <c r="C24" s="513" t="str">
        <f>"100"&amp;CHAR(7)&amp;"453"</f>
        <v>100_x0007_453</v>
      </c>
      <c r="D24" s="415" t="str">
        <f>CLEAN(C24)</f>
        <v>100453</v>
      </c>
      <c r="E24" s="33">
        <f>VALUE(D24)</f>
        <v>100453</v>
      </c>
      <c r="F24" s="415">
        <f>VALUE(CLEAN(C24))</f>
        <v>100453</v>
      </c>
      <c r="G24" s="125"/>
    </row>
    <row r="25" spans="1:7" ht="20.25">
      <c r="A25" s="128"/>
      <c r="B25" s="512" t="s">
        <v>831</v>
      </c>
      <c r="C25" s="513" t="str">
        <f>"500"&amp;CHAR(8)&amp;"453"</f>
        <v>500_x0008_453</v>
      </c>
      <c r="D25" s="415" t="str">
        <f t="shared" ref="D25:D36" si="0">CLEAN(C25)</f>
        <v>500453</v>
      </c>
      <c r="E25" s="33">
        <f t="shared" ref="E25:E36" si="1">VALUE(D25)</f>
        <v>500453</v>
      </c>
      <c r="F25" s="415">
        <f t="shared" ref="F25:F36" si="2">VALUE(CLEAN(C25))</f>
        <v>500453</v>
      </c>
      <c r="G25" s="125"/>
    </row>
    <row r="26" spans="1:7" ht="20.25">
      <c r="A26" s="128"/>
      <c r="B26" s="512" t="s">
        <v>278</v>
      </c>
      <c r="C26" s="514" t="str">
        <f>"499"&amp;CHAR(11)&amp;"453"</f>
        <v>499_x000B_453</v>
      </c>
      <c r="D26" s="415" t="str">
        <f t="shared" si="0"/>
        <v>499453</v>
      </c>
      <c r="E26" s="33">
        <f t="shared" si="1"/>
        <v>499453</v>
      </c>
      <c r="F26" s="415">
        <f t="shared" si="2"/>
        <v>499453</v>
      </c>
      <c r="G26" s="125"/>
    </row>
    <row r="27" spans="1:7" ht="20.25">
      <c r="A27" s="128"/>
      <c r="B27" s="512" t="s">
        <v>821</v>
      </c>
      <c r="C27" s="514" t="str">
        <f t="shared" ref="C27:C36" si="3">"399"&amp;CHAR(15)&amp;"453"</f>
        <v>399_x000F_453</v>
      </c>
      <c r="D27" s="415" t="str">
        <f t="shared" si="0"/>
        <v>399453</v>
      </c>
      <c r="E27" s="33">
        <f t="shared" si="1"/>
        <v>399453</v>
      </c>
      <c r="F27" s="415">
        <f t="shared" si="2"/>
        <v>399453</v>
      </c>
      <c r="G27" s="125"/>
    </row>
    <row r="28" spans="1:7" ht="20.25">
      <c r="A28" s="128"/>
      <c r="B28" s="512" t="s">
        <v>241</v>
      </c>
      <c r="C28" s="514" t="str">
        <f t="shared" si="3"/>
        <v>399_x000F_453</v>
      </c>
      <c r="D28" s="415" t="str">
        <f t="shared" si="0"/>
        <v>399453</v>
      </c>
      <c r="E28" s="33">
        <f t="shared" si="1"/>
        <v>399453</v>
      </c>
      <c r="F28" s="415">
        <f t="shared" si="2"/>
        <v>399453</v>
      </c>
      <c r="G28" s="125"/>
    </row>
    <row r="29" spans="1:7" ht="20.25">
      <c r="A29" s="128"/>
      <c r="B29" s="512" t="s">
        <v>389</v>
      </c>
      <c r="C29" s="514" t="str">
        <f t="shared" si="3"/>
        <v>399_x000F_453</v>
      </c>
      <c r="D29" s="415" t="str">
        <f t="shared" si="0"/>
        <v>399453</v>
      </c>
      <c r="E29" s="33">
        <f t="shared" si="1"/>
        <v>399453</v>
      </c>
      <c r="F29" s="415">
        <f t="shared" si="2"/>
        <v>399453</v>
      </c>
      <c r="G29" s="125"/>
    </row>
    <row r="30" spans="1:7" ht="20.25">
      <c r="A30" s="128"/>
      <c r="B30" s="512" t="s">
        <v>607</v>
      </c>
      <c r="C30" s="514" t="str">
        <f t="shared" si="3"/>
        <v>399_x000F_453</v>
      </c>
      <c r="D30" s="415" t="str">
        <f t="shared" si="0"/>
        <v>399453</v>
      </c>
      <c r="E30" s="33">
        <f t="shared" si="1"/>
        <v>399453</v>
      </c>
      <c r="F30" s="415">
        <f t="shared" si="2"/>
        <v>399453</v>
      </c>
      <c r="G30" s="125"/>
    </row>
    <row r="31" spans="1:7" ht="20.25">
      <c r="A31" s="128"/>
      <c r="B31" s="512" t="s">
        <v>355</v>
      </c>
      <c r="C31" s="514" t="str">
        <f t="shared" si="3"/>
        <v>399_x000F_453</v>
      </c>
      <c r="D31" s="415" t="str">
        <f t="shared" si="0"/>
        <v>399453</v>
      </c>
      <c r="E31" s="33">
        <f t="shared" si="1"/>
        <v>399453</v>
      </c>
      <c r="F31" s="415">
        <f t="shared" si="2"/>
        <v>399453</v>
      </c>
      <c r="G31" s="125"/>
    </row>
    <row r="32" spans="1:7" ht="20.25">
      <c r="A32" s="128"/>
      <c r="B32" s="512" t="s">
        <v>505</v>
      </c>
      <c r="C32" s="514" t="str">
        <f t="shared" si="3"/>
        <v>399_x000F_453</v>
      </c>
      <c r="D32" s="415" t="str">
        <f t="shared" si="0"/>
        <v>399453</v>
      </c>
      <c r="E32" s="33">
        <f t="shared" si="1"/>
        <v>399453</v>
      </c>
      <c r="F32" s="415">
        <f t="shared" si="2"/>
        <v>399453</v>
      </c>
      <c r="G32" s="125"/>
    </row>
    <row r="33" spans="1:7" ht="20.25">
      <c r="A33" s="128"/>
      <c r="B33" s="512" t="s">
        <v>574</v>
      </c>
      <c r="C33" s="514" t="str">
        <f t="shared" si="3"/>
        <v>399_x000F_453</v>
      </c>
      <c r="D33" s="415" t="str">
        <f t="shared" si="0"/>
        <v>399453</v>
      </c>
      <c r="E33" s="33">
        <f t="shared" si="1"/>
        <v>399453</v>
      </c>
      <c r="F33" s="415">
        <f t="shared" si="2"/>
        <v>399453</v>
      </c>
      <c r="G33" s="125"/>
    </row>
    <row r="34" spans="1:7" ht="20.25">
      <c r="A34" s="128"/>
      <c r="B34" s="512" t="s">
        <v>677</v>
      </c>
      <c r="C34" s="514" t="str">
        <f t="shared" si="3"/>
        <v>399_x000F_453</v>
      </c>
      <c r="D34" s="415" t="str">
        <f t="shared" si="0"/>
        <v>399453</v>
      </c>
      <c r="E34" s="33">
        <f t="shared" si="1"/>
        <v>399453</v>
      </c>
      <c r="F34" s="415">
        <f t="shared" si="2"/>
        <v>399453</v>
      </c>
      <c r="G34" s="125"/>
    </row>
    <row r="35" spans="1:7" ht="20.25">
      <c r="A35" s="128"/>
      <c r="B35" s="512" t="s">
        <v>836</v>
      </c>
      <c r="C35" s="514" t="str">
        <f t="shared" si="3"/>
        <v>399_x000F_453</v>
      </c>
      <c r="D35" s="415" t="str">
        <f t="shared" si="0"/>
        <v>399453</v>
      </c>
      <c r="E35" s="33">
        <f t="shared" si="1"/>
        <v>399453</v>
      </c>
      <c r="F35" s="415">
        <f t="shared" si="2"/>
        <v>399453</v>
      </c>
      <c r="G35" s="125"/>
    </row>
    <row r="36" spans="1:7" ht="20.25">
      <c r="A36" s="128"/>
      <c r="B36" s="512" t="s">
        <v>492</v>
      </c>
      <c r="C36" s="514" t="str">
        <f t="shared" si="3"/>
        <v>399_x000F_453</v>
      </c>
      <c r="D36" s="415" t="str">
        <f t="shared" si="0"/>
        <v>399453</v>
      </c>
      <c r="E36" s="33">
        <f t="shared" si="1"/>
        <v>399453</v>
      </c>
      <c r="F36" s="415">
        <f t="shared" si="2"/>
        <v>399453</v>
      </c>
      <c r="G36" s="125"/>
    </row>
    <row r="37" spans="1:7" ht="20.25">
      <c r="A37" s="128"/>
      <c r="B37" s="22" t="s">
        <v>1534</v>
      </c>
      <c r="C37" s="128">
        <f>SUM(C24:C36)</f>
        <v>0</v>
      </c>
      <c r="D37" s="128"/>
      <c r="E37" s="128"/>
      <c r="F37" s="128"/>
      <c r="G37" s="125"/>
    </row>
    <row r="38" spans="1:7" ht="20.25">
      <c r="A38" s="128"/>
      <c r="B38" s="22"/>
      <c r="C38" s="128"/>
      <c r="D38" s="128"/>
      <c r="E38" s="128"/>
      <c r="F38" s="128"/>
      <c r="G38" s="125"/>
    </row>
    <row r="39" spans="1:7" ht="20.25">
      <c r="A39" s="128"/>
      <c r="B39" s="22"/>
      <c r="C39" s="128"/>
      <c r="D39" s="128"/>
      <c r="E39" s="128"/>
      <c r="F39" s="128"/>
      <c r="G39" s="125"/>
    </row>
    <row r="40" spans="1:7" ht="20.25">
      <c r="A40" s="128"/>
      <c r="B40" s="22"/>
      <c r="C40" s="128"/>
      <c r="D40" s="128"/>
      <c r="E40" s="128"/>
      <c r="F40" s="128"/>
      <c r="G40" s="125"/>
    </row>
    <row r="41" spans="1:7" ht="20.25">
      <c r="A41" s="128"/>
      <c r="B41" s="22"/>
      <c r="C41" s="128"/>
      <c r="D41" s="128"/>
      <c r="E41" s="128"/>
      <c r="F41" s="128"/>
      <c r="G41" s="125"/>
    </row>
    <row r="42" spans="1:7" ht="20.25">
      <c r="A42" s="123"/>
      <c r="F42" s="123"/>
      <c r="G42" s="125"/>
    </row>
    <row r="43" spans="1:7" ht="20.25">
      <c r="A43" s="128"/>
      <c r="F43" s="128"/>
      <c r="G43" s="125"/>
    </row>
    <row r="44" spans="1:7" ht="20.25">
      <c r="A44" s="128"/>
      <c r="F44" s="128"/>
      <c r="G44" s="125"/>
    </row>
    <row r="45" spans="1:7" ht="20.25">
      <c r="A45" s="128"/>
      <c r="F45" s="128"/>
      <c r="G45" s="125"/>
    </row>
    <row r="46" spans="1:7" ht="20.25">
      <c r="A46" s="128"/>
      <c r="F46" s="128"/>
      <c r="G46" s="125"/>
    </row>
    <row r="47" spans="1:7" ht="20.25">
      <c r="A47" s="128"/>
      <c r="F47" s="128"/>
      <c r="G47" s="125"/>
    </row>
    <row r="48" spans="1:7" ht="20.25">
      <c r="A48" s="128"/>
      <c r="F48" s="128"/>
      <c r="G48" s="125"/>
    </row>
    <row r="49" spans="1:7" ht="20.25">
      <c r="A49" s="128"/>
      <c r="F49" s="128"/>
      <c r="G49" s="125"/>
    </row>
    <row r="50" spans="1:7" ht="20.25">
      <c r="A50" s="128"/>
      <c r="F50" s="128"/>
      <c r="G50" s="125"/>
    </row>
    <row r="51" spans="1:7" ht="20.25">
      <c r="A51" s="128"/>
      <c r="F51" s="128"/>
      <c r="G51" s="125"/>
    </row>
    <row r="52" spans="1:7" ht="20.25">
      <c r="A52" s="128"/>
      <c r="F52" s="128"/>
      <c r="G52" s="125"/>
    </row>
    <row r="53" spans="1:7" ht="20.25">
      <c r="A53" s="128"/>
      <c r="F53" s="128"/>
      <c r="G53" s="125"/>
    </row>
    <row r="54" spans="1:7" ht="20.25">
      <c r="A54" s="128"/>
      <c r="F54" s="128"/>
      <c r="G54" s="125"/>
    </row>
    <row r="55" spans="1:7" ht="20.25">
      <c r="A55" s="128"/>
      <c r="F55" s="128"/>
      <c r="G55" s="125"/>
    </row>
    <row r="56" spans="1:7" ht="20.25">
      <c r="A56" s="128"/>
      <c r="F56" s="128"/>
      <c r="G56" s="125"/>
    </row>
    <row r="57" spans="1:7" ht="20.25">
      <c r="A57" s="128"/>
      <c r="F57" s="128"/>
      <c r="G57" s="125"/>
    </row>
    <row r="58" spans="1:7" ht="20.25">
      <c r="A58" s="128"/>
      <c r="F58" s="128"/>
      <c r="G58" s="125"/>
    </row>
    <row r="59" spans="1:7" ht="20.25">
      <c r="A59" s="128"/>
      <c r="F59" s="128"/>
      <c r="G59" s="125"/>
    </row>
    <row r="60" spans="1:7" ht="20.25">
      <c r="A60" s="128"/>
      <c r="F60" s="128"/>
      <c r="G60" s="125"/>
    </row>
    <row r="61" spans="1:7" ht="20.25">
      <c r="A61" s="128"/>
      <c r="F61" s="128"/>
      <c r="G61" s="125"/>
    </row>
    <row r="62" spans="1:7" ht="20.25">
      <c r="A62" s="128"/>
      <c r="F62" s="128"/>
      <c r="G62" s="125"/>
    </row>
    <row r="63" spans="1:7" ht="20.25">
      <c r="A63" s="128"/>
      <c r="B63" s="128"/>
      <c r="C63" s="128"/>
      <c r="D63" s="128"/>
      <c r="E63" s="128"/>
      <c r="F63" s="128"/>
      <c r="G63" s="125"/>
    </row>
    <row r="69" spans="1:7">
      <c r="A69" s="125"/>
      <c r="B69" s="125"/>
      <c r="C69" s="125"/>
      <c r="D69" s="125"/>
      <c r="E69" s="125"/>
      <c r="F69" s="125"/>
      <c r="G69" s="125"/>
    </row>
  </sheetData>
  <pageMargins left="0.7" right="0.7" top="0.75" bottom="0.75" header="0.3" footer="0.3"/>
  <pageSetup orientation="portrait"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B050"/>
  </sheetPr>
  <dimension ref="A2:F30"/>
  <sheetViews>
    <sheetView showGridLines="0" workbookViewId="0">
      <selection activeCell="C3" sqref="C3:C20"/>
    </sheetView>
  </sheetViews>
  <sheetFormatPr defaultRowHeight="15"/>
  <cols>
    <col min="1" max="1" width="18" bestFit="1" customWidth="1"/>
    <col min="2" max="2" width="20.7109375" bestFit="1" customWidth="1"/>
    <col min="3" max="3" width="15.7109375" bestFit="1" customWidth="1"/>
    <col min="4" max="4" width="13.28515625" customWidth="1"/>
    <col min="5" max="5" width="12" bestFit="1" customWidth="1"/>
    <col min="6" max="6" width="20.42578125" customWidth="1"/>
  </cols>
  <sheetData>
    <row r="2" spans="1:6">
      <c r="A2" s="419" t="s">
        <v>1203</v>
      </c>
      <c r="B2" s="419" t="s">
        <v>1204</v>
      </c>
      <c r="C2" s="419" t="s">
        <v>1205</v>
      </c>
      <c r="D2" s="419" t="s">
        <v>1988</v>
      </c>
    </row>
    <row r="3" spans="1:6">
      <c r="A3" s="391" t="s">
        <v>922</v>
      </c>
      <c r="B3" s="391" t="s">
        <v>119</v>
      </c>
      <c r="C3" s="531">
        <v>8082021516</v>
      </c>
      <c r="D3" s="532">
        <v>21118624</v>
      </c>
      <c r="E3" s="181"/>
    </row>
    <row r="4" spans="1:6">
      <c r="A4" s="391" t="s">
        <v>521</v>
      </c>
      <c r="B4" s="391" t="s">
        <v>119</v>
      </c>
      <c r="C4" s="531">
        <v>8082115521</v>
      </c>
      <c r="D4" s="532">
        <v>21118625</v>
      </c>
      <c r="E4" s="181"/>
    </row>
    <row r="5" spans="1:6">
      <c r="A5" s="391" t="s">
        <v>349</v>
      </c>
      <c r="B5" s="391" t="s">
        <v>113</v>
      </c>
      <c r="C5" s="531">
        <v>8081656693</v>
      </c>
      <c r="D5" s="532">
        <v>21118626</v>
      </c>
      <c r="E5" s="181"/>
      <c r="F5" s="182"/>
    </row>
    <row r="6" spans="1:6">
      <c r="A6" s="391" t="s">
        <v>240</v>
      </c>
      <c r="B6" s="391" t="s">
        <v>119</v>
      </c>
      <c r="C6" s="531">
        <v>8081756261</v>
      </c>
      <c r="D6" s="532">
        <v>21118627</v>
      </c>
      <c r="E6" s="181"/>
    </row>
    <row r="7" spans="1:6">
      <c r="A7" s="391" t="s">
        <v>935</v>
      </c>
      <c r="B7" s="391" t="s">
        <v>119</v>
      </c>
      <c r="C7" s="531">
        <v>8081289124</v>
      </c>
      <c r="D7" s="532">
        <v>21118628</v>
      </c>
      <c r="E7" s="181"/>
    </row>
    <row r="8" spans="1:6">
      <c r="A8" s="391" t="s">
        <v>860</v>
      </c>
      <c r="B8" s="391" t="s">
        <v>709</v>
      </c>
      <c r="C8" s="531">
        <v>8081391228</v>
      </c>
      <c r="D8" s="532">
        <v>21118629</v>
      </c>
      <c r="E8" s="181"/>
    </row>
    <row r="9" spans="1:6">
      <c r="A9" s="391" t="s">
        <v>584</v>
      </c>
      <c r="B9" s="391" t="s">
        <v>140</v>
      </c>
      <c r="C9" s="531">
        <v>8081546975</v>
      </c>
      <c r="D9" s="532">
        <v>21118630</v>
      </c>
      <c r="E9" s="181"/>
    </row>
    <row r="10" spans="1:6">
      <c r="A10" s="391" t="s">
        <v>172</v>
      </c>
      <c r="B10" s="391" t="s">
        <v>137</v>
      </c>
      <c r="C10" s="531">
        <v>8081637968</v>
      </c>
      <c r="D10" s="532">
        <v>21118631</v>
      </c>
      <c r="E10" s="181"/>
    </row>
    <row r="11" spans="1:6">
      <c r="A11" s="391" t="s">
        <v>192</v>
      </c>
      <c r="B11" s="391" t="s">
        <v>115</v>
      </c>
      <c r="C11" s="531">
        <v>8081371584</v>
      </c>
      <c r="D11" s="532">
        <v>21118632</v>
      </c>
      <c r="E11" s="181"/>
    </row>
    <row r="12" spans="1:6">
      <c r="A12" s="391" t="s">
        <v>233</v>
      </c>
      <c r="B12" s="391" t="s">
        <v>119</v>
      </c>
      <c r="C12" s="531">
        <v>8081373127</v>
      </c>
      <c r="D12" s="532">
        <v>21118633</v>
      </c>
      <c r="E12" s="181"/>
    </row>
    <row r="13" spans="1:6">
      <c r="A13" s="391" t="s">
        <v>908</v>
      </c>
      <c r="B13" s="391" t="s">
        <v>110</v>
      </c>
      <c r="C13" s="531">
        <v>8081269164</v>
      </c>
      <c r="D13" s="532">
        <v>21118634</v>
      </c>
      <c r="E13" s="181"/>
    </row>
    <row r="14" spans="1:6">
      <c r="A14" s="391" t="s">
        <v>907</v>
      </c>
      <c r="B14" s="391" t="s">
        <v>110</v>
      </c>
      <c r="C14" s="531">
        <v>8082062449</v>
      </c>
      <c r="D14" s="532">
        <v>21118635</v>
      </c>
      <c r="E14" s="181"/>
    </row>
    <row r="15" spans="1:6">
      <c r="A15" s="391" t="s">
        <v>297</v>
      </c>
      <c r="B15" s="391" t="s">
        <v>115</v>
      </c>
      <c r="C15" s="531">
        <v>8081757428</v>
      </c>
      <c r="D15" s="532">
        <v>21118636</v>
      </c>
      <c r="E15" s="181"/>
    </row>
    <row r="16" spans="1:6">
      <c r="A16" s="391" t="s">
        <v>951</v>
      </c>
      <c r="B16" s="391" t="s">
        <v>107</v>
      </c>
      <c r="C16" s="531">
        <v>8082126475</v>
      </c>
      <c r="D16" s="532">
        <v>21118637</v>
      </c>
      <c r="E16" s="181"/>
    </row>
    <row r="17" spans="1:5">
      <c r="A17" s="391" t="s">
        <v>343</v>
      </c>
      <c r="B17" s="391" t="s">
        <v>121</v>
      </c>
      <c r="C17" s="531">
        <v>8081679982</v>
      </c>
      <c r="D17" s="532">
        <v>21118638</v>
      </c>
      <c r="E17" s="181"/>
    </row>
    <row r="18" spans="1:5">
      <c r="A18" s="391" t="s">
        <v>266</v>
      </c>
      <c r="B18" s="391" t="s">
        <v>110</v>
      </c>
      <c r="C18" s="531">
        <v>8081418222</v>
      </c>
      <c r="D18" s="532">
        <v>21118639</v>
      </c>
      <c r="E18" s="181"/>
    </row>
    <row r="19" spans="1:5">
      <c r="A19" s="391" t="s">
        <v>831</v>
      </c>
      <c r="B19" s="391" t="s">
        <v>140</v>
      </c>
      <c r="C19" s="531">
        <v>8081794851</v>
      </c>
      <c r="D19" s="532">
        <v>21118640</v>
      </c>
      <c r="E19" s="181"/>
    </row>
    <row r="20" spans="1:5">
      <c r="A20" s="391" t="s">
        <v>898</v>
      </c>
      <c r="B20" s="391" t="s">
        <v>110</v>
      </c>
      <c r="C20" s="531">
        <v>8081589546</v>
      </c>
      <c r="D20" s="532">
        <v>21118641</v>
      </c>
      <c r="E20" s="181"/>
    </row>
    <row r="21" spans="1:5">
      <c r="A21" s="7"/>
      <c r="B21" s="7"/>
    </row>
    <row r="22" spans="1:5">
      <c r="A22" s="7"/>
      <c r="B22" s="7"/>
    </row>
    <row r="23" spans="1:5">
      <c r="A23" s="7"/>
      <c r="B23" s="7"/>
    </row>
    <row r="24" spans="1:5">
      <c r="A24" s="7"/>
      <c r="B24" s="7"/>
    </row>
    <row r="25" spans="1:5">
      <c r="A25" s="7"/>
    </row>
    <row r="26" spans="1:5">
      <c r="A26" s="7"/>
    </row>
    <row r="27" spans="1:5">
      <c r="A27" s="7"/>
    </row>
    <row r="28" spans="1:5">
      <c r="A28" s="7"/>
    </row>
    <row r="29" spans="1:5">
      <c r="A29" s="7"/>
    </row>
    <row r="30" spans="1:5">
      <c r="A30" s="7"/>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I1130"/>
  <sheetViews>
    <sheetView workbookViewId="0">
      <selection activeCell="G9" sqref="G9"/>
    </sheetView>
  </sheetViews>
  <sheetFormatPr defaultRowHeight="15"/>
  <cols>
    <col min="2" max="2" width="21.7109375" bestFit="1" customWidth="1"/>
  </cols>
  <sheetData>
    <row r="1" spans="1:9">
      <c r="A1" s="179" t="s">
        <v>1096</v>
      </c>
      <c r="B1" s="179" t="s">
        <v>1796</v>
      </c>
    </row>
    <row r="2" spans="1:9">
      <c r="A2">
        <v>1</v>
      </c>
      <c r="B2" s="267" t="s">
        <v>1734</v>
      </c>
    </row>
    <row r="3" spans="1:9">
      <c r="A3">
        <v>2</v>
      </c>
      <c r="B3" s="267" t="s">
        <v>1734</v>
      </c>
    </row>
    <row r="4" spans="1:9">
      <c r="A4">
        <v>3</v>
      </c>
      <c r="B4" s="267" t="s">
        <v>1734</v>
      </c>
    </row>
    <row r="5" spans="1:9">
      <c r="A5">
        <v>4</v>
      </c>
      <c r="B5" s="267" t="s">
        <v>1734</v>
      </c>
      <c r="I5" s="291"/>
    </row>
    <row r="6" spans="1:9">
      <c r="A6">
        <v>5</v>
      </c>
      <c r="B6" s="267" t="s">
        <v>1734</v>
      </c>
      <c r="I6" s="291"/>
    </row>
    <row r="7" spans="1:9">
      <c r="A7">
        <v>6</v>
      </c>
      <c r="B7" s="267" t="s">
        <v>1734</v>
      </c>
      <c r="I7" s="291"/>
    </row>
    <row r="8" spans="1:9">
      <c r="A8">
        <v>7</v>
      </c>
      <c r="B8" s="267" t="s">
        <v>1734</v>
      </c>
      <c r="I8" s="291"/>
    </row>
    <row r="9" spans="1:9">
      <c r="A9">
        <v>8</v>
      </c>
      <c r="B9" s="267" t="s">
        <v>1734</v>
      </c>
      <c r="I9" s="291"/>
    </row>
    <row r="10" spans="1:9">
      <c r="A10">
        <v>9</v>
      </c>
      <c r="B10" s="267" t="s">
        <v>1734</v>
      </c>
      <c r="I10" s="291"/>
    </row>
    <row r="11" spans="1:9">
      <c r="A11">
        <v>10</v>
      </c>
      <c r="B11" s="267" t="s">
        <v>1734</v>
      </c>
      <c r="I11" s="291"/>
    </row>
    <row r="12" spans="1:9">
      <c r="A12">
        <v>11</v>
      </c>
      <c r="B12" s="267" t="s">
        <v>1734</v>
      </c>
      <c r="I12" s="291"/>
    </row>
    <row r="13" spans="1:9">
      <c r="A13">
        <v>12</v>
      </c>
      <c r="B13" s="267" t="s">
        <v>1734</v>
      </c>
    </row>
    <row r="14" spans="1:9">
      <c r="A14">
        <v>13</v>
      </c>
      <c r="B14" s="267" t="s">
        <v>1734</v>
      </c>
    </row>
    <row r="15" spans="1:9">
      <c r="A15">
        <v>14</v>
      </c>
      <c r="B15" s="267" t="s">
        <v>1734</v>
      </c>
    </row>
    <row r="16" spans="1:9">
      <c r="A16">
        <v>15</v>
      </c>
      <c r="B16" s="267" t="s">
        <v>1734</v>
      </c>
    </row>
    <row r="17" spans="1:2">
      <c r="A17">
        <v>16</v>
      </c>
      <c r="B17" s="267" t="s">
        <v>1734</v>
      </c>
    </row>
    <row r="18" spans="1:2">
      <c r="A18">
        <v>17</v>
      </c>
      <c r="B18" s="267" t="s">
        <v>1734</v>
      </c>
    </row>
    <row r="19" spans="1:2">
      <c r="A19">
        <v>18</v>
      </c>
      <c r="B19" s="267" t="s">
        <v>1734</v>
      </c>
    </row>
    <row r="20" spans="1:2">
      <c r="A20">
        <v>19</v>
      </c>
      <c r="B20" s="267" t="s">
        <v>1734</v>
      </c>
    </row>
    <row r="21" spans="1:2">
      <c r="A21">
        <v>20</v>
      </c>
      <c r="B21" s="267" t="s">
        <v>1734</v>
      </c>
    </row>
    <row r="22" spans="1:2">
      <c r="A22">
        <v>21</v>
      </c>
      <c r="B22" s="267" t="s">
        <v>1734</v>
      </c>
    </row>
    <row r="23" spans="1:2">
      <c r="A23">
        <v>22</v>
      </c>
      <c r="B23" s="267" t="s">
        <v>1734</v>
      </c>
    </row>
    <row r="24" spans="1:2">
      <c r="A24">
        <v>23</v>
      </c>
      <c r="B24" s="267" t="s">
        <v>1734</v>
      </c>
    </row>
    <row r="25" spans="1:2">
      <c r="A25">
        <v>24</v>
      </c>
      <c r="B25" s="267" t="s">
        <v>1734</v>
      </c>
    </row>
    <row r="26" spans="1:2">
      <c r="A26">
        <v>25</v>
      </c>
      <c r="B26" s="267" t="s">
        <v>1734</v>
      </c>
    </row>
    <row r="27" spans="1:2">
      <c r="A27">
        <v>26</v>
      </c>
      <c r="B27" s="267" t="s">
        <v>1734</v>
      </c>
    </row>
    <row r="28" spans="1:2">
      <c r="A28">
        <v>27</v>
      </c>
      <c r="B28" s="267" t="s">
        <v>1734</v>
      </c>
    </row>
    <row r="29" spans="1:2">
      <c r="A29">
        <v>28</v>
      </c>
      <c r="B29" s="267" t="s">
        <v>1734</v>
      </c>
    </row>
    <row r="30" spans="1:2">
      <c r="A30">
        <v>29</v>
      </c>
      <c r="B30" s="267" t="s">
        <v>1734</v>
      </c>
    </row>
    <row r="31" spans="1:2">
      <c r="A31">
        <v>30</v>
      </c>
      <c r="B31" s="267" t="s">
        <v>1734</v>
      </c>
    </row>
    <row r="32" spans="1:2">
      <c r="A32">
        <v>31</v>
      </c>
      <c r="B32" s="267" t="s">
        <v>1734</v>
      </c>
    </row>
    <row r="33" spans="1:2">
      <c r="A33">
        <v>32</v>
      </c>
      <c r="B33" s="267" t="s">
        <v>1734</v>
      </c>
    </row>
    <row r="34" spans="1:2">
      <c r="A34">
        <v>33</v>
      </c>
      <c r="B34" s="267" t="s">
        <v>1734</v>
      </c>
    </row>
    <row r="35" spans="1:2">
      <c r="A35">
        <v>34</v>
      </c>
      <c r="B35" s="267" t="s">
        <v>1734</v>
      </c>
    </row>
    <row r="36" spans="1:2">
      <c r="A36">
        <v>35</v>
      </c>
      <c r="B36" s="267" t="s">
        <v>1734</v>
      </c>
    </row>
    <row r="37" spans="1:2">
      <c r="A37">
        <v>36</v>
      </c>
      <c r="B37" s="267" t="s">
        <v>1734</v>
      </c>
    </row>
    <row r="38" spans="1:2">
      <c r="A38">
        <v>37</v>
      </c>
      <c r="B38" s="267" t="s">
        <v>1734</v>
      </c>
    </row>
    <row r="39" spans="1:2">
      <c r="A39">
        <v>38</v>
      </c>
      <c r="B39" s="267" t="s">
        <v>1734</v>
      </c>
    </row>
    <row r="40" spans="1:2">
      <c r="A40">
        <v>39</v>
      </c>
      <c r="B40" s="267" t="s">
        <v>1734</v>
      </c>
    </row>
    <row r="41" spans="1:2">
      <c r="A41">
        <v>40</v>
      </c>
      <c r="B41" s="267" t="s">
        <v>1734</v>
      </c>
    </row>
    <row r="42" spans="1:2">
      <c r="A42">
        <v>41</v>
      </c>
      <c r="B42" s="267" t="s">
        <v>1734</v>
      </c>
    </row>
    <row r="43" spans="1:2">
      <c r="A43">
        <v>42</v>
      </c>
      <c r="B43" s="267" t="s">
        <v>1734</v>
      </c>
    </row>
    <row r="44" spans="1:2">
      <c r="A44">
        <v>43</v>
      </c>
      <c r="B44" s="267" t="s">
        <v>1734</v>
      </c>
    </row>
    <row r="45" spans="1:2">
      <c r="A45">
        <v>44</v>
      </c>
      <c r="B45" s="267" t="s">
        <v>1734</v>
      </c>
    </row>
    <row r="46" spans="1:2">
      <c r="A46">
        <v>45</v>
      </c>
      <c r="B46" s="267" t="s">
        <v>1734</v>
      </c>
    </row>
    <row r="47" spans="1:2">
      <c r="A47">
        <v>46</v>
      </c>
      <c r="B47" s="267" t="s">
        <v>1734</v>
      </c>
    </row>
    <row r="48" spans="1:2">
      <c r="A48">
        <v>47</v>
      </c>
      <c r="B48" s="267" t="s">
        <v>1734</v>
      </c>
    </row>
    <row r="49" spans="1:2">
      <c r="A49">
        <v>48</v>
      </c>
      <c r="B49" s="267" t="s">
        <v>1734</v>
      </c>
    </row>
    <row r="50" spans="1:2">
      <c r="A50">
        <v>49</v>
      </c>
      <c r="B50" s="267" t="s">
        <v>1734</v>
      </c>
    </row>
    <row r="51" spans="1:2">
      <c r="A51">
        <v>50</v>
      </c>
      <c r="B51" s="267" t="s">
        <v>1734</v>
      </c>
    </row>
    <row r="52" spans="1:2">
      <c r="A52">
        <v>51</v>
      </c>
      <c r="B52" s="267" t="s">
        <v>1734</v>
      </c>
    </row>
    <row r="53" spans="1:2">
      <c r="A53">
        <v>52</v>
      </c>
      <c r="B53" s="267" t="s">
        <v>1734</v>
      </c>
    </row>
    <row r="54" spans="1:2">
      <c r="A54">
        <v>53</v>
      </c>
      <c r="B54" s="267" t="s">
        <v>1734</v>
      </c>
    </row>
    <row r="55" spans="1:2">
      <c r="A55">
        <v>54</v>
      </c>
      <c r="B55" s="267" t="s">
        <v>1734</v>
      </c>
    </row>
    <row r="56" spans="1:2">
      <c r="A56">
        <v>55</v>
      </c>
      <c r="B56" s="267" t="s">
        <v>1734</v>
      </c>
    </row>
    <row r="57" spans="1:2">
      <c r="A57">
        <v>56</v>
      </c>
      <c r="B57" s="267" t="s">
        <v>1734</v>
      </c>
    </row>
    <row r="58" spans="1:2">
      <c r="A58">
        <v>57</v>
      </c>
      <c r="B58" s="267" t="s">
        <v>1734</v>
      </c>
    </row>
    <row r="59" spans="1:2">
      <c r="A59">
        <v>58</v>
      </c>
      <c r="B59" s="267" t="s">
        <v>1734</v>
      </c>
    </row>
    <row r="60" spans="1:2">
      <c r="A60">
        <v>59</v>
      </c>
      <c r="B60" s="267" t="s">
        <v>1734</v>
      </c>
    </row>
    <row r="61" spans="1:2">
      <c r="A61">
        <v>60</v>
      </c>
      <c r="B61" s="267" t="s">
        <v>1734</v>
      </c>
    </row>
    <row r="62" spans="1:2">
      <c r="A62">
        <v>61</v>
      </c>
      <c r="B62" s="267" t="s">
        <v>1734</v>
      </c>
    </row>
    <row r="63" spans="1:2">
      <c r="A63">
        <v>62</v>
      </c>
      <c r="B63" s="267" t="s">
        <v>1734</v>
      </c>
    </row>
    <row r="64" spans="1:2">
      <c r="A64">
        <v>63</v>
      </c>
      <c r="B64" s="267" t="s">
        <v>1734</v>
      </c>
    </row>
    <row r="65" spans="1:2">
      <c r="A65">
        <v>64</v>
      </c>
      <c r="B65" s="267" t="s">
        <v>1734</v>
      </c>
    </row>
    <row r="66" spans="1:2">
      <c r="A66">
        <v>65</v>
      </c>
      <c r="B66" s="267" t="s">
        <v>1734</v>
      </c>
    </row>
    <row r="67" spans="1:2">
      <c r="A67">
        <v>66</v>
      </c>
      <c r="B67" s="267" t="s">
        <v>1734</v>
      </c>
    </row>
    <row r="68" spans="1:2">
      <c r="A68">
        <v>67</v>
      </c>
      <c r="B68" s="267" t="s">
        <v>1734</v>
      </c>
    </row>
    <row r="69" spans="1:2">
      <c r="A69">
        <v>68</v>
      </c>
      <c r="B69" s="267" t="s">
        <v>1734</v>
      </c>
    </row>
    <row r="70" spans="1:2">
      <c r="A70">
        <v>69</v>
      </c>
      <c r="B70" s="267" t="s">
        <v>1734</v>
      </c>
    </row>
    <row r="71" spans="1:2">
      <c r="A71">
        <v>70</v>
      </c>
      <c r="B71" s="267" t="s">
        <v>1734</v>
      </c>
    </row>
    <row r="72" spans="1:2">
      <c r="A72">
        <v>71</v>
      </c>
      <c r="B72" s="267" t="s">
        <v>1734</v>
      </c>
    </row>
    <row r="73" spans="1:2">
      <c r="A73">
        <v>72</v>
      </c>
      <c r="B73" s="267" t="s">
        <v>1734</v>
      </c>
    </row>
    <row r="74" spans="1:2">
      <c r="A74">
        <v>73</v>
      </c>
      <c r="B74" s="267" t="s">
        <v>1734</v>
      </c>
    </row>
    <row r="75" spans="1:2">
      <c r="A75">
        <v>74</v>
      </c>
      <c r="B75" s="267" t="s">
        <v>1734</v>
      </c>
    </row>
    <row r="76" spans="1:2">
      <c r="A76">
        <v>75</v>
      </c>
      <c r="B76" s="267" t="s">
        <v>1734</v>
      </c>
    </row>
    <row r="77" spans="1:2">
      <c r="A77">
        <v>76</v>
      </c>
      <c r="B77" s="267" t="s">
        <v>1734</v>
      </c>
    </row>
    <row r="78" spans="1:2">
      <c r="A78">
        <v>77</v>
      </c>
      <c r="B78" s="267" t="s">
        <v>1734</v>
      </c>
    </row>
    <row r="79" spans="1:2">
      <c r="A79">
        <v>78</v>
      </c>
      <c r="B79" s="267" t="s">
        <v>1734</v>
      </c>
    </row>
    <row r="80" spans="1:2">
      <c r="A80">
        <v>79</v>
      </c>
      <c r="B80" s="267" t="s">
        <v>1734</v>
      </c>
    </row>
    <row r="81" spans="1:2">
      <c r="A81">
        <v>80</v>
      </c>
      <c r="B81" s="267" t="s">
        <v>1734</v>
      </c>
    </row>
    <row r="82" spans="1:2">
      <c r="A82">
        <v>81</v>
      </c>
      <c r="B82" s="267" t="s">
        <v>1734</v>
      </c>
    </row>
    <row r="83" spans="1:2">
      <c r="A83">
        <v>82</v>
      </c>
      <c r="B83" s="267" t="s">
        <v>1734</v>
      </c>
    </row>
    <row r="84" spans="1:2">
      <c r="A84">
        <v>83</v>
      </c>
      <c r="B84" s="267" t="s">
        <v>1734</v>
      </c>
    </row>
    <row r="85" spans="1:2">
      <c r="A85">
        <v>84</v>
      </c>
      <c r="B85" s="267" t="s">
        <v>1734</v>
      </c>
    </row>
    <row r="86" spans="1:2">
      <c r="A86">
        <v>85</v>
      </c>
      <c r="B86" s="267" t="s">
        <v>1734</v>
      </c>
    </row>
    <row r="87" spans="1:2">
      <c r="A87">
        <v>86</v>
      </c>
      <c r="B87" s="267" t="s">
        <v>1734</v>
      </c>
    </row>
    <row r="88" spans="1:2">
      <c r="A88">
        <v>87</v>
      </c>
      <c r="B88" s="267" t="s">
        <v>1734</v>
      </c>
    </row>
    <row r="89" spans="1:2">
      <c r="A89">
        <v>88</v>
      </c>
      <c r="B89" s="267" t="s">
        <v>1734</v>
      </c>
    </row>
    <row r="90" spans="1:2">
      <c r="A90">
        <v>89</v>
      </c>
      <c r="B90" s="267" t="s">
        <v>1734</v>
      </c>
    </row>
    <row r="91" spans="1:2">
      <c r="A91">
        <v>90</v>
      </c>
      <c r="B91" s="267" t="s">
        <v>1734</v>
      </c>
    </row>
    <row r="92" spans="1:2">
      <c r="A92">
        <v>91</v>
      </c>
      <c r="B92" s="267" t="s">
        <v>1734</v>
      </c>
    </row>
    <row r="93" spans="1:2">
      <c r="A93">
        <v>92</v>
      </c>
      <c r="B93" s="267" t="s">
        <v>1734</v>
      </c>
    </row>
    <row r="94" spans="1:2">
      <c r="A94">
        <v>93</v>
      </c>
      <c r="B94" s="267" t="s">
        <v>1734</v>
      </c>
    </row>
    <row r="95" spans="1:2">
      <c r="A95">
        <v>94</v>
      </c>
      <c r="B95" s="267" t="s">
        <v>1734</v>
      </c>
    </row>
    <row r="96" spans="1:2">
      <c r="A96">
        <v>95</v>
      </c>
      <c r="B96" s="267" t="s">
        <v>1734</v>
      </c>
    </row>
    <row r="97" spans="1:2">
      <c r="A97">
        <v>96</v>
      </c>
      <c r="B97" s="267" t="s">
        <v>1734</v>
      </c>
    </row>
    <row r="98" spans="1:2">
      <c r="A98">
        <v>97</v>
      </c>
      <c r="B98" s="267" t="s">
        <v>1734</v>
      </c>
    </row>
    <row r="99" spans="1:2">
      <c r="A99">
        <v>98</v>
      </c>
      <c r="B99" s="267" t="s">
        <v>1734</v>
      </c>
    </row>
    <row r="100" spans="1:2">
      <c r="A100">
        <v>99</v>
      </c>
      <c r="B100" s="267" t="s">
        <v>1734</v>
      </c>
    </row>
    <row r="101" spans="1:2">
      <c r="A101">
        <v>100</v>
      </c>
      <c r="B101" s="267" t="s">
        <v>1734</v>
      </c>
    </row>
    <row r="102" spans="1:2">
      <c r="A102">
        <v>101</v>
      </c>
      <c r="B102" s="267" t="s">
        <v>1734</v>
      </c>
    </row>
    <row r="103" spans="1:2">
      <c r="A103">
        <v>102</v>
      </c>
      <c r="B103" s="267" t="s">
        <v>1734</v>
      </c>
    </row>
    <row r="104" spans="1:2">
      <c r="A104">
        <v>103</v>
      </c>
      <c r="B104" s="267" t="s">
        <v>1734</v>
      </c>
    </row>
    <row r="105" spans="1:2">
      <c r="A105">
        <v>104</v>
      </c>
      <c r="B105" s="267" t="s">
        <v>1734</v>
      </c>
    </row>
    <row r="106" spans="1:2">
      <c r="A106">
        <v>105</v>
      </c>
      <c r="B106" s="267" t="s">
        <v>1734</v>
      </c>
    </row>
    <row r="107" spans="1:2">
      <c r="A107">
        <v>106</v>
      </c>
      <c r="B107" s="267" t="s">
        <v>1734</v>
      </c>
    </row>
    <row r="108" spans="1:2">
      <c r="A108">
        <v>107</v>
      </c>
      <c r="B108" s="267" t="s">
        <v>1734</v>
      </c>
    </row>
    <row r="109" spans="1:2">
      <c r="A109">
        <v>108</v>
      </c>
      <c r="B109" s="267" t="s">
        <v>1734</v>
      </c>
    </row>
    <row r="110" spans="1:2">
      <c r="A110">
        <v>109</v>
      </c>
      <c r="B110" s="267" t="s">
        <v>1734</v>
      </c>
    </row>
    <row r="111" spans="1:2">
      <c r="A111">
        <v>110</v>
      </c>
      <c r="B111" s="267" t="s">
        <v>1734</v>
      </c>
    </row>
    <row r="112" spans="1:2">
      <c r="A112">
        <v>111</v>
      </c>
      <c r="B112" s="267" t="s">
        <v>1734</v>
      </c>
    </row>
    <row r="113" spans="1:2">
      <c r="A113">
        <v>112</v>
      </c>
      <c r="B113" s="267" t="s">
        <v>1734</v>
      </c>
    </row>
    <row r="114" spans="1:2">
      <c r="A114">
        <v>113</v>
      </c>
      <c r="B114" s="267" t="s">
        <v>1734</v>
      </c>
    </row>
    <row r="115" spans="1:2">
      <c r="A115">
        <v>114</v>
      </c>
      <c r="B115" s="267" t="s">
        <v>1734</v>
      </c>
    </row>
    <row r="116" spans="1:2">
      <c r="A116">
        <v>115</v>
      </c>
      <c r="B116" s="267" t="s">
        <v>1734</v>
      </c>
    </row>
    <row r="117" spans="1:2">
      <c r="A117">
        <v>116</v>
      </c>
      <c r="B117" s="267" t="s">
        <v>1734</v>
      </c>
    </row>
    <row r="118" spans="1:2">
      <c r="A118">
        <v>117</v>
      </c>
      <c r="B118" s="267" t="s">
        <v>1734</v>
      </c>
    </row>
    <row r="119" spans="1:2">
      <c r="A119">
        <v>118</v>
      </c>
      <c r="B119" s="267" t="s">
        <v>1734</v>
      </c>
    </row>
    <row r="120" spans="1:2">
      <c r="A120">
        <v>119</v>
      </c>
      <c r="B120" s="267" t="s">
        <v>1734</v>
      </c>
    </row>
    <row r="121" spans="1:2">
      <c r="A121">
        <v>120</v>
      </c>
      <c r="B121" s="267" t="s">
        <v>1734</v>
      </c>
    </row>
    <row r="122" spans="1:2">
      <c r="A122">
        <v>121</v>
      </c>
      <c r="B122" s="267" t="s">
        <v>1734</v>
      </c>
    </row>
    <row r="123" spans="1:2">
      <c r="A123">
        <v>122</v>
      </c>
      <c r="B123" s="267" t="s">
        <v>1734</v>
      </c>
    </row>
    <row r="124" spans="1:2">
      <c r="A124">
        <v>123</v>
      </c>
      <c r="B124" s="267" t="s">
        <v>1734</v>
      </c>
    </row>
    <row r="125" spans="1:2">
      <c r="A125">
        <v>124</v>
      </c>
      <c r="B125" s="267" t="s">
        <v>1734</v>
      </c>
    </row>
    <row r="126" spans="1:2">
      <c r="A126">
        <v>125</v>
      </c>
      <c r="B126" s="267" t="s">
        <v>1734</v>
      </c>
    </row>
    <row r="127" spans="1:2">
      <c r="A127">
        <v>126</v>
      </c>
      <c r="B127" s="267" t="s">
        <v>1734</v>
      </c>
    </row>
    <row r="128" spans="1:2">
      <c r="A128">
        <v>127</v>
      </c>
      <c r="B128" s="267" t="s">
        <v>1734</v>
      </c>
    </row>
    <row r="129" spans="1:2">
      <c r="A129">
        <v>128</v>
      </c>
      <c r="B129" s="267" t="s">
        <v>1734</v>
      </c>
    </row>
    <row r="130" spans="1:2">
      <c r="A130">
        <v>129</v>
      </c>
      <c r="B130" s="267" t="s">
        <v>1734</v>
      </c>
    </row>
    <row r="131" spans="1:2">
      <c r="A131">
        <v>130</v>
      </c>
      <c r="B131" s="267" t="s">
        <v>1734</v>
      </c>
    </row>
    <row r="132" spans="1:2">
      <c r="A132">
        <v>131</v>
      </c>
      <c r="B132" s="267" t="s">
        <v>1734</v>
      </c>
    </row>
    <row r="133" spans="1:2">
      <c r="A133">
        <v>132</v>
      </c>
      <c r="B133" s="267" t="s">
        <v>1734</v>
      </c>
    </row>
    <row r="134" spans="1:2">
      <c r="A134">
        <v>133</v>
      </c>
      <c r="B134" s="267" t="s">
        <v>1734</v>
      </c>
    </row>
    <row r="135" spans="1:2">
      <c r="A135">
        <v>134</v>
      </c>
      <c r="B135" s="267" t="s">
        <v>1734</v>
      </c>
    </row>
    <row r="136" spans="1:2">
      <c r="A136">
        <v>135</v>
      </c>
      <c r="B136" s="267" t="s">
        <v>1734</v>
      </c>
    </row>
    <row r="137" spans="1:2">
      <c r="A137">
        <v>136</v>
      </c>
      <c r="B137" s="267" t="s">
        <v>1734</v>
      </c>
    </row>
    <row r="138" spans="1:2">
      <c r="A138">
        <v>137</v>
      </c>
      <c r="B138" s="267" t="s">
        <v>1734</v>
      </c>
    </row>
    <row r="139" spans="1:2">
      <c r="A139">
        <v>138</v>
      </c>
      <c r="B139" s="267" t="s">
        <v>1734</v>
      </c>
    </row>
    <row r="140" spans="1:2">
      <c r="A140">
        <v>139</v>
      </c>
      <c r="B140" s="267" t="s">
        <v>1734</v>
      </c>
    </row>
    <row r="141" spans="1:2">
      <c r="A141">
        <v>140</v>
      </c>
      <c r="B141" s="267" t="s">
        <v>1734</v>
      </c>
    </row>
    <row r="142" spans="1:2">
      <c r="A142">
        <v>141</v>
      </c>
      <c r="B142" s="267" t="s">
        <v>1734</v>
      </c>
    </row>
    <row r="143" spans="1:2">
      <c r="A143">
        <v>142</v>
      </c>
      <c r="B143" s="267" t="s">
        <v>1734</v>
      </c>
    </row>
    <row r="144" spans="1:2">
      <c r="A144">
        <v>143</v>
      </c>
      <c r="B144" s="267" t="s">
        <v>1734</v>
      </c>
    </row>
    <row r="145" spans="1:2">
      <c r="A145">
        <v>144</v>
      </c>
      <c r="B145" s="267" t="s">
        <v>1734</v>
      </c>
    </row>
    <row r="146" spans="1:2">
      <c r="A146">
        <v>145</v>
      </c>
      <c r="B146" s="267" t="s">
        <v>1734</v>
      </c>
    </row>
    <row r="147" spans="1:2">
      <c r="A147">
        <v>146</v>
      </c>
      <c r="B147" s="267" t="s">
        <v>1734</v>
      </c>
    </row>
    <row r="148" spans="1:2">
      <c r="A148">
        <v>147</v>
      </c>
      <c r="B148" s="267" t="s">
        <v>1734</v>
      </c>
    </row>
    <row r="149" spans="1:2">
      <c r="A149">
        <v>148</v>
      </c>
      <c r="B149" s="267" t="s">
        <v>1734</v>
      </c>
    </row>
    <row r="150" spans="1:2">
      <c r="A150">
        <v>149</v>
      </c>
      <c r="B150" s="267" t="s">
        <v>1734</v>
      </c>
    </row>
    <row r="151" spans="1:2">
      <c r="A151">
        <v>150</v>
      </c>
      <c r="B151" s="267" t="s">
        <v>1734</v>
      </c>
    </row>
    <row r="152" spans="1:2">
      <c r="A152">
        <v>151</v>
      </c>
      <c r="B152" s="267" t="s">
        <v>1734</v>
      </c>
    </row>
    <row r="153" spans="1:2">
      <c r="A153">
        <v>152</v>
      </c>
      <c r="B153" s="267" t="s">
        <v>1734</v>
      </c>
    </row>
    <row r="154" spans="1:2">
      <c r="A154">
        <v>153</v>
      </c>
      <c r="B154" s="267" t="s">
        <v>1734</v>
      </c>
    </row>
    <row r="155" spans="1:2">
      <c r="A155">
        <v>154</v>
      </c>
      <c r="B155" s="267" t="s">
        <v>1734</v>
      </c>
    </row>
    <row r="156" spans="1:2">
      <c r="A156">
        <v>155</v>
      </c>
      <c r="B156" s="267" t="s">
        <v>1734</v>
      </c>
    </row>
    <row r="157" spans="1:2">
      <c r="A157">
        <v>156</v>
      </c>
      <c r="B157" s="267" t="s">
        <v>1734</v>
      </c>
    </row>
    <row r="158" spans="1:2">
      <c r="A158">
        <v>157</v>
      </c>
      <c r="B158" s="267" t="s">
        <v>1734</v>
      </c>
    </row>
    <row r="159" spans="1:2">
      <c r="A159">
        <v>158</v>
      </c>
      <c r="B159" s="267" t="s">
        <v>1734</v>
      </c>
    </row>
    <row r="160" spans="1:2">
      <c r="A160">
        <v>159</v>
      </c>
      <c r="B160" s="267" t="s">
        <v>1734</v>
      </c>
    </row>
    <row r="161" spans="1:2">
      <c r="A161">
        <v>160</v>
      </c>
      <c r="B161" s="267" t="s">
        <v>1734</v>
      </c>
    </row>
    <row r="162" spans="1:2">
      <c r="A162">
        <v>161</v>
      </c>
      <c r="B162" s="267" t="s">
        <v>1734</v>
      </c>
    </row>
    <row r="163" spans="1:2">
      <c r="A163">
        <v>162</v>
      </c>
      <c r="B163" s="267" t="s">
        <v>1734</v>
      </c>
    </row>
    <row r="164" spans="1:2">
      <c r="A164">
        <v>163</v>
      </c>
      <c r="B164" s="267" t="s">
        <v>1734</v>
      </c>
    </row>
    <row r="165" spans="1:2">
      <c r="A165">
        <v>164</v>
      </c>
      <c r="B165" s="267" t="s">
        <v>1734</v>
      </c>
    </row>
    <row r="166" spans="1:2">
      <c r="A166">
        <v>165</v>
      </c>
      <c r="B166" s="267" t="s">
        <v>1734</v>
      </c>
    </row>
    <row r="167" spans="1:2">
      <c r="A167">
        <v>166</v>
      </c>
      <c r="B167" s="267" t="s">
        <v>1734</v>
      </c>
    </row>
    <row r="168" spans="1:2">
      <c r="A168">
        <v>167</v>
      </c>
      <c r="B168" s="267" t="s">
        <v>1734</v>
      </c>
    </row>
    <row r="169" spans="1:2">
      <c r="A169">
        <v>168</v>
      </c>
      <c r="B169" s="267" t="s">
        <v>1734</v>
      </c>
    </row>
    <row r="170" spans="1:2">
      <c r="A170">
        <v>169</v>
      </c>
      <c r="B170" s="267" t="s">
        <v>1734</v>
      </c>
    </row>
    <row r="171" spans="1:2">
      <c r="A171">
        <v>170</v>
      </c>
      <c r="B171" s="267" t="s">
        <v>1734</v>
      </c>
    </row>
    <row r="172" spans="1:2">
      <c r="A172">
        <v>171</v>
      </c>
      <c r="B172" s="267" t="s">
        <v>1734</v>
      </c>
    </row>
    <row r="173" spans="1:2">
      <c r="A173">
        <v>172</v>
      </c>
      <c r="B173" s="267" t="s">
        <v>1734</v>
      </c>
    </row>
    <row r="174" spans="1:2">
      <c r="A174">
        <v>173</v>
      </c>
      <c r="B174" s="267" t="s">
        <v>1734</v>
      </c>
    </row>
    <row r="175" spans="1:2">
      <c r="A175">
        <v>174</v>
      </c>
      <c r="B175" s="267" t="s">
        <v>1734</v>
      </c>
    </row>
    <row r="176" spans="1:2">
      <c r="A176">
        <v>175</v>
      </c>
      <c r="B176" s="267" t="s">
        <v>1734</v>
      </c>
    </row>
    <row r="177" spans="1:2">
      <c r="A177">
        <v>176</v>
      </c>
      <c r="B177" s="267" t="s">
        <v>1734</v>
      </c>
    </row>
    <row r="178" spans="1:2">
      <c r="A178">
        <v>177</v>
      </c>
      <c r="B178" s="267" t="s">
        <v>1734</v>
      </c>
    </row>
    <row r="179" spans="1:2">
      <c r="A179">
        <v>178</v>
      </c>
      <c r="B179" s="267" t="s">
        <v>1734</v>
      </c>
    </row>
    <row r="180" spans="1:2">
      <c r="A180">
        <v>179</v>
      </c>
      <c r="B180" s="267" t="s">
        <v>1734</v>
      </c>
    </row>
    <row r="181" spans="1:2">
      <c r="A181">
        <v>180</v>
      </c>
      <c r="B181" s="267" t="s">
        <v>1734</v>
      </c>
    </row>
    <row r="182" spans="1:2">
      <c r="A182">
        <v>181</v>
      </c>
      <c r="B182" s="267" t="s">
        <v>1734</v>
      </c>
    </row>
    <row r="183" spans="1:2">
      <c r="A183">
        <v>182</v>
      </c>
      <c r="B183" s="267" t="s">
        <v>1734</v>
      </c>
    </row>
    <row r="184" spans="1:2">
      <c r="A184">
        <v>183</v>
      </c>
      <c r="B184" s="267" t="s">
        <v>1734</v>
      </c>
    </row>
    <row r="185" spans="1:2">
      <c r="A185">
        <v>184</v>
      </c>
      <c r="B185" s="267" t="s">
        <v>1734</v>
      </c>
    </row>
    <row r="186" spans="1:2">
      <c r="A186">
        <v>185</v>
      </c>
      <c r="B186" s="267" t="s">
        <v>1734</v>
      </c>
    </row>
    <row r="187" spans="1:2">
      <c r="A187">
        <v>186</v>
      </c>
      <c r="B187" s="267" t="s">
        <v>1734</v>
      </c>
    </row>
    <row r="188" spans="1:2">
      <c r="A188">
        <v>187</v>
      </c>
      <c r="B188" s="267" t="s">
        <v>1734</v>
      </c>
    </row>
    <row r="189" spans="1:2">
      <c r="A189">
        <v>188</v>
      </c>
      <c r="B189" s="267" t="s">
        <v>1734</v>
      </c>
    </row>
    <row r="190" spans="1:2">
      <c r="A190">
        <v>189</v>
      </c>
      <c r="B190" s="267" t="s">
        <v>1734</v>
      </c>
    </row>
    <row r="191" spans="1:2">
      <c r="A191">
        <v>190</v>
      </c>
      <c r="B191" s="267" t="s">
        <v>1734</v>
      </c>
    </row>
    <row r="192" spans="1:2">
      <c r="A192">
        <v>191</v>
      </c>
      <c r="B192" s="267" t="s">
        <v>1734</v>
      </c>
    </row>
    <row r="193" spans="1:2">
      <c r="A193">
        <v>192</v>
      </c>
      <c r="B193" s="267" t="s">
        <v>1734</v>
      </c>
    </row>
    <row r="194" spans="1:2">
      <c r="A194">
        <v>193</v>
      </c>
      <c r="B194" s="267" t="s">
        <v>1734</v>
      </c>
    </row>
    <row r="195" spans="1:2">
      <c r="A195">
        <v>194</v>
      </c>
      <c r="B195" s="267" t="s">
        <v>1734</v>
      </c>
    </row>
    <row r="196" spans="1:2">
      <c r="A196">
        <v>195</v>
      </c>
      <c r="B196" s="267" t="s">
        <v>1734</v>
      </c>
    </row>
    <row r="197" spans="1:2">
      <c r="A197">
        <v>196</v>
      </c>
      <c r="B197" s="267" t="s">
        <v>1734</v>
      </c>
    </row>
    <row r="198" spans="1:2">
      <c r="A198">
        <v>197</v>
      </c>
      <c r="B198" s="267" t="s">
        <v>1734</v>
      </c>
    </row>
    <row r="199" spans="1:2">
      <c r="A199">
        <v>198</v>
      </c>
      <c r="B199" s="267" t="s">
        <v>1734</v>
      </c>
    </row>
    <row r="200" spans="1:2">
      <c r="A200">
        <v>199</v>
      </c>
      <c r="B200" s="267" t="s">
        <v>1734</v>
      </c>
    </row>
    <row r="201" spans="1:2">
      <c r="A201">
        <v>200</v>
      </c>
      <c r="B201" s="267" t="s">
        <v>1734</v>
      </c>
    </row>
    <row r="202" spans="1:2">
      <c r="A202">
        <v>201</v>
      </c>
      <c r="B202" s="267" t="s">
        <v>1734</v>
      </c>
    </row>
    <row r="203" spans="1:2">
      <c r="A203">
        <v>202</v>
      </c>
      <c r="B203" s="267" t="s">
        <v>1734</v>
      </c>
    </row>
    <row r="204" spans="1:2">
      <c r="A204">
        <v>203</v>
      </c>
      <c r="B204" s="267" t="s">
        <v>1734</v>
      </c>
    </row>
    <row r="205" spans="1:2">
      <c r="A205">
        <v>204</v>
      </c>
      <c r="B205" s="267" t="s">
        <v>1734</v>
      </c>
    </row>
    <row r="206" spans="1:2">
      <c r="A206">
        <v>205</v>
      </c>
      <c r="B206" s="267" t="s">
        <v>1734</v>
      </c>
    </row>
    <row r="207" spans="1:2">
      <c r="A207">
        <v>206</v>
      </c>
      <c r="B207" s="267" t="s">
        <v>1734</v>
      </c>
    </row>
    <row r="208" spans="1:2">
      <c r="A208">
        <v>207</v>
      </c>
      <c r="B208" s="267" t="s">
        <v>1734</v>
      </c>
    </row>
    <row r="209" spans="1:2">
      <c r="A209">
        <v>208</v>
      </c>
      <c r="B209" s="267" t="s">
        <v>1734</v>
      </c>
    </row>
    <row r="210" spans="1:2">
      <c r="A210">
        <v>209</v>
      </c>
      <c r="B210" s="267" t="s">
        <v>1734</v>
      </c>
    </row>
    <row r="211" spans="1:2">
      <c r="A211">
        <v>210</v>
      </c>
      <c r="B211" s="267" t="s">
        <v>1734</v>
      </c>
    </row>
    <row r="212" spans="1:2">
      <c r="A212">
        <v>211</v>
      </c>
      <c r="B212" s="267" t="s">
        <v>1734</v>
      </c>
    </row>
    <row r="213" spans="1:2">
      <c r="A213">
        <v>212</v>
      </c>
      <c r="B213" s="267" t="s">
        <v>1734</v>
      </c>
    </row>
    <row r="214" spans="1:2">
      <c r="A214">
        <v>213</v>
      </c>
      <c r="B214" s="267" t="s">
        <v>1734</v>
      </c>
    </row>
    <row r="215" spans="1:2">
      <c r="A215">
        <v>214</v>
      </c>
      <c r="B215" s="267" t="s">
        <v>1734</v>
      </c>
    </row>
    <row r="216" spans="1:2">
      <c r="A216">
        <v>215</v>
      </c>
      <c r="B216" s="267" t="s">
        <v>1734</v>
      </c>
    </row>
    <row r="217" spans="1:2">
      <c r="A217">
        <v>216</v>
      </c>
      <c r="B217" s="267" t="s">
        <v>1734</v>
      </c>
    </row>
    <row r="218" spans="1:2">
      <c r="A218">
        <v>217</v>
      </c>
      <c r="B218" s="267" t="s">
        <v>1734</v>
      </c>
    </row>
    <row r="219" spans="1:2">
      <c r="A219">
        <v>218</v>
      </c>
      <c r="B219" s="267" t="s">
        <v>1734</v>
      </c>
    </row>
    <row r="220" spans="1:2">
      <c r="A220">
        <v>219</v>
      </c>
      <c r="B220" s="267" t="s">
        <v>1734</v>
      </c>
    </row>
    <row r="221" spans="1:2">
      <c r="A221">
        <v>220</v>
      </c>
      <c r="B221" s="267" t="s">
        <v>1734</v>
      </c>
    </row>
    <row r="222" spans="1:2">
      <c r="A222">
        <v>221</v>
      </c>
      <c r="B222" s="267" t="s">
        <v>1734</v>
      </c>
    </row>
    <row r="223" spans="1:2">
      <c r="A223">
        <v>222</v>
      </c>
      <c r="B223" s="267" t="s">
        <v>1734</v>
      </c>
    </row>
    <row r="224" spans="1:2">
      <c r="A224">
        <v>223</v>
      </c>
      <c r="B224" s="267" t="s">
        <v>1734</v>
      </c>
    </row>
    <row r="225" spans="1:2">
      <c r="A225">
        <v>224</v>
      </c>
      <c r="B225" s="267" t="s">
        <v>1734</v>
      </c>
    </row>
    <row r="226" spans="1:2">
      <c r="A226">
        <v>225</v>
      </c>
      <c r="B226" s="267" t="s">
        <v>1734</v>
      </c>
    </row>
    <row r="227" spans="1:2">
      <c r="A227">
        <v>226</v>
      </c>
      <c r="B227" s="267" t="s">
        <v>1734</v>
      </c>
    </row>
    <row r="228" spans="1:2">
      <c r="A228">
        <v>227</v>
      </c>
      <c r="B228" s="267" t="s">
        <v>1734</v>
      </c>
    </row>
    <row r="229" spans="1:2">
      <c r="A229">
        <v>228</v>
      </c>
      <c r="B229" s="267" t="s">
        <v>1734</v>
      </c>
    </row>
    <row r="230" spans="1:2">
      <c r="A230">
        <v>229</v>
      </c>
      <c r="B230" s="267" t="s">
        <v>1734</v>
      </c>
    </row>
    <row r="231" spans="1:2">
      <c r="A231">
        <v>230</v>
      </c>
      <c r="B231" s="267" t="s">
        <v>1734</v>
      </c>
    </row>
    <row r="232" spans="1:2">
      <c r="A232">
        <v>231</v>
      </c>
      <c r="B232" s="267" t="s">
        <v>1734</v>
      </c>
    </row>
    <row r="233" spans="1:2">
      <c r="A233">
        <v>232</v>
      </c>
      <c r="B233" s="267" t="s">
        <v>1734</v>
      </c>
    </row>
    <row r="234" spans="1:2">
      <c r="A234">
        <v>233</v>
      </c>
      <c r="B234" s="267" t="s">
        <v>1734</v>
      </c>
    </row>
    <row r="235" spans="1:2">
      <c r="A235">
        <v>234</v>
      </c>
      <c r="B235" s="267" t="s">
        <v>1734</v>
      </c>
    </row>
    <row r="236" spans="1:2">
      <c r="A236">
        <v>235</v>
      </c>
      <c r="B236" s="267" t="s">
        <v>1734</v>
      </c>
    </row>
    <row r="237" spans="1:2">
      <c r="A237">
        <v>236</v>
      </c>
      <c r="B237" s="267" t="s">
        <v>1734</v>
      </c>
    </row>
    <row r="238" spans="1:2">
      <c r="A238">
        <v>237</v>
      </c>
      <c r="B238" s="267" t="s">
        <v>1734</v>
      </c>
    </row>
    <row r="239" spans="1:2">
      <c r="A239">
        <v>238</v>
      </c>
      <c r="B239" s="267" t="s">
        <v>1734</v>
      </c>
    </row>
    <row r="240" spans="1:2">
      <c r="A240">
        <v>239</v>
      </c>
      <c r="B240" s="267" t="s">
        <v>1734</v>
      </c>
    </row>
    <row r="241" spans="1:2">
      <c r="A241">
        <v>240</v>
      </c>
      <c r="B241" s="267" t="s">
        <v>1734</v>
      </c>
    </row>
    <row r="242" spans="1:2">
      <c r="A242">
        <v>241</v>
      </c>
      <c r="B242" s="267" t="s">
        <v>1734</v>
      </c>
    </row>
    <row r="243" spans="1:2">
      <c r="A243">
        <v>242</v>
      </c>
      <c r="B243" s="267" t="s">
        <v>1734</v>
      </c>
    </row>
    <row r="244" spans="1:2">
      <c r="A244">
        <v>243</v>
      </c>
      <c r="B244" s="267" t="s">
        <v>1734</v>
      </c>
    </row>
    <row r="245" spans="1:2">
      <c r="A245">
        <v>244</v>
      </c>
      <c r="B245" s="267" t="s">
        <v>1734</v>
      </c>
    </row>
    <row r="246" spans="1:2">
      <c r="A246">
        <v>245</v>
      </c>
      <c r="B246" s="267" t="s">
        <v>1734</v>
      </c>
    </row>
    <row r="247" spans="1:2">
      <c r="A247">
        <v>246</v>
      </c>
      <c r="B247" s="267" t="s">
        <v>1734</v>
      </c>
    </row>
    <row r="248" spans="1:2">
      <c r="A248">
        <v>247</v>
      </c>
      <c r="B248" s="267" t="s">
        <v>1734</v>
      </c>
    </row>
    <row r="249" spans="1:2">
      <c r="A249">
        <v>248</v>
      </c>
      <c r="B249" s="267" t="s">
        <v>1734</v>
      </c>
    </row>
    <row r="250" spans="1:2">
      <c r="A250">
        <v>249</v>
      </c>
      <c r="B250" s="267" t="s">
        <v>1734</v>
      </c>
    </row>
    <row r="251" spans="1:2">
      <c r="A251">
        <v>250</v>
      </c>
      <c r="B251" s="267" t="s">
        <v>1734</v>
      </c>
    </row>
    <row r="252" spans="1:2">
      <c r="A252">
        <v>251</v>
      </c>
      <c r="B252" s="267" t="s">
        <v>1734</v>
      </c>
    </row>
    <row r="253" spans="1:2">
      <c r="A253">
        <v>252</v>
      </c>
      <c r="B253" s="267" t="s">
        <v>1734</v>
      </c>
    </row>
    <row r="254" spans="1:2">
      <c r="A254">
        <v>253</v>
      </c>
      <c r="B254" s="267" t="s">
        <v>1734</v>
      </c>
    </row>
    <row r="255" spans="1:2">
      <c r="A255">
        <v>254</v>
      </c>
      <c r="B255" s="267" t="s">
        <v>1734</v>
      </c>
    </row>
    <row r="256" spans="1:2">
      <c r="A256">
        <v>255</v>
      </c>
      <c r="B256" s="267" t="s">
        <v>1734</v>
      </c>
    </row>
    <row r="257" spans="1:2">
      <c r="A257">
        <v>256</v>
      </c>
      <c r="B257" s="267" t="s">
        <v>1734</v>
      </c>
    </row>
    <row r="258" spans="1:2">
      <c r="A258">
        <v>257</v>
      </c>
      <c r="B258" s="267" t="s">
        <v>1734</v>
      </c>
    </row>
    <row r="259" spans="1:2">
      <c r="A259">
        <v>258</v>
      </c>
      <c r="B259" s="267" t="s">
        <v>1734</v>
      </c>
    </row>
    <row r="260" spans="1:2">
      <c r="A260">
        <v>259</v>
      </c>
      <c r="B260" s="267" t="s">
        <v>1734</v>
      </c>
    </row>
    <row r="261" spans="1:2">
      <c r="A261">
        <v>260</v>
      </c>
      <c r="B261" s="267" t="s">
        <v>1734</v>
      </c>
    </row>
    <row r="262" spans="1:2">
      <c r="A262">
        <v>261</v>
      </c>
      <c r="B262" s="267" t="s">
        <v>1734</v>
      </c>
    </row>
    <row r="263" spans="1:2">
      <c r="A263">
        <v>262</v>
      </c>
      <c r="B263" s="267" t="s">
        <v>1734</v>
      </c>
    </row>
    <row r="264" spans="1:2">
      <c r="A264">
        <v>263</v>
      </c>
      <c r="B264" s="267" t="s">
        <v>1734</v>
      </c>
    </row>
    <row r="265" spans="1:2">
      <c r="A265">
        <v>264</v>
      </c>
      <c r="B265" s="267" t="s">
        <v>1734</v>
      </c>
    </row>
    <row r="266" spans="1:2">
      <c r="A266">
        <v>265</v>
      </c>
      <c r="B266" s="267" t="s">
        <v>1734</v>
      </c>
    </row>
    <row r="267" spans="1:2">
      <c r="A267">
        <v>266</v>
      </c>
      <c r="B267" s="267" t="s">
        <v>1734</v>
      </c>
    </row>
    <row r="268" spans="1:2">
      <c r="A268">
        <v>267</v>
      </c>
      <c r="B268" s="267" t="s">
        <v>1734</v>
      </c>
    </row>
    <row r="269" spans="1:2">
      <c r="A269">
        <v>268</v>
      </c>
      <c r="B269" s="267" t="s">
        <v>1734</v>
      </c>
    </row>
    <row r="270" spans="1:2">
      <c r="A270">
        <v>269</v>
      </c>
      <c r="B270" s="267" t="s">
        <v>1734</v>
      </c>
    </row>
    <row r="271" spans="1:2">
      <c r="A271">
        <v>270</v>
      </c>
      <c r="B271" s="267" t="s">
        <v>1734</v>
      </c>
    </row>
    <row r="272" spans="1:2">
      <c r="A272">
        <v>271</v>
      </c>
      <c r="B272" s="267" t="s">
        <v>1734</v>
      </c>
    </row>
    <row r="273" spans="1:2">
      <c r="A273">
        <v>272</v>
      </c>
      <c r="B273" s="267" t="s">
        <v>1734</v>
      </c>
    </row>
    <row r="274" spans="1:2">
      <c r="A274">
        <v>273</v>
      </c>
      <c r="B274" s="267" t="s">
        <v>1734</v>
      </c>
    </row>
    <row r="275" spans="1:2">
      <c r="A275">
        <v>274</v>
      </c>
      <c r="B275" s="267" t="s">
        <v>1734</v>
      </c>
    </row>
    <row r="276" spans="1:2">
      <c r="A276">
        <v>275</v>
      </c>
      <c r="B276" s="267" t="s">
        <v>1734</v>
      </c>
    </row>
    <row r="277" spans="1:2">
      <c r="A277">
        <v>276</v>
      </c>
      <c r="B277" s="267" t="s">
        <v>1734</v>
      </c>
    </row>
    <row r="278" spans="1:2">
      <c r="A278">
        <v>277</v>
      </c>
      <c r="B278" s="267" t="s">
        <v>1734</v>
      </c>
    </row>
    <row r="279" spans="1:2">
      <c r="A279">
        <v>278</v>
      </c>
      <c r="B279" s="267" t="s">
        <v>1734</v>
      </c>
    </row>
    <row r="280" spans="1:2">
      <c r="A280">
        <v>279</v>
      </c>
      <c r="B280" s="267" t="s">
        <v>1734</v>
      </c>
    </row>
    <row r="281" spans="1:2">
      <c r="A281">
        <v>280</v>
      </c>
      <c r="B281" s="267" t="s">
        <v>1734</v>
      </c>
    </row>
    <row r="282" spans="1:2">
      <c r="A282">
        <v>281</v>
      </c>
      <c r="B282" s="267" t="s">
        <v>1734</v>
      </c>
    </row>
    <row r="283" spans="1:2">
      <c r="A283">
        <v>282</v>
      </c>
      <c r="B283" s="267" t="s">
        <v>1734</v>
      </c>
    </row>
    <row r="284" spans="1:2">
      <c r="A284">
        <v>283</v>
      </c>
      <c r="B284" s="267" t="s">
        <v>1734</v>
      </c>
    </row>
    <row r="285" spans="1:2">
      <c r="A285">
        <v>284</v>
      </c>
      <c r="B285" s="267" t="s">
        <v>1734</v>
      </c>
    </row>
    <row r="286" spans="1:2">
      <c r="A286">
        <v>285</v>
      </c>
      <c r="B286" s="267" t="s">
        <v>1734</v>
      </c>
    </row>
    <row r="287" spans="1:2">
      <c r="A287">
        <v>286</v>
      </c>
      <c r="B287" s="267" t="s">
        <v>1734</v>
      </c>
    </row>
    <row r="288" spans="1:2">
      <c r="A288">
        <v>287</v>
      </c>
      <c r="B288" s="267" t="s">
        <v>1734</v>
      </c>
    </row>
    <row r="289" spans="1:2">
      <c r="A289">
        <v>288</v>
      </c>
      <c r="B289" s="267" t="s">
        <v>1734</v>
      </c>
    </row>
    <row r="290" spans="1:2">
      <c r="A290">
        <v>289</v>
      </c>
      <c r="B290" s="267" t="s">
        <v>1734</v>
      </c>
    </row>
    <row r="291" spans="1:2">
      <c r="A291">
        <v>290</v>
      </c>
      <c r="B291" s="267" t="s">
        <v>1734</v>
      </c>
    </row>
    <row r="292" spans="1:2">
      <c r="A292">
        <v>291</v>
      </c>
      <c r="B292" s="267" t="s">
        <v>1734</v>
      </c>
    </row>
    <row r="293" spans="1:2">
      <c r="A293">
        <v>292</v>
      </c>
      <c r="B293" s="267" t="s">
        <v>1734</v>
      </c>
    </row>
    <row r="294" spans="1:2">
      <c r="A294">
        <v>293</v>
      </c>
      <c r="B294" s="267" t="s">
        <v>1734</v>
      </c>
    </row>
    <row r="295" spans="1:2">
      <c r="A295">
        <v>294</v>
      </c>
      <c r="B295" s="267" t="s">
        <v>1734</v>
      </c>
    </row>
    <row r="296" spans="1:2">
      <c r="A296">
        <v>295</v>
      </c>
      <c r="B296" s="267" t="s">
        <v>1734</v>
      </c>
    </row>
    <row r="297" spans="1:2">
      <c r="A297">
        <v>296</v>
      </c>
      <c r="B297" s="267" t="s">
        <v>1734</v>
      </c>
    </row>
    <row r="298" spans="1:2">
      <c r="A298">
        <v>297</v>
      </c>
      <c r="B298" s="267" t="s">
        <v>1734</v>
      </c>
    </row>
    <row r="299" spans="1:2">
      <c r="A299">
        <v>298</v>
      </c>
      <c r="B299" s="267" t="s">
        <v>1734</v>
      </c>
    </row>
    <row r="300" spans="1:2">
      <c r="A300">
        <v>299</v>
      </c>
      <c r="B300" s="267" t="s">
        <v>1734</v>
      </c>
    </row>
    <row r="301" spans="1:2">
      <c r="A301">
        <v>300</v>
      </c>
      <c r="B301" s="267" t="s">
        <v>1734</v>
      </c>
    </row>
    <row r="302" spans="1:2">
      <c r="A302">
        <v>301</v>
      </c>
      <c r="B302" s="267" t="s">
        <v>1734</v>
      </c>
    </row>
    <row r="303" spans="1:2">
      <c r="A303">
        <v>302</v>
      </c>
      <c r="B303" s="267" t="s">
        <v>1734</v>
      </c>
    </row>
    <row r="304" spans="1:2">
      <c r="A304">
        <v>303</v>
      </c>
      <c r="B304" s="267" t="s">
        <v>1734</v>
      </c>
    </row>
    <row r="305" spans="1:2">
      <c r="A305">
        <v>304</v>
      </c>
      <c r="B305" s="267" t="s">
        <v>1734</v>
      </c>
    </row>
    <row r="306" spans="1:2">
      <c r="A306">
        <v>305</v>
      </c>
      <c r="B306" s="267" t="s">
        <v>1734</v>
      </c>
    </row>
    <row r="307" spans="1:2">
      <c r="A307">
        <v>306</v>
      </c>
      <c r="B307" s="267" t="s">
        <v>1734</v>
      </c>
    </row>
    <row r="308" spans="1:2">
      <c r="A308">
        <v>307</v>
      </c>
      <c r="B308" s="267" t="s">
        <v>1734</v>
      </c>
    </row>
    <row r="309" spans="1:2">
      <c r="A309">
        <v>308</v>
      </c>
      <c r="B309" s="267" t="s">
        <v>1734</v>
      </c>
    </row>
    <row r="310" spans="1:2">
      <c r="A310">
        <v>309</v>
      </c>
      <c r="B310" s="267" t="s">
        <v>1734</v>
      </c>
    </row>
    <row r="311" spans="1:2">
      <c r="A311">
        <v>310</v>
      </c>
      <c r="B311" s="267" t="s">
        <v>1734</v>
      </c>
    </row>
    <row r="312" spans="1:2">
      <c r="A312">
        <v>311</v>
      </c>
      <c r="B312" s="267" t="s">
        <v>1734</v>
      </c>
    </row>
    <row r="313" spans="1:2">
      <c r="A313">
        <v>312</v>
      </c>
      <c r="B313" s="267" t="s">
        <v>1734</v>
      </c>
    </row>
    <row r="314" spans="1:2">
      <c r="A314">
        <v>313</v>
      </c>
      <c r="B314" s="267" t="s">
        <v>1734</v>
      </c>
    </row>
    <row r="315" spans="1:2">
      <c r="A315">
        <v>314</v>
      </c>
      <c r="B315" s="267" t="s">
        <v>1734</v>
      </c>
    </row>
    <row r="316" spans="1:2">
      <c r="A316">
        <v>315</v>
      </c>
      <c r="B316" s="267" t="s">
        <v>1734</v>
      </c>
    </row>
    <row r="317" spans="1:2">
      <c r="A317">
        <v>316</v>
      </c>
      <c r="B317" s="267" t="s">
        <v>1734</v>
      </c>
    </row>
    <row r="318" spans="1:2">
      <c r="A318">
        <v>317</v>
      </c>
      <c r="B318" s="267" t="s">
        <v>1734</v>
      </c>
    </row>
    <row r="319" spans="1:2">
      <c r="A319">
        <v>318</v>
      </c>
      <c r="B319" s="267" t="s">
        <v>1734</v>
      </c>
    </row>
    <row r="320" spans="1:2">
      <c r="A320">
        <v>319</v>
      </c>
      <c r="B320" s="267" t="s">
        <v>1734</v>
      </c>
    </row>
    <row r="321" spans="1:2">
      <c r="A321">
        <v>320</v>
      </c>
      <c r="B321" s="267" t="s">
        <v>1734</v>
      </c>
    </row>
    <row r="322" spans="1:2">
      <c r="A322">
        <v>321</v>
      </c>
      <c r="B322" s="267" t="s">
        <v>1734</v>
      </c>
    </row>
    <row r="323" spans="1:2">
      <c r="A323">
        <v>322</v>
      </c>
      <c r="B323" s="267" t="s">
        <v>1734</v>
      </c>
    </row>
    <row r="324" spans="1:2">
      <c r="A324">
        <v>323</v>
      </c>
      <c r="B324" s="267" t="s">
        <v>1734</v>
      </c>
    </row>
    <row r="325" spans="1:2">
      <c r="A325">
        <v>324</v>
      </c>
      <c r="B325" s="267" t="s">
        <v>1734</v>
      </c>
    </row>
    <row r="326" spans="1:2">
      <c r="A326">
        <v>325</v>
      </c>
      <c r="B326" s="267" t="s">
        <v>1734</v>
      </c>
    </row>
    <row r="327" spans="1:2">
      <c r="A327">
        <v>326</v>
      </c>
      <c r="B327" s="267" t="s">
        <v>1734</v>
      </c>
    </row>
    <row r="328" spans="1:2">
      <c r="A328">
        <v>327</v>
      </c>
      <c r="B328" s="267" t="s">
        <v>1734</v>
      </c>
    </row>
    <row r="329" spans="1:2">
      <c r="A329">
        <v>328</v>
      </c>
      <c r="B329" s="267" t="s">
        <v>1734</v>
      </c>
    </row>
    <row r="330" spans="1:2">
      <c r="A330">
        <v>329</v>
      </c>
      <c r="B330" s="267" t="s">
        <v>1734</v>
      </c>
    </row>
    <row r="331" spans="1:2">
      <c r="A331">
        <v>330</v>
      </c>
      <c r="B331" s="267" t="s">
        <v>1734</v>
      </c>
    </row>
    <row r="332" spans="1:2">
      <c r="A332">
        <v>331</v>
      </c>
      <c r="B332" s="267" t="s">
        <v>1734</v>
      </c>
    </row>
    <row r="333" spans="1:2">
      <c r="A333">
        <v>332</v>
      </c>
      <c r="B333" s="267" t="s">
        <v>1734</v>
      </c>
    </row>
    <row r="334" spans="1:2">
      <c r="A334">
        <v>333</v>
      </c>
      <c r="B334" s="267" t="s">
        <v>1734</v>
      </c>
    </row>
    <row r="335" spans="1:2">
      <c r="A335">
        <v>334</v>
      </c>
      <c r="B335" s="267" t="s">
        <v>1734</v>
      </c>
    </row>
    <row r="336" spans="1:2">
      <c r="A336">
        <v>335</v>
      </c>
      <c r="B336" s="267" t="s">
        <v>1734</v>
      </c>
    </row>
    <row r="337" spans="1:2">
      <c r="A337">
        <v>336</v>
      </c>
      <c r="B337" s="267" t="s">
        <v>1734</v>
      </c>
    </row>
    <row r="338" spans="1:2">
      <c r="A338">
        <v>337</v>
      </c>
      <c r="B338" s="267" t="s">
        <v>1734</v>
      </c>
    </row>
    <row r="339" spans="1:2">
      <c r="A339">
        <v>338</v>
      </c>
      <c r="B339" s="267" t="s">
        <v>1734</v>
      </c>
    </row>
    <row r="340" spans="1:2">
      <c r="A340">
        <v>339</v>
      </c>
      <c r="B340" s="267" t="s">
        <v>1734</v>
      </c>
    </row>
    <row r="341" spans="1:2">
      <c r="A341">
        <v>340</v>
      </c>
      <c r="B341" s="267" t="s">
        <v>1734</v>
      </c>
    </row>
    <row r="342" spans="1:2">
      <c r="A342">
        <v>341</v>
      </c>
      <c r="B342" s="267" t="s">
        <v>1734</v>
      </c>
    </row>
    <row r="343" spans="1:2">
      <c r="A343">
        <v>342</v>
      </c>
      <c r="B343" s="267" t="s">
        <v>1734</v>
      </c>
    </row>
    <row r="344" spans="1:2">
      <c r="A344">
        <v>343</v>
      </c>
      <c r="B344" s="267" t="s">
        <v>1734</v>
      </c>
    </row>
    <row r="345" spans="1:2">
      <c r="A345">
        <v>344</v>
      </c>
      <c r="B345" s="267" t="s">
        <v>1734</v>
      </c>
    </row>
    <row r="346" spans="1:2">
      <c r="A346">
        <v>345</v>
      </c>
      <c r="B346" s="267" t="s">
        <v>1734</v>
      </c>
    </row>
    <row r="347" spans="1:2">
      <c r="A347">
        <v>346</v>
      </c>
      <c r="B347" s="267" t="s">
        <v>1734</v>
      </c>
    </row>
    <row r="348" spans="1:2">
      <c r="A348">
        <v>347</v>
      </c>
      <c r="B348" s="267" t="s">
        <v>1734</v>
      </c>
    </row>
    <row r="349" spans="1:2">
      <c r="A349">
        <v>348</v>
      </c>
      <c r="B349" s="267" t="s">
        <v>1734</v>
      </c>
    </row>
    <row r="350" spans="1:2">
      <c r="A350">
        <v>349</v>
      </c>
      <c r="B350" s="267" t="s">
        <v>1734</v>
      </c>
    </row>
    <row r="351" spans="1:2">
      <c r="A351">
        <v>350</v>
      </c>
      <c r="B351" s="267" t="s">
        <v>1734</v>
      </c>
    </row>
    <row r="352" spans="1:2">
      <c r="A352">
        <v>351</v>
      </c>
      <c r="B352" s="267" t="s">
        <v>1734</v>
      </c>
    </row>
    <row r="353" spans="1:2">
      <c r="A353">
        <v>352</v>
      </c>
      <c r="B353" s="267" t="s">
        <v>1734</v>
      </c>
    </row>
    <row r="354" spans="1:2">
      <c r="A354">
        <v>353</v>
      </c>
      <c r="B354" s="267" t="s">
        <v>1734</v>
      </c>
    </row>
    <row r="355" spans="1:2">
      <c r="A355">
        <v>354</v>
      </c>
      <c r="B355" s="267" t="s">
        <v>1734</v>
      </c>
    </row>
    <row r="356" spans="1:2">
      <c r="A356">
        <v>355</v>
      </c>
      <c r="B356" s="267" t="s">
        <v>1734</v>
      </c>
    </row>
    <row r="357" spans="1:2">
      <c r="A357">
        <v>356</v>
      </c>
      <c r="B357" s="267" t="s">
        <v>1734</v>
      </c>
    </row>
    <row r="358" spans="1:2">
      <c r="A358">
        <v>357</v>
      </c>
      <c r="B358" s="267" t="s">
        <v>1734</v>
      </c>
    </row>
    <row r="359" spans="1:2">
      <c r="A359">
        <v>358</v>
      </c>
      <c r="B359" s="267" t="s">
        <v>1734</v>
      </c>
    </row>
    <row r="360" spans="1:2">
      <c r="A360">
        <v>359</v>
      </c>
      <c r="B360" s="267" t="s">
        <v>1734</v>
      </c>
    </row>
    <row r="361" spans="1:2">
      <c r="A361">
        <v>360</v>
      </c>
      <c r="B361" s="267" t="s">
        <v>1734</v>
      </c>
    </row>
    <row r="362" spans="1:2">
      <c r="A362">
        <v>361</v>
      </c>
      <c r="B362" s="267" t="s">
        <v>1734</v>
      </c>
    </row>
    <row r="363" spans="1:2">
      <c r="A363">
        <v>362</v>
      </c>
      <c r="B363" s="267" t="s">
        <v>1734</v>
      </c>
    </row>
    <row r="364" spans="1:2">
      <c r="A364">
        <v>363</v>
      </c>
      <c r="B364" s="267" t="s">
        <v>1734</v>
      </c>
    </row>
    <row r="365" spans="1:2">
      <c r="A365">
        <v>364</v>
      </c>
      <c r="B365" s="267" t="s">
        <v>1734</v>
      </c>
    </row>
    <row r="366" spans="1:2">
      <c r="A366">
        <v>365</v>
      </c>
      <c r="B366" s="267" t="s">
        <v>1734</v>
      </c>
    </row>
    <row r="367" spans="1:2">
      <c r="A367">
        <v>366</v>
      </c>
      <c r="B367" s="267" t="s">
        <v>1734</v>
      </c>
    </row>
    <row r="368" spans="1:2">
      <c r="A368">
        <v>367</v>
      </c>
      <c r="B368" s="267" t="s">
        <v>1734</v>
      </c>
    </row>
    <row r="369" spans="1:2">
      <c r="A369">
        <v>368</v>
      </c>
      <c r="B369" s="267" t="s">
        <v>1734</v>
      </c>
    </row>
    <row r="370" spans="1:2">
      <c r="A370">
        <v>369</v>
      </c>
      <c r="B370" s="267" t="s">
        <v>1734</v>
      </c>
    </row>
    <row r="371" spans="1:2">
      <c r="A371">
        <v>370</v>
      </c>
      <c r="B371" s="267" t="s">
        <v>1734</v>
      </c>
    </row>
    <row r="372" spans="1:2">
      <c r="A372">
        <v>371</v>
      </c>
      <c r="B372" s="267" t="s">
        <v>1734</v>
      </c>
    </row>
    <row r="373" spans="1:2">
      <c r="A373">
        <v>372</v>
      </c>
      <c r="B373" s="267" t="s">
        <v>1734</v>
      </c>
    </row>
    <row r="374" spans="1:2">
      <c r="A374">
        <v>373</v>
      </c>
      <c r="B374" s="267" t="s">
        <v>1734</v>
      </c>
    </row>
    <row r="375" spans="1:2">
      <c r="A375">
        <v>374</v>
      </c>
      <c r="B375" s="267" t="s">
        <v>1734</v>
      </c>
    </row>
    <row r="376" spans="1:2">
      <c r="A376">
        <v>375</v>
      </c>
      <c r="B376" s="267" t="s">
        <v>1734</v>
      </c>
    </row>
    <row r="377" spans="1:2">
      <c r="A377">
        <v>376</v>
      </c>
      <c r="B377" s="267" t="s">
        <v>1734</v>
      </c>
    </row>
    <row r="378" spans="1:2">
      <c r="A378">
        <v>377</v>
      </c>
      <c r="B378" s="267" t="s">
        <v>1734</v>
      </c>
    </row>
    <row r="379" spans="1:2">
      <c r="A379">
        <v>378</v>
      </c>
      <c r="B379" s="267" t="s">
        <v>1734</v>
      </c>
    </row>
    <row r="380" spans="1:2">
      <c r="A380">
        <v>379</v>
      </c>
      <c r="B380" s="267" t="s">
        <v>1734</v>
      </c>
    </row>
    <row r="381" spans="1:2">
      <c r="A381">
        <v>380</v>
      </c>
      <c r="B381" s="267" t="s">
        <v>1734</v>
      </c>
    </row>
    <row r="382" spans="1:2">
      <c r="A382">
        <v>381</v>
      </c>
      <c r="B382" s="267" t="s">
        <v>1734</v>
      </c>
    </row>
    <row r="383" spans="1:2">
      <c r="A383">
        <v>382</v>
      </c>
      <c r="B383" s="267" t="s">
        <v>1734</v>
      </c>
    </row>
    <row r="384" spans="1:2">
      <c r="A384">
        <v>383</v>
      </c>
      <c r="B384" s="267" t="s">
        <v>1734</v>
      </c>
    </row>
    <row r="385" spans="1:2">
      <c r="A385">
        <v>384</v>
      </c>
      <c r="B385" s="267" t="s">
        <v>1734</v>
      </c>
    </row>
    <row r="386" spans="1:2">
      <c r="A386">
        <v>385</v>
      </c>
      <c r="B386" s="267" t="s">
        <v>1734</v>
      </c>
    </row>
    <row r="387" spans="1:2">
      <c r="A387">
        <v>386</v>
      </c>
      <c r="B387" s="267" t="s">
        <v>1734</v>
      </c>
    </row>
    <row r="388" spans="1:2">
      <c r="A388">
        <v>387</v>
      </c>
      <c r="B388" s="267" t="s">
        <v>1734</v>
      </c>
    </row>
    <row r="389" spans="1:2">
      <c r="A389">
        <v>388</v>
      </c>
      <c r="B389" s="267" t="s">
        <v>1734</v>
      </c>
    </row>
    <row r="390" spans="1:2">
      <c r="A390">
        <v>389</v>
      </c>
      <c r="B390" s="267" t="s">
        <v>1734</v>
      </c>
    </row>
    <row r="391" spans="1:2">
      <c r="A391">
        <v>390</v>
      </c>
      <c r="B391" s="267" t="s">
        <v>1734</v>
      </c>
    </row>
    <row r="392" spans="1:2">
      <c r="A392">
        <v>391</v>
      </c>
      <c r="B392" s="267" t="s">
        <v>1734</v>
      </c>
    </row>
    <row r="393" spans="1:2">
      <c r="A393">
        <v>392</v>
      </c>
      <c r="B393" s="267" t="s">
        <v>1734</v>
      </c>
    </row>
    <row r="394" spans="1:2">
      <c r="A394">
        <v>393</v>
      </c>
      <c r="B394" s="267" t="s">
        <v>1734</v>
      </c>
    </row>
    <row r="395" spans="1:2">
      <c r="A395">
        <v>394</v>
      </c>
      <c r="B395" s="267" t="s">
        <v>1734</v>
      </c>
    </row>
    <row r="396" spans="1:2">
      <c r="A396">
        <v>395</v>
      </c>
      <c r="B396" s="267" t="s">
        <v>1734</v>
      </c>
    </row>
    <row r="397" spans="1:2">
      <c r="A397">
        <v>396</v>
      </c>
      <c r="B397" s="267" t="s">
        <v>1734</v>
      </c>
    </row>
    <row r="398" spans="1:2">
      <c r="A398">
        <v>397</v>
      </c>
      <c r="B398" s="267" t="s">
        <v>1734</v>
      </c>
    </row>
    <row r="399" spans="1:2">
      <c r="A399">
        <v>398</v>
      </c>
      <c r="B399" s="267" t="s">
        <v>1734</v>
      </c>
    </row>
    <row r="400" spans="1:2">
      <c r="A400">
        <v>399</v>
      </c>
      <c r="B400" s="267" t="s">
        <v>1734</v>
      </c>
    </row>
    <row r="401" spans="1:2">
      <c r="A401">
        <v>400</v>
      </c>
      <c r="B401" s="267" t="s">
        <v>1734</v>
      </c>
    </row>
    <row r="402" spans="1:2">
      <c r="A402">
        <v>401</v>
      </c>
      <c r="B402" s="267" t="s">
        <v>1734</v>
      </c>
    </row>
    <row r="403" spans="1:2">
      <c r="A403">
        <v>402</v>
      </c>
      <c r="B403" s="267" t="s">
        <v>1734</v>
      </c>
    </row>
    <row r="404" spans="1:2">
      <c r="A404">
        <v>403</v>
      </c>
      <c r="B404" s="267" t="s">
        <v>1734</v>
      </c>
    </row>
    <row r="405" spans="1:2">
      <c r="A405">
        <v>404</v>
      </c>
      <c r="B405" s="267" t="s">
        <v>1734</v>
      </c>
    </row>
    <row r="406" spans="1:2">
      <c r="A406">
        <v>405</v>
      </c>
      <c r="B406" s="267" t="s">
        <v>1734</v>
      </c>
    </row>
    <row r="407" spans="1:2">
      <c r="A407">
        <v>406</v>
      </c>
      <c r="B407" s="267" t="s">
        <v>1734</v>
      </c>
    </row>
    <row r="408" spans="1:2">
      <c r="A408">
        <v>407</v>
      </c>
      <c r="B408" s="267" t="s">
        <v>1734</v>
      </c>
    </row>
    <row r="409" spans="1:2">
      <c r="A409">
        <v>408</v>
      </c>
      <c r="B409" s="267" t="s">
        <v>1734</v>
      </c>
    </row>
    <row r="410" spans="1:2">
      <c r="A410">
        <v>409</v>
      </c>
      <c r="B410" s="267" t="s">
        <v>1734</v>
      </c>
    </row>
    <row r="411" spans="1:2">
      <c r="A411">
        <v>410</v>
      </c>
      <c r="B411" s="267" t="s">
        <v>1734</v>
      </c>
    </row>
    <row r="412" spans="1:2">
      <c r="A412">
        <v>411</v>
      </c>
      <c r="B412" s="267" t="s">
        <v>1734</v>
      </c>
    </row>
    <row r="413" spans="1:2">
      <c r="A413">
        <v>412</v>
      </c>
      <c r="B413" s="267" t="s">
        <v>1734</v>
      </c>
    </row>
    <row r="414" spans="1:2">
      <c r="A414">
        <v>413</v>
      </c>
      <c r="B414" s="267" t="s">
        <v>1734</v>
      </c>
    </row>
    <row r="415" spans="1:2">
      <c r="A415">
        <v>414</v>
      </c>
      <c r="B415" s="267" t="s">
        <v>1734</v>
      </c>
    </row>
    <row r="416" spans="1:2">
      <c r="A416">
        <v>415</v>
      </c>
      <c r="B416" s="267" t="s">
        <v>1734</v>
      </c>
    </row>
    <row r="417" spans="1:2">
      <c r="A417">
        <v>416</v>
      </c>
      <c r="B417" s="267" t="s">
        <v>1734</v>
      </c>
    </row>
    <row r="418" spans="1:2">
      <c r="A418">
        <v>417</v>
      </c>
      <c r="B418" s="267" t="s">
        <v>1734</v>
      </c>
    </row>
    <row r="419" spans="1:2">
      <c r="A419">
        <v>418</v>
      </c>
      <c r="B419" s="267" t="s">
        <v>1734</v>
      </c>
    </row>
    <row r="420" spans="1:2">
      <c r="A420">
        <v>419</v>
      </c>
      <c r="B420" s="267" t="s">
        <v>1734</v>
      </c>
    </row>
    <row r="421" spans="1:2">
      <c r="A421">
        <v>420</v>
      </c>
      <c r="B421" s="267" t="s">
        <v>1734</v>
      </c>
    </row>
    <row r="422" spans="1:2">
      <c r="A422">
        <v>421</v>
      </c>
      <c r="B422" s="267" t="s">
        <v>1734</v>
      </c>
    </row>
    <row r="423" spans="1:2">
      <c r="A423">
        <v>422</v>
      </c>
      <c r="B423" s="267" t="s">
        <v>1734</v>
      </c>
    </row>
    <row r="424" spans="1:2">
      <c r="A424">
        <v>423</v>
      </c>
      <c r="B424" s="267" t="s">
        <v>1734</v>
      </c>
    </row>
    <row r="425" spans="1:2">
      <c r="A425">
        <v>424</v>
      </c>
      <c r="B425" s="267" t="s">
        <v>1734</v>
      </c>
    </row>
    <row r="426" spans="1:2">
      <c r="A426">
        <v>425</v>
      </c>
      <c r="B426" s="267" t="s">
        <v>1734</v>
      </c>
    </row>
    <row r="427" spans="1:2">
      <c r="A427">
        <v>426</v>
      </c>
      <c r="B427" s="267" t="s">
        <v>1734</v>
      </c>
    </row>
    <row r="428" spans="1:2">
      <c r="A428">
        <v>427</v>
      </c>
      <c r="B428" s="267" t="s">
        <v>1734</v>
      </c>
    </row>
    <row r="429" spans="1:2">
      <c r="A429">
        <v>428</v>
      </c>
      <c r="B429" s="267" t="s">
        <v>1734</v>
      </c>
    </row>
    <row r="430" spans="1:2">
      <c r="A430">
        <v>429</v>
      </c>
      <c r="B430" s="267" t="s">
        <v>1734</v>
      </c>
    </row>
    <row r="431" spans="1:2">
      <c r="A431">
        <v>430</v>
      </c>
      <c r="B431" s="267" t="s">
        <v>1734</v>
      </c>
    </row>
    <row r="432" spans="1:2">
      <c r="A432">
        <v>431</v>
      </c>
      <c r="B432" s="267" t="s">
        <v>1734</v>
      </c>
    </row>
    <row r="433" spans="1:2">
      <c r="A433">
        <v>432</v>
      </c>
      <c r="B433" s="267" t="s">
        <v>1734</v>
      </c>
    </row>
    <row r="434" spans="1:2">
      <c r="A434">
        <v>433</v>
      </c>
      <c r="B434" s="267" t="s">
        <v>1734</v>
      </c>
    </row>
    <row r="435" spans="1:2">
      <c r="A435">
        <v>434</v>
      </c>
      <c r="B435" s="267" t="s">
        <v>1734</v>
      </c>
    </row>
    <row r="436" spans="1:2">
      <c r="A436">
        <v>435</v>
      </c>
      <c r="B436" s="267" t="s">
        <v>1734</v>
      </c>
    </row>
    <row r="437" spans="1:2">
      <c r="A437">
        <v>436</v>
      </c>
      <c r="B437" s="267" t="s">
        <v>1734</v>
      </c>
    </row>
    <row r="438" spans="1:2">
      <c r="A438">
        <v>437</v>
      </c>
      <c r="B438" s="267" t="s">
        <v>1734</v>
      </c>
    </row>
    <row r="439" spans="1:2">
      <c r="A439">
        <v>438</v>
      </c>
      <c r="B439" s="267" t="s">
        <v>1734</v>
      </c>
    </row>
    <row r="440" spans="1:2">
      <c r="A440">
        <v>439</v>
      </c>
      <c r="B440" s="267" t="s">
        <v>1734</v>
      </c>
    </row>
    <row r="441" spans="1:2">
      <c r="A441">
        <v>440</v>
      </c>
      <c r="B441" s="267" t="s">
        <v>1734</v>
      </c>
    </row>
    <row r="442" spans="1:2">
      <c r="A442">
        <v>441</v>
      </c>
      <c r="B442" s="267" t="s">
        <v>1734</v>
      </c>
    </row>
    <row r="443" spans="1:2">
      <c r="A443">
        <v>442</v>
      </c>
      <c r="B443" s="267" t="s">
        <v>1734</v>
      </c>
    </row>
    <row r="444" spans="1:2">
      <c r="A444">
        <v>443</v>
      </c>
      <c r="B444" s="267" t="s">
        <v>1734</v>
      </c>
    </row>
    <row r="445" spans="1:2">
      <c r="A445">
        <v>444</v>
      </c>
      <c r="B445" s="267" t="s">
        <v>1734</v>
      </c>
    </row>
    <row r="446" spans="1:2">
      <c r="A446">
        <v>445</v>
      </c>
      <c r="B446" s="267" t="s">
        <v>1734</v>
      </c>
    </row>
    <row r="447" spans="1:2">
      <c r="A447">
        <v>446</v>
      </c>
      <c r="B447" s="267" t="s">
        <v>1734</v>
      </c>
    </row>
    <row r="448" spans="1:2">
      <c r="A448">
        <v>447</v>
      </c>
      <c r="B448" s="267" t="s">
        <v>1734</v>
      </c>
    </row>
    <row r="449" spans="1:2">
      <c r="A449">
        <v>448</v>
      </c>
      <c r="B449" s="267" t="s">
        <v>1734</v>
      </c>
    </row>
    <row r="450" spans="1:2">
      <c r="A450">
        <v>449</v>
      </c>
      <c r="B450" s="267" t="s">
        <v>1734</v>
      </c>
    </row>
    <row r="451" spans="1:2">
      <c r="A451">
        <v>450</v>
      </c>
      <c r="B451" s="267" t="s">
        <v>1734</v>
      </c>
    </row>
    <row r="452" spans="1:2">
      <c r="A452">
        <v>451</v>
      </c>
      <c r="B452" s="267" t="s">
        <v>1734</v>
      </c>
    </row>
    <row r="453" spans="1:2">
      <c r="A453">
        <v>452</v>
      </c>
      <c r="B453" s="267" t="s">
        <v>1734</v>
      </c>
    </row>
    <row r="454" spans="1:2">
      <c r="A454">
        <v>453</v>
      </c>
      <c r="B454" s="267" t="s">
        <v>1734</v>
      </c>
    </row>
    <row r="455" spans="1:2">
      <c r="A455">
        <v>454</v>
      </c>
      <c r="B455" s="267" t="s">
        <v>1734</v>
      </c>
    </row>
    <row r="456" spans="1:2">
      <c r="A456">
        <v>455</v>
      </c>
      <c r="B456" s="267" t="s">
        <v>1734</v>
      </c>
    </row>
    <row r="457" spans="1:2">
      <c r="A457">
        <v>456</v>
      </c>
      <c r="B457" s="267" t="s">
        <v>1734</v>
      </c>
    </row>
    <row r="458" spans="1:2">
      <c r="A458">
        <v>457</v>
      </c>
      <c r="B458" s="267" t="s">
        <v>1734</v>
      </c>
    </row>
    <row r="459" spans="1:2">
      <c r="A459">
        <v>458</v>
      </c>
      <c r="B459" s="267" t="s">
        <v>1734</v>
      </c>
    </row>
    <row r="460" spans="1:2">
      <c r="A460">
        <v>459</v>
      </c>
      <c r="B460" s="267" t="s">
        <v>1734</v>
      </c>
    </row>
    <row r="461" spans="1:2">
      <c r="A461">
        <v>460</v>
      </c>
      <c r="B461" s="267" t="s">
        <v>1734</v>
      </c>
    </row>
    <row r="462" spans="1:2">
      <c r="A462">
        <v>461</v>
      </c>
      <c r="B462" s="267" t="s">
        <v>1734</v>
      </c>
    </row>
    <row r="463" spans="1:2">
      <c r="A463">
        <v>462</v>
      </c>
      <c r="B463" s="267" t="s">
        <v>1734</v>
      </c>
    </row>
    <row r="464" spans="1:2">
      <c r="A464">
        <v>463</v>
      </c>
      <c r="B464" s="267" t="s">
        <v>1734</v>
      </c>
    </row>
    <row r="465" spans="1:2">
      <c r="A465">
        <v>464</v>
      </c>
      <c r="B465" s="267" t="s">
        <v>1734</v>
      </c>
    </row>
    <row r="466" spans="1:2">
      <c r="A466">
        <v>465</v>
      </c>
      <c r="B466" s="267" t="s">
        <v>1734</v>
      </c>
    </row>
    <row r="467" spans="1:2">
      <c r="A467">
        <v>466</v>
      </c>
      <c r="B467" s="267" t="s">
        <v>1734</v>
      </c>
    </row>
    <row r="468" spans="1:2">
      <c r="A468">
        <v>467</v>
      </c>
      <c r="B468" s="267" t="s">
        <v>1734</v>
      </c>
    </row>
    <row r="469" spans="1:2">
      <c r="A469">
        <v>468</v>
      </c>
      <c r="B469" s="267" t="s">
        <v>1734</v>
      </c>
    </row>
    <row r="470" spans="1:2">
      <c r="A470">
        <v>469</v>
      </c>
      <c r="B470" s="267" t="s">
        <v>1734</v>
      </c>
    </row>
    <row r="471" spans="1:2">
      <c r="A471">
        <v>470</v>
      </c>
      <c r="B471" s="267" t="s">
        <v>1734</v>
      </c>
    </row>
    <row r="472" spans="1:2">
      <c r="A472">
        <v>471</v>
      </c>
      <c r="B472" s="267" t="s">
        <v>1734</v>
      </c>
    </row>
    <row r="473" spans="1:2">
      <c r="A473">
        <v>472</v>
      </c>
      <c r="B473" s="267" t="s">
        <v>1734</v>
      </c>
    </row>
    <row r="474" spans="1:2">
      <c r="A474">
        <v>473</v>
      </c>
      <c r="B474" s="267" t="s">
        <v>1734</v>
      </c>
    </row>
    <row r="475" spans="1:2">
      <c r="A475">
        <v>474</v>
      </c>
      <c r="B475" s="267" t="s">
        <v>1734</v>
      </c>
    </row>
    <row r="476" spans="1:2">
      <c r="A476">
        <v>475</v>
      </c>
      <c r="B476" s="267" t="s">
        <v>1734</v>
      </c>
    </row>
    <row r="477" spans="1:2">
      <c r="A477">
        <v>476</v>
      </c>
      <c r="B477" s="267" t="s">
        <v>1734</v>
      </c>
    </row>
    <row r="478" spans="1:2">
      <c r="A478">
        <v>477</v>
      </c>
      <c r="B478" s="267" t="s">
        <v>1734</v>
      </c>
    </row>
    <row r="479" spans="1:2">
      <c r="A479">
        <v>478</v>
      </c>
      <c r="B479" s="267" t="s">
        <v>1734</v>
      </c>
    </row>
    <row r="480" spans="1:2">
      <c r="A480">
        <v>479</v>
      </c>
      <c r="B480" s="267" t="s">
        <v>1734</v>
      </c>
    </row>
    <row r="481" spans="1:2">
      <c r="A481">
        <v>480</v>
      </c>
      <c r="B481" s="267" t="s">
        <v>1734</v>
      </c>
    </row>
    <row r="482" spans="1:2">
      <c r="A482">
        <v>481</v>
      </c>
      <c r="B482" s="267" t="s">
        <v>1734</v>
      </c>
    </row>
    <row r="483" spans="1:2">
      <c r="A483">
        <v>482</v>
      </c>
      <c r="B483" s="267" t="s">
        <v>1734</v>
      </c>
    </row>
    <row r="484" spans="1:2">
      <c r="A484">
        <v>483</v>
      </c>
      <c r="B484" s="267" t="s">
        <v>1734</v>
      </c>
    </row>
    <row r="485" spans="1:2">
      <c r="A485">
        <v>484</v>
      </c>
      <c r="B485" s="267" t="s">
        <v>1734</v>
      </c>
    </row>
    <row r="486" spans="1:2">
      <c r="A486">
        <v>485</v>
      </c>
      <c r="B486" s="267" t="s">
        <v>1734</v>
      </c>
    </row>
    <row r="487" spans="1:2">
      <c r="A487">
        <v>486</v>
      </c>
      <c r="B487" s="267" t="s">
        <v>1734</v>
      </c>
    </row>
    <row r="488" spans="1:2">
      <c r="A488">
        <v>487</v>
      </c>
      <c r="B488" s="267" t="s">
        <v>1734</v>
      </c>
    </row>
    <row r="489" spans="1:2">
      <c r="A489">
        <v>488</v>
      </c>
      <c r="B489" s="267" t="s">
        <v>1734</v>
      </c>
    </row>
    <row r="490" spans="1:2">
      <c r="A490">
        <v>489</v>
      </c>
      <c r="B490" s="267" t="s">
        <v>1734</v>
      </c>
    </row>
    <row r="491" spans="1:2">
      <c r="A491">
        <v>490</v>
      </c>
      <c r="B491" s="267" t="s">
        <v>1734</v>
      </c>
    </row>
    <row r="492" spans="1:2">
      <c r="A492">
        <v>491</v>
      </c>
      <c r="B492" s="267" t="s">
        <v>1734</v>
      </c>
    </row>
    <row r="493" spans="1:2">
      <c r="A493">
        <v>492</v>
      </c>
      <c r="B493" s="267" t="s">
        <v>1734</v>
      </c>
    </row>
    <row r="494" spans="1:2">
      <c r="A494">
        <v>493</v>
      </c>
      <c r="B494" s="267" t="s">
        <v>1734</v>
      </c>
    </row>
    <row r="495" spans="1:2">
      <c r="A495">
        <v>494</v>
      </c>
      <c r="B495" s="267" t="s">
        <v>1734</v>
      </c>
    </row>
    <row r="496" spans="1:2">
      <c r="A496">
        <v>495</v>
      </c>
      <c r="B496" s="267" t="s">
        <v>1734</v>
      </c>
    </row>
    <row r="497" spans="1:2">
      <c r="A497">
        <v>496</v>
      </c>
      <c r="B497" s="267" t="s">
        <v>1734</v>
      </c>
    </row>
    <row r="498" spans="1:2">
      <c r="A498">
        <v>497</v>
      </c>
      <c r="B498" s="267" t="s">
        <v>1734</v>
      </c>
    </row>
    <row r="499" spans="1:2">
      <c r="A499">
        <v>498</v>
      </c>
      <c r="B499" s="267" t="s">
        <v>1734</v>
      </c>
    </row>
    <row r="500" spans="1:2">
      <c r="A500">
        <v>499</v>
      </c>
      <c r="B500" s="267" t="s">
        <v>1734</v>
      </c>
    </row>
    <row r="501" spans="1:2">
      <c r="A501">
        <v>500</v>
      </c>
      <c r="B501" s="267" t="s">
        <v>1734</v>
      </c>
    </row>
    <row r="502" spans="1:2">
      <c r="A502">
        <v>501</v>
      </c>
      <c r="B502" s="267" t="s">
        <v>1734</v>
      </c>
    </row>
    <row r="503" spans="1:2">
      <c r="A503">
        <v>502</v>
      </c>
      <c r="B503" s="267" t="s">
        <v>1734</v>
      </c>
    </row>
    <row r="504" spans="1:2">
      <c r="A504">
        <v>503</v>
      </c>
      <c r="B504" s="267" t="s">
        <v>1734</v>
      </c>
    </row>
    <row r="505" spans="1:2">
      <c r="A505">
        <v>504</v>
      </c>
      <c r="B505" s="267" t="s">
        <v>1734</v>
      </c>
    </row>
    <row r="506" spans="1:2">
      <c r="A506">
        <v>505</v>
      </c>
      <c r="B506" s="267" t="s">
        <v>1734</v>
      </c>
    </row>
    <row r="507" spans="1:2">
      <c r="A507">
        <v>506</v>
      </c>
      <c r="B507" s="267" t="s">
        <v>1734</v>
      </c>
    </row>
    <row r="508" spans="1:2">
      <c r="A508">
        <v>507</v>
      </c>
      <c r="B508" s="267" t="s">
        <v>1734</v>
      </c>
    </row>
    <row r="509" spans="1:2">
      <c r="A509">
        <v>508</v>
      </c>
      <c r="B509" s="267" t="s">
        <v>1734</v>
      </c>
    </row>
    <row r="510" spans="1:2">
      <c r="A510">
        <v>509</v>
      </c>
      <c r="B510" s="267" t="s">
        <v>1734</v>
      </c>
    </row>
    <row r="511" spans="1:2">
      <c r="A511">
        <v>510</v>
      </c>
      <c r="B511" s="267" t="s">
        <v>1734</v>
      </c>
    </row>
    <row r="512" spans="1:2">
      <c r="A512">
        <v>511</v>
      </c>
      <c r="B512" s="267" t="s">
        <v>1734</v>
      </c>
    </row>
    <row r="513" spans="1:2">
      <c r="A513">
        <v>512</v>
      </c>
      <c r="B513" s="267" t="s">
        <v>1734</v>
      </c>
    </row>
    <row r="514" spans="1:2">
      <c r="A514">
        <v>513</v>
      </c>
      <c r="B514" s="267" t="s">
        <v>1734</v>
      </c>
    </row>
    <row r="515" spans="1:2">
      <c r="A515">
        <v>514</v>
      </c>
      <c r="B515" s="267" t="s">
        <v>1734</v>
      </c>
    </row>
    <row r="516" spans="1:2">
      <c r="A516">
        <v>515</v>
      </c>
      <c r="B516" s="267" t="s">
        <v>1734</v>
      </c>
    </row>
    <row r="517" spans="1:2">
      <c r="A517">
        <v>516</v>
      </c>
      <c r="B517" s="267" t="s">
        <v>1734</v>
      </c>
    </row>
    <row r="518" spans="1:2">
      <c r="A518">
        <v>517</v>
      </c>
      <c r="B518" s="267" t="s">
        <v>1734</v>
      </c>
    </row>
    <row r="519" spans="1:2">
      <c r="A519">
        <v>518</v>
      </c>
      <c r="B519" s="267" t="s">
        <v>1734</v>
      </c>
    </row>
    <row r="520" spans="1:2">
      <c r="A520">
        <v>519</v>
      </c>
      <c r="B520" s="267" t="s">
        <v>1734</v>
      </c>
    </row>
    <row r="521" spans="1:2">
      <c r="A521">
        <v>520</v>
      </c>
      <c r="B521" s="267" t="s">
        <v>1734</v>
      </c>
    </row>
    <row r="522" spans="1:2">
      <c r="A522">
        <v>521</v>
      </c>
      <c r="B522" s="267" t="s">
        <v>1734</v>
      </c>
    </row>
    <row r="523" spans="1:2">
      <c r="A523">
        <v>522</v>
      </c>
      <c r="B523" s="267" t="s">
        <v>1734</v>
      </c>
    </row>
    <row r="524" spans="1:2">
      <c r="A524">
        <v>523</v>
      </c>
      <c r="B524" s="267" t="s">
        <v>1734</v>
      </c>
    </row>
    <row r="525" spans="1:2">
      <c r="A525">
        <v>524</v>
      </c>
      <c r="B525" s="267" t="s">
        <v>1734</v>
      </c>
    </row>
    <row r="526" spans="1:2">
      <c r="A526">
        <v>525</v>
      </c>
      <c r="B526" s="267" t="s">
        <v>1734</v>
      </c>
    </row>
    <row r="527" spans="1:2">
      <c r="A527">
        <v>526</v>
      </c>
      <c r="B527" s="267" t="s">
        <v>1734</v>
      </c>
    </row>
    <row r="528" spans="1:2">
      <c r="A528">
        <v>527</v>
      </c>
      <c r="B528" s="267" t="s">
        <v>1734</v>
      </c>
    </row>
    <row r="529" spans="1:2">
      <c r="A529">
        <v>528</v>
      </c>
      <c r="B529" s="267" t="s">
        <v>1734</v>
      </c>
    </row>
    <row r="530" spans="1:2">
      <c r="A530">
        <v>529</v>
      </c>
      <c r="B530" s="267" t="s">
        <v>1734</v>
      </c>
    </row>
    <row r="531" spans="1:2">
      <c r="A531">
        <v>530</v>
      </c>
      <c r="B531" s="267" t="s">
        <v>1734</v>
      </c>
    </row>
    <row r="532" spans="1:2">
      <c r="A532">
        <v>531</v>
      </c>
      <c r="B532" s="267" t="s">
        <v>1734</v>
      </c>
    </row>
    <row r="533" spans="1:2">
      <c r="A533">
        <v>532</v>
      </c>
      <c r="B533" s="267" t="s">
        <v>1734</v>
      </c>
    </row>
    <row r="534" spans="1:2">
      <c r="A534">
        <v>533</v>
      </c>
      <c r="B534" s="267" t="s">
        <v>1734</v>
      </c>
    </row>
    <row r="535" spans="1:2">
      <c r="A535">
        <v>534</v>
      </c>
      <c r="B535" s="267" t="s">
        <v>1734</v>
      </c>
    </row>
    <row r="536" spans="1:2">
      <c r="A536">
        <v>535</v>
      </c>
      <c r="B536" s="267" t="s">
        <v>1734</v>
      </c>
    </row>
    <row r="537" spans="1:2">
      <c r="A537">
        <v>536</v>
      </c>
      <c r="B537" s="267" t="s">
        <v>1734</v>
      </c>
    </row>
    <row r="538" spans="1:2">
      <c r="A538">
        <v>537</v>
      </c>
      <c r="B538" s="267" t="s">
        <v>1734</v>
      </c>
    </row>
    <row r="539" spans="1:2">
      <c r="A539">
        <v>538</v>
      </c>
      <c r="B539" s="267" t="s">
        <v>1734</v>
      </c>
    </row>
    <row r="540" spans="1:2">
      <c r="A540">
        <v>539</v>
      </c>
      <c r="B540" s="267" t="s">
        <v>1734</v>
      </c>
    </row>
    <row r="541" spans="1:2">
      <c r="A541">
        <v>540</v>
      </c>
      <c r="B541" s="267" t="s">
        <v>1734</v>
      </c>
    </row>
    <row r="542" spans="1:2">
      <c r="A542">
        <v>541</v>
      </c>
      <c r="B542" s="267" t="s">
        <v>1734</v>
      </c>
    </row>
    <row r="543" spans="1:2">
      <c r="A543">
        <v>542</v>
      </c>
      <c r="B543" s="267" t="s">
        <v>1734</v>
      </c>
    </row>
    <row r="544" spans="1:2">
      <c r="A544">
        <v>543</v>
      </c>
      <c r="B544" s="267" t="s">
        <v>1734</v>
      </c>
    </row>
    <row r="545" spans="1:2">
      <c r="A545">
        <v>544</v>
      </c>
      <c r="B545" s="267" t="s">
        <v>1734</v>
      </c>
    </row>
    <row r="546" spans="1:2">
      <c r="A546">
        <v>545</v>
      </c>
      <c r="B546" s="267" t="s">
        <v>1734</v>
      </c>
    </row>
    <row r="547" spans="1:2">
      <c r="A547">
        <v>546</v>
      </c>
      <c r="B547" s="267" t="s">
        <v>1734</v>
      </c>
    </row>
    <row r="548" spans="1:2">
      <c r="A548">
        <v>547</v>
      </c>
      <c r="B548" s="267" t="s">
        <v>1734</v>
      </c>
    </row>
    <row r="549" spans="1:2">
      <c r="A549">
        <v>548</v>
      </c>
      <c r="B549" s="267" t="s">
        <v>1734</v>
      </c>
    </row>
    <row r="550" spans="1:2">
      <c r="A550">
        <v>549</v>
      </c>
      <c r="B550" s="267" t="s">
        <v>1734</v>
      </c>
    </row>
    <row r="551" spans="1:2">
      <c r="A551">
        <v>550</v>
      </c>
      <c r="B551" s="267" t="s">
        <v>1734</v>
      </c>
    </row>
    <row r="552" spans="1:2">
      <c r="A552">
        <v>551</v>
      </c>
      <c r="B552" s="267" t="s">
        <v>1734</v>
      </c>
    </row>
    <row r="553" spans="1:2">
      <c r="A553">
        <v>552</v>
      </c>
      <c r="B553" s="267" t="s">
        <v>1734</v>
      </c>
    </row>
    <row r="554" spans="1:2">
      <c r="A554">
        <v>553</v>
      </c>
      <c r="B554" s="267" t="s">
        <v>1734</v>
      </c>
    </row>
    <row r="555" spans="1:2">
      <c r="A555">
        <v>554</v>
      </c>
      <c r="B555" s="267" t="s">
        <v>1734</v>
      </c>
    </row>
    <row r="556" spans="1:2">
      <c r="A556">
        <v>555</v>
      </c>
      <c r="B556" s="267" t="s">
        <v>1734</v>
      </c>
    </row>
    <row r="557" spans="1:2">
      <c r="A557">
        <v>556</v>
      </c>
      <c r="B557" s="267" t="s">
        <v>1734</v>
      </c>
    </row>
    <row r="558" spans="1:2">
      <c r="A558">
        <v>557</v>
      </c>
      <c r="B558" s="267" t="s">
        <v>1734</v>
      </c>
    </row>
    <row r="559" spans="1:2">
      <c r="A559">
        <v>558</v>
      </c>
      <c r="B559" s="267" t="s">
        <v>1734</v>
      </c>
    </row>
    <row r="560" spans="1:2">
      <c r="A560">
        <v>559</v>
      </c>
      <c r="B560" s="267" t="s">
        <v>1734</v>
      </c>
    </row>
    <row r="561" spans="1:2">
      <c r="A561">
        <v>560</v>
      </c>
      <c r="B561" s="267" t="s">
        <v>1734</v>
      </c>
    </row>
    <row r="562" spans="1:2">
      <c r="A562">
        <v>561</v>
      </c>
      <c r="B562" s="267" t="s">
        <v>1734</v>
      </c>
    </row>
    <row r="563" spans="1:2">
      <c r="A563">
        <v>562</v>
      </c>
      <c r="B563" s="267" t="s">
        <v>1734</v>
      </c>
    </row>
    <row r="564" spans="1:2">
      <c r="A564">
        <v>563</v>
      </c>
      <c r="B564" s="267" t="s">
        <v>1734</v>
      </c>
    </row>
    <row r="565" spans="1:2">
      <c r="A565">
        <v>564</v>
      </c>
      <c r="B565" s="267" t="s">
        <v>1734</v>
      </c>
    </row>
    <row r="566" spans="1:2">
      <c r="A566">
        <v>565</v>
      </c>
      <c r="B566" s="267" t="s">
        <v>1734</v>
      </c>
    </row>
    <row r="567" spans="1:2">
      <c r="A567">
        <v>566</v>
      </c>
      <c r="B567" s="267" t="s">
        <v>1734</v>
      </c>
    </row>
    <row r="568" spans="1:2">
      <c r="A568">
        <v>567</v>
      </c>
      <c r="B568" s="267" t="s">
        <v>1734</v>
      </c>
    </row>
    <row r="569" spans="1:2">
      <c r="A569">
        <v>568</v>
      </c>
      <c r="B569" s="267" t="s">
        <v>1734</v>
      </c>
    </row>
    <row r="570" spans="1:2">
      <c r="A570">
        <v>569</v>
      </c>
      <c r="B570" s="267" t="s">
        <v>1734</v>
      </c>
    </row>
    <row r="571" spans="1:2">
      <c r="A571">
        <v>570</v>
      </c>
      <c r="B571" s="267" t="s">
        <v>1734</v>
      </c>
    </row>
    <row r="572" spans="1:2">
      <c r="A572">
        <v>571</v>
      </c>
      <c r="B572" s="267" t="s">
        <v>1734</v>
      </c>
    </row>
    <row r="573" spans="1:2">
      <c r="A573">
        <v>572</v>
      </c>
      <c r="B573" s="267" t="s">
        <v>1734</v>
      </c>
    </row>
    <row r="574" spans="1:2">
      <c r="A574">
        <v>573</v>
      </c>
      <c r="B574" s="267" t="s">
        <v>1734</v>
      </c>
    </row>
    <row r="575" spans="1:2">
      <c r="A575">
        <v>574</v>
      </c>
      <c r="B575" s="267" t="s">
        <v>1734</v>
      </c>
    </row>
    <row r="576" spans="1:2">
      <c r="A576">
        <v>575</v>
      </c>
      <c r="B576" s="267" t="s">
        <v>1734</v>
      </c>
    </row>
    <row r="577" spans="1:2">
      <c r="A577">
        <v>576</v>
      </c>
      <c r="B577" s="267" t="s">
        <v>1734</v>
      </c>
    </row>
    <row r="578" spans="1:2">
      <c r="A578">
        <v>577</v>
      </c>
      <c r="B578" s="267" t="s">
        <v>1734</v>
      </c>
    </row>
    <row r="579" spans="1:2">
      <c r="A579">
        <v>578</v>
      </c>
      <c r="B579" s="267" t="s">
        <v>1734</v>
      </c>
    </row>
    <row r="580" spans="1:2">
      <c r="A580">
        <v>579</v>
      </c>
      <c r="B580" s="267" t="s">
        <v>1734</v>
      </c>
    </row>
    <row r="581" spans="1:2">
      <c r="A581">
        <v>580</v>
      </c>
      <c r="B581" s="267" t="s">
        <v>1734</v>
      </c>
    </row>
    <row r="582" spans="1:2">
      <c r="A582">
        <v>581</v>
      </c>
      <c r="B582" s="267" t="s">
        <v>1734</v>
      </c>
    </row>
    <row r="583" spans="1:2">
      <c r="A583">
        <v>582</v>
      </c>
      <c r="B583" s="267" t="s">
        <v>1734</v>
      </c>
    </row>
    <row r="584" spans="1:2">
      <c r="A584">
        <v>583</v>
      </c>
      <c r="B584" s="267" t="s">
        <v>1734</v>
      </c>
    </row>
    <row r="585" spans="1:2">
      <c r="A585">
        <v>584</v>
      </c>
      <c r="B585" s="267" t="s">
        <v>1734</v>
      </c>
    </row>
    <row r="586" spans="1:2">
      <c r="A586">
        <v>585</v>
      </c>
      <c r="B586" s="267" t="s">
        <v>1734</v>
      </c>
    </row>
    <row r="587" spans="1:2">
      <c r="A587">
        <v>586</v>
      </c>
      <c r="B587" s="267" t="s">
        <v>1734</v>
      </c>
    </row>
    <row r="588" spans="1:2">
      <c r="A588">
        <v>587</v>
      </c>
      <c r="B588" s="267" t="s">
        <v>1734</v>
      </c>
    </row>
    <row r="589" spans="1:2">
      <c r="A589">
        <v>588</v>
      </c>
      <c r="B589" s="267" t="s">
        <v>1734</v>
      </c>
    </row>
    <row r="590" spans="1:2">
      <c r="A590">
        <v>589</v>
      </c>
      <c r="B590" s="267" t="s">
        <v>1734</v>
      </c>
    </row>
    <row r="591" spans="1:2">
      <c r="A591">
        <v>590</v>
      </c>
      <c r="B591" s="267" t="s">
        <v>1734</v>
      </c>
    </row>
    <row r="592" spans="1:2">
      <c r="A592">
        <v>591</v>
      </c>
      <c r="B592" s="267" t="s">
        <v>1734</v>
      </c>
    </row>
    <row r="593" spans="1:2">
      <c r="A593">
        <v>592</v>
      </c>
      <c r="B593" s="267" t="s">
        <v>1734</v>
      </c>
    </row>
    <row r="594" spans="1:2">
      <c r="A594">
        <v>593</v>
      </c>
      <c r="B594" s="267" t="s">
        <v>1734</v>
      </c>
    </row>
    <row r="595" spans="1:2">
      <c r="A595">
        <v>594</v>
      </c>
      <c r="B595" s="267" t="s">
        <v>1734</v>
      </c>
    </row>
    <row r="596" spans="1:2">
      <c r="A596">
        <v>595</v>
      </c>
      <c r="B596" s="267" t="s">
        <v>1734</v>
      </c>
    </row>
    <row r="597" spans="1:2">
      <c r="A597">
        <v>596</v>
      </c>
      <c r="B597" s="267" t="s">
        <v>1734</v>
      </c>
    </row>
    <row r="598" spans="1:2">
      <c r="A598">
        <v>597</v>
      </c>
      <c r="B598" s="267" t="s">
        <v>1734</v>
      </c>
    </row>
    <row r="599" spans="1:2">
      <c r="A599">
        <v>598</v>
      </c>
      <c r="B599" s="267" t="s">
        <v>1734</v>
      </c>
    </row>
    <row r="600" spans="1:2">
      <c r="A600">
        <v>599</v>
      </c>
      <c r="B600" s="267" t="s">
        <v>1734</v>
      </c>
    </row>
    <row r="601" spans="1:2">
      <c r="A601">
        <v>600</v>
      </c>
      <c r="B601" s="267" t="s">
        <v>1734</v>
      </c>
    </row>
    <row r="602" spans="1:2">
      <c r="A602">
        <v>601</v>
      </c>
      <c r="B602" s="267" t="s">
        <v>1734</v>
      </c>
    </row>
    <row r="603" spans="1:2">
      <c r="A603">
        <v>602</v>
      </c>
      <c r="B603" s="267" t="s">
        <v>1734</v>
      </c>
    </row>
    <row r="604" spans="1:2">
      <c r="A604">
        <v>603</v>
      </c>
      <c r="B604" s="267" t="s">
        <v>1734</v>
      </c>
    </row>
    <row r="605" spans="1:2">
      <c r="A605">
        <v>604</v>
      </c>
      <c r="B605" s="267" t="s">
        <v>1734</v>
      </c>
    </row>
    <row r="606" spans="1:2">
      <c r="A606">
        <v>605</v>
      </c>
      <c r="B606" s="267" t="s">
        <v>1734</v>
      </c>
    </row>
    <row r="607" spans="1:2">
      <c r="A607">
        <v>606</v>
      </c>
      <c r="B607" s="267" t="s">
        <v>1734</v>
      </c>
    </row>
    <row r="608" spans="1:2">
      <c r="A608">
        <v>607</v>
      </c>
      <c r="B608" s="267" t="s">
        <v>1734</v>
      </c>
    </row>
    <row r="609" spans="1:2">
      <c r="A609">
        <v>608</v>
      </c>
      <c r="B609" s="267" t="s">
        <v>1734</v>
      </c>
    </row>
    <row r="610" spans="1:2">
      <c r="A610">
        <v>609</v>
      </c>
      <c r="B610" s="267" t="s">
        <v>1734</v>
      </c>
    </row>
    <row r="611" spans="1:2">
      <c r="A611">
        <v>610</v>
      </c>
      <c r="B611" s="267" t="s">
        <v>1734</v>
      </c>
    </row>
    <row r="612" spans="1:2">
      <c r="A612">
        <v>611</v>
      </c>
      <c r="B612" s="267" t="s">
        <v>1734</v>
      </c>
    </row>
    <row r="613" spans="1:2">
      <c r="A613">
        <v>612</v>
      </c>
      <c r="B613" s="267" t="s">
        <v>1734</v>
      </c>
    </row>
    <row r="614" spans="1:2">
      <c r="A614">
        <v>613</v>
      </c>
      <c r="B614" s="267" t="s">
        <v>1734</v>
      </c>
    </row>
    <row r="615" spans="1:2">
      <c r="A615">
        <v>614</v>
      </c>
      <c r="B615" s="267" t="s">
        <v>1734</v>
      </c>
    </row>
    <row r="616" spans="1:2">
      <c r="A616">
        <v>615</v>
      </c>
      <c r="B616" s="267" t="s">
        <v>1734</v>
      </c>
    </row>
    <row r="617" spans="1:2">
      <c r="A617">
        <v>616</v>
      </c>
      <c r="B617" s="267" t="s">
        <v>1734</v>
      </c>
    </row>
    <row r="618" spans="1:2">
      <c r="A618">
        <v>617</v>
      </c>
      <c r="B618" s="267" t="s">
        <v>1734</v>
      </c>
    </row>
    <row r="619" spans="1:2">
      <c r="A619">
        <v>618</v>
      </c>
      <c r="B619" s="267" t="s">
        <v>1734</v>
      </c>
    </row>
    <row r="620" spans="1:2">
      <c r="A620">
        <v>619</v>
      </c>
      <c r="B620" s="267" t="s">
        <v>1734</v>
      </c>
    </row>
    <row r="621" spans="1:2">
      <c r="A621">
        <v>620</v>
      </c>
      <c r="B621" s="267" t="s">
        <v>1734</v>
      </c>
    </row>
    <row r="622" spans="1:2">
      <c r="A622">
        <v>621</v>
      </c>
      <c r="B622" s="267" t="s">
        <v>1734</v>
      </c>
    </row>
    <row r="623" spans="1:2">
      <c r="A623">
        <v>622</v>
      </c>
      <c r="B623" s="267" t="s">
        <v>1734</v>
      </c>
    </row>
    <row r="624" spans="1:2">
      <c r="A624">
        <v>623</v>
      </c>
      <c r="B624" s="267" t="s">
        <v>1734</v>
      </c>
    </row>
    <row r="625" spans="1:2">
      <c r="A625">
        <v>624</v>
      </c>
      <c r="B625" s="267" t="s">
        <v>1734</v>
      </c>
    </row>
    <row r="626" spans="1:2">
      <c r="A626">
        <v>625</v>
      </c>
      <c r="B626" s="267" t="s">
        <v>1734</v>
      </c>
    </row>
    <row r="627" spans="1:2">
      <c r="A627">
        <v>626</v>
      </c>
      <c r="B627" s="267" t="s">
        <v>1734</v>
      </c>
    </row>
    <row r="628" spans="1:2">
      <c r="A628">
        <v>627</v>
      </c>
      <c r="B628" s="267" t="s">
        <v>1734</v>
      </c>
    </row>
    <row r="629" spans="1:2">
      <c r="A629">
        <v>628</v>
      </c>
      <c r="B629" s="267" t="s">
        <v>1734</v>
      </c>
    </row>
    <row r="630" spans="1:2">
      <c r="A630">
        <v>629</v>
      </c>
      <c r="B630" s="267" t="s">
        <v>1734</v>
      </c>
    </row>
    <row r="631" spans="1:2">
      <c r="A631">
        <v>630</v>
      </c>
      <c r="B631" s="267" t="s">
        <v>1734</v>
      </c>
    </row>
    <row r="632" spans="1:2">
      <c r="A632">
        <v>631</v>
      </c>
      <c r="B632" s="267" t="s">
        <v>1734</v>
      </c>
    </row>
    <row r="633" spans="1:2">
      <c r="A633">
        <v>632</v>
      </c>
      <c r="B633" s="267" t="s">
        <v>1734</v>
      </c>
    </row>
    <row r="634" spans="1:2">
      <c r="A634">
        <v>633</v>
      </c>
      <c r="B634" s="267" t="s">
        <v>1734</v>
      </c>
    </row>
    <row r="635" spans="1:2">
      <c r="A635">
        <v>634</v>
      </c>
      <c r="B635" s="267" t="s">
        <v>1734</v>
      </c>
    </row>
    <row r="636" spans="1:2">
      <c r="A636">
        <v>635</v>
      </c>
      <c r="B636" s="267" t="s">
        <v>1734</v>
      </c>
    </row>
    <row r="637" spans="1:2">
      <c r="A637">
        <v>636</v>
      </c>
      <c r="B637" s="267" t="s">
        <v>1734</v>
      </c>
    </row>
    <row r="638" spans="1:2">
      <c r="A638">
        <v>637</v>
      </c>
      <c r="B638" s="267" t="s">
        <v>1734</v>
      </c>
    </row>
    <row r="639" spans="1:2">
      <c r="A639">
        <v>638</v>
      </c>
      <c r="B639" s="267" t="s">
        <v>1734</v>
      </c>
    </row>
    <row r="640" spans="1:2">
      <c r="A640">
        <v>639</v>
      </c>
      <c r="B640" s="267" t="s">
        <v>1734</v>
      </c>
    </row>
    <row r="641" spans="1:2">
      <c r="A641">
        <v>640</v>
      </c>
      <c r="B641" s="267" t="s">
        <v>1734</v>
      </c>
    </row>
    <row r="642" spans="1:2">
      <c r="A642">
        <v>641</v>
      </c>
      <c r="B642" s="267" t="s">
        <v>1734</v>
      </c>
    </row>
    <row r="643" spans="1:2">
      <c r="A643">
        <v>642</v>
      </c>
      <c r="B643" s="267" t="s">
        <v>1734</v>
      </c>
    </row>
    <row r="644" spans="1:2">
      <c r="A644">
        <v>643</v>
      </c>
      <c r="B644" s="267" t="s">
        <v>1734</v>
      </c>
    </row>
    <row r="645" spans="1:2">
      <c r="A645">
        <v>644</v>
      </c>
      <c r="B645" s="267" t="s">
        <v>1734</v>
      </c>
    </row>
    <row r="646" spans="1:2">
      <c r="A646">
        <v>645</v>
      </c>
      <c r="B646" s="267" t="s">
        <v>1734</v>
      </c>
    </row>
    <row r="647" spans="1:2">
      <c r="A647">
        <v>646</v>
      </c>
      <c r="B647" s="267" t="s">
        <v>1734</v>
      </c>
    </row>
    <row r="648" spans="1:2">
      <c r="A648">
        <v>647</v>
      </c>
      <c r="B648" s="267" t="s">
        <v>1734</v>
      </c>
    </row>
    <row r="649" spans="1:2">
      <c r="A649">
        <v>648</v>
      </c>
      <c r="B649" s="267" t="s">
        <v>1734</v>
      </c>
    </row>
    <row r="650" spans="1:2">
      <c r="A650">
        <v>649</v>
      </c>
      <c r="B650" s="267" t="s">
        <v>1734</v>
      </c>
    </row>
    <row r="651" spans="1:2">
      <c r="A651">
        <v>650</v>
      </c>
      <c r="B651" s="267" t="s">
        <v>1734</v>
      </c>
    </row>
    <row r="652" spans="1:2">
      <c r="A652">
        <v>651</v>
      </c>
      <c r="B652" s="267" t="s">
        <v>1734</v>
      </c>
    </row>
    <row r="653" spans="1:2">
      <c r="A653">
        <v>652</v>
      </c>
      <c r="B653" s="267" t="s">
        <v>1734</v>
      </c>
    </row>
    <row r="654" spans="1:2">
      <c r="A654">
        <v>653</v>
      </c>
      <c r="B654" s="267" t="s">
        <v>1734</v>
      </c>
    </row>
    <row r="655" spans="1:2">
      <c r="A655">
        <v>654</v>
      </c>
      <c r="B655" s="267" t="s">
        <v>1734</v>
      </c>
    </row>
    <row r="656" spans="1:2">
      <c r="A656">
        <v>655</v>
      </c>
      <c r="B656" s="267" t="s">
        <v>1734</v>
      </c>
    </row>
    <row r="657" spans="1:2">
      <c r="A657">
        <v>656</v>
      </c>
      <c r="B657" s="267" t="s">
        <v>1734</v>
      </c>
    </row>
    <row r="658" spans="1:2">
      <c r="A658">
        <v>657</v>
      </c>
      <c r="B658" s="267" t="s">
        <v>1734</v>
      </c>
    </row>
    <row r="659" spans="1:2">
      <c r="A659">
        <v>658</v>
      </c>
      <c r="B659" s="267" t="s">
        <v>1734</v>
      </c>
    </row>
    <row r="660" spans="1:2">
      <c r="A660">
        <v>659</v>
      </c>
      <c r="B660" s="267" t="s">
        <v>1734</v>
      </c>
    </row>
    <row r="661" spans="1:2">
      <c r="A661">
        <v>660</v>
      </c>
      <c r="B661" s="267" t="s">
        <v>1734</v>
      </c>
    </row>
    <row r="662" spans="1:2">
      <c r="A662">
        <v>661</v>
      </c>
      <c r="B662" s="267" t="s">
        <v>1734</v>
      </c>
    </row>
    <row r="663" spans="1:2">
      <c r="A663">
        <v>662</v>
      </c>
      <c r="B663" s="267" t="s">
        <v>1734</v>
      </c>
    </row>
    <row r="664" spans="1:2">
      <c r="A664">
        <v>663</v>
      </c>
      <c r="B664" s="267" t="s">
        <v>1734</v>
      </c>
    </row>
    <row r="665" spans="1:2">
      <c r="A665">
        <v>664</v>
      </c>
      <c r="B665" s="267" t="s">
        <v>1734</v>
      </c>
    </row>
    <row r="666" spans="1:2">
      <c r="A666">
        <v>665</v>
      </c>
      <c r="B666" s="267" t="s">
        <v>1734</v>
      </c>
    </row>
    <row r="667" spans="1:2">
      <c r="A667">
        <v>666</v>
      </c>
      <c r="B667" s="267" t="s">
        <v>1734</v>
      </c>
    </row>
    <row r="668" spans="1:2">
      <c r="A668">
        <v>667</v>
      </c>
      <c r="B668" s="267" t="s">
        <v>1734</v>
      </c>
    </row>
    <row r="669" spans="1:2">
      <c r="A669">
        <v>668</v>
      </c>
      <c r="B669" s="267" t="s">
        <v>1734</v>
      </c>
    </row>
    <row r="670" spans="1:2">
      <c r="A670">
        <v>669</v>
      </c>
      <c r="B670" s="267" t="s">
        <v>1734</v>
      </c>
    </row>
    <row r="671" spans="1:2">
      <c r="A671">
        <v>670</v>
      </c>
      <c r="B671" s="267" t="s">
        <v>1734</v>
      </c>
    </row>
    <row r="672" spans="1:2">
      <c r="A672">
        <v>671</v>
      </c>
      <c r="B672" s="267" t="s">
        <v>1734</v>
      </c>
    </row>
    <row r="673" spans="1:2">
      <c r="A673">
        <v>672</v>
      </c>
      <c r="B673" s="267" t="s">
        <v>1734</v>
      </c>
    </row>
    <row r="674" spans="1:2">
      <c r="A674">
        <v>673</v>
      </c>
      <c r="B674" s="267" t="s">
        <v>1734</v>
      </c>
    </row>
    <row r="675" spans="1:2">
      <c r="A675">
        <v>674</v>
      </c>
      <c r="B675" s="267" t="s">
        <v>1734</v>
      </c>
    </row>
    <row r="676" spans="1:2">
      <c r="A676">
        <v>675</v>
      </c>
      <c r="B676" s="267" t="s">
        <v>1734</v>
      </c>
    </row>
    <row r="677" spans="1:2">
      <c r="A677">
        <v>676</v>
      </c>
      <c r="B677" s="267" t="s">
        <v>1734</v>
      </c>
    </row>
    <row r="678" spans="1:2">
      <c r="A678">
        <v>677</v>
      </c>
      <c r="B678" s="267" t="s">
        <v>1734</v>
      </c>
    </row>
    <row r="679" spans="1:2">
      <c r="A679">
        <v>678</v>
      </c>
      <c r="B679" s="267" t="s">
        <v>1734</v>
      </c>
    </row>
    <row r="680" spans="1:2">
      <c r="A680">
        <v>679</v>
      </c>
      <c r="B680" s="267" t="s">
        <v>1734</v>
      </c>
    </row>
    <row r="681" spans="1:2">
      <c r="A681">
        <v>680</v>
      </c>
      <c r="B681" s="267" t="s">
        <v>1734</v>
      </c>
    </row>
    <row r="682" spans="1:2">
      <c r="A682">
        <v>681</v>
      </c>
      <c r="B682" s="267" t="s">
        <v>1734</v>
      </c>
    </row>
    <row r="683" spans="1:2">
      <c r="A683">
        <v>682</v>
      </c>
      <c r="B683" s="267" t="s">
        <v>1734</v>
      </c>
    </row>
    <row r="684" spans="1:2">
      <c r="A684">
        <v>683</v>
      </c>
      <c r="B684" s="267" t="s">
        <v>1734</v>
      </c>
    </row>
    <row r="685" spans="1:2">
      <c r="A685">
        <v>684</v>
      </c>
      <c r="B685" s="267" t="s">
        <v>1734</v>
      </c>
    </row>
    <row r="686" spans="1:2">
      <c r="A686">
        <v>685</v>
      </c>
      <c r="B686" s="267" t="s">
        <v>1734</v>
      </c>
    </row>
    <row r="687" spans="1:2">
      <c r="A687">
        <v>686</v>
      </c>
      <c r="B687" s="267" t="s">
        <v>1734</v>
      </c>
    </row>
    <row r="688" spans="1:2">
      <c r="A688">
        <v>687</v>
      </c>
      <c r="B688" s="267" t="s">
        <v>1734</v>
      </c>
    </row>
    <row r="689" spans="1:2">
      <c r="A689">
        <v>688</v>
      </c>
      <c r="B689" s="267" t="s">
        <v>1734</v>
      </c>
    </row>
    <row r="690" spans="1:2">
      <c r="A690">
        <v>689</v>
      </c>
      <c r="B690" s="267" t="s">
        <v>1734</v>
      </c>
    </row>
    <row r="691" spans="1:2">
      <c r="A691">
        <v>690</v>
      </c>
      <c r="B691" s="267" t="s">
        <v>1734</v>
      </c>
    </row>
    <row r="692" spans="1:2">
      <c r="A692">
        <v>691</v>
      </c>
      <c r="B692" s="267" t="s">
        <v>1734</v>
      </c>
    </row>
    <row r="693" spans="1:2">
      <c r="A693">
        <v>692</v>
      </c>
      <c r="B693" s="267" t="s">
        <v>1734</v>
      </c>
    </row>
    <row r="694" spans="1:2">
      <c r="A694">
        <v>693</v>
      </c>
      <c r="B694" s="267" t="s">
        <v>1734</v>
      </c>
    </row>
    <row r="695" spans="1:2">
      <c r="A695">
        <v>694</v>
      </c>
      <c r="B695" s="267" t="s">
        <v>1734</v>
      </c>
    </row>
    <row r="696" spans="1:2">
      <c r="A696">
        <v>695</v>
      </c>
      <c r="B696" s="267" t="s">
        <v>1734</v>
      </c>
    </row>
    <row r="697" spans="1:2">
      <c r="A697">
        <v>696</v>
      </c>
      <c r="B697" s="267" t="s">
        <v>1734</v>
      </c>
    </row>
    <row r="698" spans="1:2">
      <c r="A698">
        <v>697</v>
      </c>
      <c r="B698" s="267" t="s">
        <v>1734</v>
      </c>
    </row>
    <row r="699" spans="1:2">
      <c r="A699">
        <v>698</v>
      </c>
      <c r="B699" s="267" t="s">
        <v>1734</v>
      </c>
    </row>
    <row r="700" spans="1:2">
      <c r="A700">
        <v>699</v>
      </c>
      <c r="B700" s="267" t="s">
        <v>1734</v>
      </c>
    </row>
    <row r="701" spans="1:2">
      <c r="A701">
        <v>700</v>
      </c>
      <c r="B701" s="267" t="s">
        <v>1734</v>
      </c>
    </row>
    <row r="702" spans="1:2">
      <c r="A702">
        <v>701</v>
      </c>
      <c r="B702" s="267" t="s">
        <v>1734</v>
      </c>
    </row>
    <row r="703" spans="1:2">
      <c r="A703">
        <v>702</v>
      </c>
      <c r="B703" s="267" t="s">
        <v>1734</v>
      </c>
    </row>
    <row r="704" spans="1:2">
      <c r="A704">
        <v>703</v>
      </c>
      <c r="B704" s="267" t="s">
        <v>1734</v>
      </c>
    </row>
    <row r="705" spans="1:2">
      <c r="A705">
        <v>704</v>
      </c>
      <c r="B705" s="267" t="s">
        <v>1734</v>
      </c>
    </row>
    <row r="706" spans="1:2">
      <c r="A706">
        <v>705</v>
      </c>
      <c r="B706" s="267" t="s">
        <v>1734</v>
      </c>
    </row>
    <row r="707" spans="1:2">
      <c r="A707">
        <v>706</v>
      </c>
      <c r="B707" s="267" t="s">
        <v>1734</v>
      </c>
    </row>
    <row r="708" spans="1:2">
      <c r="A708">
        <v>707</v>
      </c>
      <c r="B708" s="267" t="s">
        <v>1734</v>
      </c>
    </row>
    <row r="709" spans="1:2">
      <c r="A709">
        <v>708</v>
      </c>
      <c r="B709" s="267" t="s">
        <v>1734</v>
      </c>
    </row>
    <row r="710" spans="1:2">
      <c r="A710">
        <v>709</v>
      </c>
      <c r="B710" s="267" t="s">
        <v>1734</v>
      </c>
    </row>
    <row r="711" spans="1:2">
      <c r="A711">
        <v>710</v>
      </c>
      <c r="B711" s="267" t="s">
        <v>1734</v>
      </c>
    </row>
    <row r="712" spans="1:2">
      <c r="A712">
        <v>711</v>
      </c>
      <c r="B712" s="267" t="s">
        <v>1734</v>
      </c>
    </row>
    <row r="713" spans="1:2">
      <c r="A713">
        <v>712</v>
      </c>
      <c r="B713" s="267" t="s">
        <v>1734</v>
      </c>
    </row>
    <row r="714" spans="1:2">
      <c r="A714">
        <v>713</v>
      </c>
      <c r="B714" s="267" t="s">
        <v>1734</v>
      </c>
    </row>
    <row r="715" spans="1:2">
      <c r="A715">
        <v>714</v>
      </c>
      <c r="B715" s="267" t="s">
        <v>1734</v>
      </c>
    </row>
    <row r="716" spans="1:2">
      <c r="A716">
        <v>715</v>
      </c>
      <c r="B716" s="267" t="s">
        <v>1734</v>
      </c>
    </row>
    <row r="717" spans="1:2">
      <c r="A717">
        <v>716</v>
      </c>
      <c r="B717" s="267" t="s">
        <v>1734</v>
      </c>
    </row>
    <row r="718" spans="1:2">
      <c r="A718">
        <v>717</v>
      </c>
      <c r="B718" s="267" t="s">
        <v>1734</v>
      </c>
    </row>
    <row r="719" spans="1:2">
      <c r="A719">
        <v>718</v>
      </c>
      <c r="B719" s="267" t="s">
        <v>1734</v>
      </c>
    </row>
    <row r="720" spans="1:2">
      <c r="A720">
        <v>719</v>
      </c>
      <c r="B720" s="267" t="s">
        <v>1734</v>
      </c>
    </row>
    <row r="721" spans="1:2">
      <c r="A721">
        <v>720</v>
      </c>
      <c r="B721" s="267" t="s">
        <v>1734</v>
      </c>
    </row>
    <row r="722" spans="1:2">
      <c r="A722">
        <v>721</v>
      </c>
      <c r="B722" s="267" t="s">
        <v>1734</v>
      </c>
    </row>
    <row r="723" spans="1:2">
      <c r="A723">
        <v>722</v>
      </c>
      <c r="B723" s="267" t="s">
        <v>1734</v>
      </c>
    </row>
    <row r="724" spans="1:2">
      <c r="A724">
        <v>723</v>
      </c>
      <c r="B724" s="267" t="s">
        <v>1734</v>
      </c>
    </row>
    <row r="725" spans="1:2">
      <c r="A725">
        <v>724</v>
      </c>
      <c r="B725" s="267" t="s">
        <v>1734</v>
      </c>
    </row>
    <row r="726" spans="1:2">
      <c r="A726">
        <v>725</v>
      </c>
      <c r="B726" s="267" t="s">
        <v>1734</v>
      </c>
    </row>
    <row r="727" spans="1:2">
      <c r="A727">
        <v>726</v>
      </c>
      <c r="B727" s="267" t="s">
        <v>1734</v>
      </c>
    </row>
    <row r="728" spans="1:2">
      <c r="A728">
        <v>727</v>
      </c>
      <c r="B728" s="267" t="s">
        <v>1734</v>
      </c>
    </row>
    <row r="729" spans="1:2">
      <c r="A729">
        <v>728</v>
      </c>
      <c r="B729" s="267" t="s">
        <v>1734</v>
      </c>
    </row>
    <row r="730" spans="1:2">
      <c r="A730">
        <v>729</v>
      </c>
      <c r="B730" s="267" t="s">
        <v>1734</v>
      </c>
    </row>
    <row r="731" spans="1:2">
      <c r="A731">
        <v>730</v>
      </c>
      <c r="B731" s="267" t="s">
        <v>1734</v>
      </c>
    </row>
    <row r="732" spans="1:2">
      <c r="A732">
        <v>731</v>
      </c>
      <c r="B732" s="267" t="s">
        <v>1734</v>
      </c>
    </row>
    <row r="733" spans="1:2">
      <c r="A733">
        <v>732</v>
      </c>
      <c r="B733" s="267" t="s">
        <v>1734</v>
      </c>
    </row>
    <row r="734" spans="1:2">
      <c r="A734">
        <v>733</v>
      </c>
      <c r="B734" s="267" t="s">
        <v>1734</v>
      </c>
    </row>
    <row r="735" spans="1:2">
      <c r="A735">
        <v>734</v>
      </c>
      <c r="B735" s="267" t="s">
        <v>1734</v>
      </c>
    </row>
    <row r="736" spans="1:2">
      <c r="A736">
        <v>735</v>
      </c>
      <c r="B736" s="267" t="s">
        <v>1734</v>
      </c>
    </row>
    <row r="737" spans="1:2">
      <c r="A737">
        <v>736</v>
      </c>
      <c r="B737" s="267" t="s">
        <v>1734</v>
      </c>
    </row>
    <row r="738" spans="1:2">
      <c r="A738">
        <v>737</v>
      </c>
      <c r="B738" s="267" t="s">
        <v>1734</v>
      </c>
    </row>
    <row r="739" spans="1:2">
      <c r="A739">
        <v>738</v>
      </c>
      <c r="B739" s="267" t="s">
        <v>1734</v>
      </c>
    </row>
    <row r="740" spans="1:2">
      <c r="A740">
        <v>739</v>
      </c>
      <c r="B740" s="267" t="s">
        <v>1734</v>
      </c>
    </row>
    <row r="741" spans="1:2">
      <c r="A741">
        <v>740</v>
      </c>
      <c r="B741" s="267" t="s">
        <v>1734</v>
      </c>
    </row>
    <row r="742" spans="1:2">
      <c r="A742">
        <v>741</v>
      </c>
      <c r="B742" s="267" t="s">
        <v>1734</v>
      </c>
    </row>
    <row r="743" spans="1:2">
      <c r="A743">
        <v>742</v>
      </c>
      <c r="B743" s="267" t="s">
        <v>1734</v>
      </c>
    </row>
    <row r="744" spans="1:2">
      <c r="A744">
        <v>743</v>
      </c>
      <c r="B744" s="267" t="s">
        <v>1734</v>
      </c>
    </row>
    <row r="745" spans="1:2">
      <c r="A745">
        <v>744</v>
      </c>
      <c r="B745" s="267" t="s">
        <v>1734</v>
      </c>
    </row>
    <row r="746" spans="1:2">
      <c r="A746">
        <v>745</v>
      </c>
      <c r="B746" s="267" t="s">
        <v>1734</v>
      </c>
    </row>
    <row r="747" spans="1:2">
      <c r="A747">
        <v>746</v>
      </c>
      <c r="B747" s="267" t="s">
        <v>1734</v>
      </c>
    </row>
    <row r="748" spans="1:2">
      <c r="A748">
        <v>747</v>
      </c>
      <c r="B748" s="267" t="s">
        <v>1734</v>
      </c>
    </row>
    <row r="749" spans="1:2">
      <c r="A749">
        <v>748</v>
      </c>
      <c r="B749" s="267" t="s">
        <v>1734</v>
      </c>
    </row>
    <row r="750" spans="1:2">
      <c r="A750">
        <v>749</v>
      </c>
      <c r="B750" s="267" t="s">
        <v>1734</v>
      </c>
    </row>
    <row r="751" spans="1:2">
      <c r="A751">
        <v>750</v>
      </c>
      <c r="B751" s="267" t="s">
        <v>1734</v>
      </c>
    </row>
    <row r="752" spans="1:2">
      <c r="A752">
        <v>751</v>
      </c>
      <c r="B752" s="267" t="s">
        <v>1734</v>
      </c>
    </row>
    <row r="753" spans="1:2">
      <c r="A753">
        <v>752</v>
      </c>
      <c r="B753" s="267" t="s">
        <v>1734</v>
      </c>
    </row>
    <row r="754" spans="1:2">
      <c r="A754">
        <v>753</v>
      </c>
      <c r="B754" s="267" t="s">
        <v>1734</v>
      </c>
    </row>
    <row r="755" spans="1:2">
      <c r="A755">
        <v>754</v>
      </c>
      <c r="B755" s="267" t="s">
        <v>1734</v>
      </c>
    </row>
    <row r="756" spans="1:2">
      <c r="A756">
        <v>755</v>
      </c>
      <c r="B756" s="267" t="s">
        <v>1734</v>
      </c>
    </row>
    <row r="757" spans="1:2">
      <c r="A757">
        <v>756</v>
      </c>
      <c r="B757" s="267" t="s">
        <v>1734</v>
      </c>
    </row>
    <row r="758" spans="1:2">
      <c r="A758">
        <v>757</v>
      </c>
      <c r="B758" s="267" t="s">
        <v>1734</v>
      </c>
    </row>
    <row r="759" spans="1:2">
      <c r="A759">
        <v>758</v>
      </c>
      <c r="B759" s="267" t="s">
        <v>1734</v>
      </c>
    </row>
    <row r="760" spans="1:2">
      <c r="A760">
        <v>759</v>
      </c>
      <c r="B760" s="267" t="s">
        <v>1734</v>
      </c>
    </row>
    <row r="761" spans="1:2">
      <c r="A761">
        <v>760</v>
      </c>
      <c r="B761" s="267" t="s">
        <v>1734</v>
      </c>
    </row>
    <row r="762" spans="1:2">
      <c r="A762">
        <v>761</v>
      </c>
      <c r="B762" s="267" t="s">
        <v>1734</v>
      </c>
    </row>
    <row r="763" spans="1:2">
      <c r="A763">
        <v>762</v>
      </c>
      <c r="B763" s="267" t="s">
        <v>1734</v>
      </c>
    </row>
    <row r="764" spans="1:2">
      <c r="A764">
        <v>763</v>
      </c>
      <c r="B764" s="267" t="s">
        <v>1734</v>
      </c>
    </row>
    <row r="765" spans="1:2">
      <c r="A765">
        <v>764</v>
      </c>
      <c r="B765" s="267" t="s">
        <v>1734</v>
      </c>
    </row>
    <row r="766" spans="1:2">
      <c r="A766">
        <v>765</v>
      </c>
      <c r="B766" s="267" t="s">
        <v>1734</v>
      </c>
    </row>
    <row r="767" spans="1:2">
      <c r="A767">
        <v>766</v>
      </c>
      <c r="B767" s="267" t="s">
        <v>1734</v>
      </c>
    </row>
    <row r="768" spans="1:2">
      <c r="A768">
        <v>767</v>
      </c>
      <c r="B768" s="267" t="s">
        <v>1734</v>
      </c>
    </row>
    <row r="769" spans="1:2">
      <c r="A769">
        <v>768</v>
      </c>
      <c r="B769" s="267" t="s">
        <v>1734</v>
      </c>
    </row>
    <row r="770" spans="1:2">
      <c r="A770">
        <v>769</v>
      </c>
      <c r="B770" s="267" t="s">
        <v>1734</v>
      </c>
    </row>
    <row r="771" spans="1:2">
      <c r="A771">
        <v>770</v>
      </c>
      <c r="B771" s="267" t="s">
        <v>1734</v>
      </c>
    </row>
    <row r="772" spans="1:2">
      <c r="A772">
        <v>771</v>
      </c>
      <c r="B772" s="267" t="s">
        <v>1734</v>
      </c>
    </row>
    <row r="773" spans="1:2">
      <c r="A773">
        <v>772</v>
      </c>
      <c r="B773" s="267" t="s">
        <v>1734</v>
      </c>
    </row>
    <row r="774" spans="1:2">
      <c r="A774">
        <v>773</v>
      </c>
      <c r="B774" s="267" t="s">
        <v>1734</v>
      </c>
    </row>
    <row r="775" spans="1:2">
      <c r="A775">
        <v>774</v>
      </c>
      <c r="B775" s="267" t="s">
        <v>1734</v>
      </c>
    </row>
    <row r="776" spans="1:2">
      <c r="A776">
        <v>775</v>
      </c>
      <c r="B776" s="267" t="s">
        <v>1734</v>
      </c>
    </row>
    <row r="777" spans="1:2">
      <c r="A777">
        <v>776</v>
      </c>
      <c r="B777" s="267" t="s">
        <v>1734</v>
      </c>
    </row>
    <row r="778" spans="1:2">
      <c r="A778">
        <v>777</v>
      </c>
      <c r="B778" s="267" t="s">
        <v>1734</v>
      </c>
    </row>
    <row r="779" spans="1:2">
      <c r="A779">
        <v>778</v>
      </c>
      <c r="B779" s="267" t="s">
        <v>1734</v>
      </c>
    </row>
    <row r="780" spans="1:2">
      <c r="A780">
        <v>779</v>
      </c>
      <c r="B780" s="267" t="s">
        <v>1734</v>
      </c>
    </row>
    <row r="781" spans="1:2">
      <c r="A781">
        <v>780</v>
      </c>
      <c r="B781" s="267" t="s">
        <v>1734</v>
      </c>
    </row>
    <row r="782" spans="1:2">
      <c r="A782">
        <v>781</v>
      </c>
      <c r="B782" s="267" t="s">
        <v>1734</v>
      </c>
    </row>
    <row r="783" spans="1:2">
      <c r="A783">
        <v>782</v>
      </c>
      <c r="B783" s="267" t="s">
        <v>1734</v>
      </c>
    </row>
    <row r="784" spans="1:2">
      <c r="A784">
        <v>783</v>
      </c>
      <c r="B784" s="267" t="s">
        <v>1734</v>
      </c>
    </row>
    <row r="785" spans="1:2">
      <c r="A785">
        <v>784</v>
      </c>
      <c r="B785" s="267" t="s">
        <v>1734</v>
      </c>
    </row>
    <row r="786" spans="1:2">
      <c r="A786">
        <v>785</v>
      </c>
      <c r="B786" s="267" t="s">
        <v>1734</v>
      </c>
    </row>
    <row r="787" spans="1:2">
      <c r="A787">
        <v>786</v>
      </c>
      <c r="B787" s="267" t="s">
        <v>1734</v>
      </c>
    </row>
    <row r="788" spans="1:2">
      <c r="A788">
        <v>787</v>
      </c>
      <c r="B788" s="267" t="s">
        <v>1734</v>
      </c>
    </row>
    <row r="789" spans="1:2">
      <c r="A789">
        <v>788</v>
      </c>
      <c r="B789" s="267" t="s">
        <v>1734</v>
      </c>
    </row>
    <row r="790" spans="1:2">
      <c r="A790">
        <v>789</v>
      </c>
      <c r="B790" s="267" t="s">
        <v>1734</v>
      </c>
    </row>
    <row r="791" spans="1:2">
      <c r="A791">
        <v>790</v>
      </c>
      <c r="B791" s="267" t="s">
        <v>1734</v>
      </c>
    </row>
    <row r="792" spans="1:2">
      <c r="A792">
        <v>791</v>
      </c>
      <c r="B792" s="267" t="s">
        <v>1734</v>
      </c>
    </row>
    <row r="793" spans="1:2">
      <c r="A793">
        <v>792</v>
      </c>
      <c r="B793" s="267" t="s">
        <v>1734</v>
      </c>
    </row>
    <row r="794" spans="1:2">
      <c r="A794">
        <v>793</v>
      </c>
      <c r="B794" s="267" t="s">
        <v>1734</v>
      </c>
    </row>
    <row r="795" spans="1:2">
      <c r="A795">
        <v>794</v>
      </c>
      <c r="B795" s="267" t="s">
        <v>1734</v>
      </c>
    </row>
    <row r="796" spans="1:2">
      <c r="A796">
        <v>795</v>
      </c>
      <c r="B796" s="267" t="s">
        <v>1734</v>
      </c>
    </row>
    <row r="797" spans="1:2">
      <c r="A797">
        <v>796</v>
      </c>
      <c r="B797" s="267" t="s">
        <v>1734</v>
      </c>
    </row>
    <row r="798" spans="1:2">
      <c r="A798">
        <v>797</v>
      </c>
      <c r="B798" s="267" t="s">
        <v>1734</v>
      </c>
    </row>
    <row r="799" spans="1:2">
      <c r="A799">
        <v>798</v>
      </c>
      <c r="B799" s="267" t="s">
        <v>1734</v>
      </c>
    </row>
    <row r="800" spans="1:2">
      <c r="A800">
        <v>799</v>
      </c>
      <c r="B800" s="267" t="s">
        <v>1734</v>
      </c>
    </row>
    <row r="801" spans="1:2">
      <c r="A801">
        <v>800</v>
      </c>
      <c r="B801" s="267" t="s">
        <v>1734</v>
      </c>
    </row>
    <row r="802" spans="1:2">
      <c r="A802">
        <v>801</v>
      </c>
      <c r="B802" s="267" t="s">
        <v>1734</v>
      </c>
    </row>
    <row r="803" spans="1:2">
      <c r="A803">
        <v>802</v>
      </c>
      <c r="B803" s="267" t="s">
        <v>1734</v>
      </c>
    </row>
    <row r="804" spans="1:2">
      <c r="A804">
        <v>803</v>
      </c>
      <c r="B804" s="267" t="s">
        <v>1734</v>
      </c>
    </row>
    <row r="805" spans="1:2">
      <c r="A805">
        <v>804</v>
      </c>
      <c r="B805" s="267" t="s">
        <v>1734</v>
      </c>
    </row>
    <row r="806" spans="1:2">
      <c r="A806">
        <v>805</v>
      </c>
      <c r="B806" s="267" t="s">
        <v>1734</v>
      </c>
    </row>
    <row r="807" spans="1:2">
      <c r="A807">
        <v>806</v>
      </c>
      <c r="B807" s="267" t="s">
        <v>1734</v>
      </c>
    </row>
    <row r="808" spans="1:2">
      <c r="A808">
        <v>807</v>
      </c>
      <c r="B808" s="267" t="s">
        <v>1734</v>
      </c>
    </row>
    <row r="809" spans="1:2">
      <c r="A809">
        <v>808</v>
      </c>
      <c r="B809" s="267" t="s">
        <v>1734</v>
      </c>
    </row>
    <row r="810" spans="1:2">
      <c r="A810">
        <v>809</v>
      </c>
      <c r="B810" s="267" t="s">
        <v>1734</v>
      </c>
    </row>
    <row r="811" spans="1:2">
      <c r="A811">
        <v>810</v>
      </c>
      <c r="B811" s="267" t="s">
        <v>1734</v>
      </c>
    </row>
    <row r="812" spans="1:2">
      <c r="A812">
        <v>811</v>
      </c>
      <c r="B812" s="267" t="s">
        <v>1734</v>
      </c>
    </row>
    <row r="813" spans="1:2">
      <c r="A813">
        <v>812</v>
      </c>
      <c r="B813" s="267" t="s">
        <v>1734</v>
      </c>
    </row>
    <row r="814" spans="1:2">
      <c r="A814">
        <v>813</v>
      </c>
      <c r="B814" s="267" t="s">
        <v>1734</v>
      </c>
    </row>
    <row r="815" spans="1:2">
      <c r="A815">
        <v>814</v>
      </c>
      <c r="B815" s="267" t="s">
        <v>1734</v>
      </c>
    </row>
    <row r="816" spans="1:2">
      <c r="A816">
        <v>815</v>
      </c>
      <c r="B816" s="267" t="s">
        <v>1734</v>
      </c>
    </row>
    <row r="817" spans="1:2">
      <c r="A817">
        <v>816</v>
      </c>
      <c r="B817" s="267" t="s">
        <v>1734</v>
      </c>
    </row>
    <row r="818" spans="1:2">
      <c r="A818">
        <v>817</v>
      </c>
      <c r="B818" s="267" t="s">
        <v>1734</v>
      </c>
    </row>
    <row r="819" spans="1:2">
      <c r="A819">
        <v>818</v>
      </c>
      <c r="B819" s="267" t="s">
        <v>1734</v>
      </c>
    </row>
    <row r="820" spans="1:2">
      <c r="A820">
        <v>819</v>
      </c>
      <c r="B820" s="267" t="s">
        <v>1734</v>
      </c>
    </row>
    <row r="821" spans="1:2">
      <c r="A821">
        <v>820</v>
      </c>
      <c r="B821" s="267" t="s">
        <v>1734</v>
      </c>
    </row>
    <row r="822" spans="1:2">
      <c r="A822">
        <v>821</v>
      </c>
      <c r="B822" s="267" t="s">
        <v>1734</v>
      </c>
    </row>
    <row r="823" spans="1:2">
      <c r="A823">
        <v>822</v>
      </c>
      <c r="B823" s="267" t="s">
        <v>1734</v>
      </c>
    </row>
    <row r="824" spans="1:2">
      <c r="A824">
        <v>823</v>
      </c>
      <c r="B824" s="267" t="s">
        <v>1734</v>
      </c>
    </row>
    <row r="825" spans="1:2">
      <c r="A825">
        <v>824</v>
      </c>
      <c r="B825" s="267" t="s">
        <v>1734</v>
      </c>
    </row>
    <row r="826" spans="1:2">
      <c r="A826">
        <v>825</v>
      </c>
      <c r="B826" s="267" t="s">
        <v>1734</v>
      </c>
    </row>
    <row r="827" spans="1:2">
      <c r="A827">
        <v>826</v>
      </c>
      <c r="B827" s="267" t="s">
        <v>1734</v>
      </c>
    </row>
    <row r="828" spans="1:2">
      <c r="A828">
        <v>827</v>
      </c>
      <c r="B828" s="267" t="s">
        <v>1734</v>
      </c>
    </row>
    <row r="829" spans="1:2">
      <c r="A829">
        <v>828</v>
      </c>
      <c r="B829" s="267" t="s">
        <v>1734</v>
      </c>
    </row>
    <row r="830" spans="1:2">
      <c r="A830">
        <v>829</v>
      </c>
      <c r="B830" s="267" t="s">
        <v>1734</v>
      </c>
    </row>
    <row r="831" spans="1:2">
      <c r="A831">
        <v>830</v>
      </c>
      <c r="B831" s="267" t="s">
        <v>1734</v>
      </c>
    </row>
    <row r="832" spans="1:2">
      <c r="A832">
        <v>831</v>
      </c>
      <c r="B832" s="267" t="s">
        <v>1734</v>
      </c>
    </row>
    <row r="833" spans="1:2">
      <c r="A833">
        <v>832</v>
      </c>
      <c r="B833" s="267" t="s">
        <v>1734</v>
      </c>
    </row>
    <row r="834" spans="1:2">
      <c r="A834">
        <v>833</v>
      </c>
      <c r="B834" s="267" t="s">
        <v>1734</v>
      </c>
    </row>
    <row r="835" spans="1:2">
      <c r="A835">
        <v>834</v>
      </c>
      <c r="B835" s="267" t="s">
        <v>1734</v>
      </c>
    </row>
    <row r="836" spans="1:2">
      <c r="A836">
        <v>835</v>
      </c>
      <c r="B836" s="267" t="s">
        <v>1734</v>
      </c>
    </row>
    <row r="837" spans="1:2">
      <c r="A837">
        <v>836</v>
      </c>
      <c r="B837" s="267" t="s">
        <v>1734</v>
      </c>
    </row>
    <row r="838" spans="1:2">
      <c r="A838">
        <v>837</v>
      </c>
      <c r="B838" s="267" t="s">
        <v>1734</v>
      </c>
    </row>
    <row r="839" spans="1:2">
      <c r="A839">
        <v>838</v>
      </c>
      <c r="B839" s="267" t="s">
        <v>1734</v>
      </c>
    </row>
    <row r="840" spans="1:2">
      <c r="A840">
        <v>839</v>
      </c>
      <c r="B840" s="267" t="s">
        <v>1734</v>
      </c>
    </row>
    <row r="841" spans="1:2">
      <c r="A841">
        <v>840</v>
      </c>
      <c r="B841" s="267" t="s">
        <v>1734</v>
      </c>
    </row>
    <row r="842" spans="1:2">
      <c r="A842">
        <v>841</v>
      </c>
      <c r="B842" s="267" t="s">
        <v>1734</v>
      </c>
    </row>
    <row r="843" spans="1:2">
      <c r="A843">
        <v>842</v>
      </c>
      <c r="B843" s="267" t="s">
        <v>1734</v>
      </c>
    </row>
    <row r="844" spans="1:2">
      <c r="A844">
        <v>843</v>
      </c>
      <c r="B844" s="267" t="s">
        <v>1734</v>
      </c>
    </row>
    <row r="845" spans="1:2">
      <c r="A845">
        <v>844</v>
      </c>
      <c r="B845" s="267" t="s">
        <v>1734</v>
      </c>
    </row>
    <row r="846" spans="1:2">
      <c r="A846">
        <v>845</v>
      </c>
      <c r="B846" s="267" t="s">
        <v>1734</v>
      </c>
    </row>
    <row r="847" spans="1:2">
      <c r="A847">
        <v>846</v>
      </c>
      <c r="B847" s="267" t="s">
        <v>1734</v>
      </c>
    </row>
    <row r="848" spans="1:2">
      <c r="A848">
        <v>847</v>
      </c>
      <c r="B848" s="267" t="s">
        <v>1734</v>
      </c>
    </row>
    <row r="849" spans="1:2">
      <c r="A849">
        <v>848</v>
      </c>
      <c r="B849" s="267" t="s">
        <v>1734</v>
      </c>
    </row>
    <row r="850" spans="1:2">
      <c r="A850">
        <v>849</v>
      </c>
      <c r="B850" s="267" t="s">
        <v>1734</v>
      </c>
    </row>
    <row r="851" spans="1:2">
      <c r="A851">
        <v>850</v>
      </c>
      <c r="B851" s="267" t="s">
        <v>1734</v>
      </c>
    </row>
    <row r="852" spans="1:2">
      <c r="A852">
        <v>851</v>
      </c>
      <c r="B852" s="267" t="s">
        <v>1734</v>
      </c>
    </row>
    <row r="853" spans="1:2">
      <c r="A853">
        <v>852</v>
      </c>
      <c r="B853" s="267" t="s">
        <v>1734</v>
      </c>
    </row>
    <row r="854" spans="1:2">
      <c r="A854">
        <v>853</v>
      </c>
      <c r="B854" s="267" t="s">
        <v>1734</v>
      </c>
    </row>
    <row r="855" spans="1:2">
      <c r="A855">
        <v>854</v>
      </c>
      <c r="B855" s="267" t="s">
        <v>1734</v>
      </c>
    </row>
    <row r="856" spans="1:2">
      <c r="A856">
        <v>855</v>
      </c>
      <c r="B856" s="267" t="s">
        <v>1734</v>
      </c>
    </row>
    <row r="857" spans="1:2">
      <c r="A857">
        <v>856</v>
      </c>
      <c r="B857" s="267" t="s">
        <v>1734</v>
      </c>
    </row>
    <row r="858" spans="1:2">
      <c r="A858">
        <v>857</v>
      </c>
      <c r="B858" s="267" t="s">
        <v>1734</v>
      </c>
    </row>
    <row r="859" spans="1:2">
      <c r="A859">
        <v>858</v>
      </c>
      <c r="B859" s="267" t="s">
        <v>1734</v>
      </c>
    </row>
    <row r="860" spans="1:2">
      <c r="A860">
        <v>859</v>
      </c>
      <c r="B860" s="267" t="s">
        <v>1734</v>
      </c>
    </row>
    <row r="861" spans="1:2">
      <c r="A861">
        <v>860</v>
      </c>
      <c r="B861" s="267" t="s">
        <v>1734</v>
      </c>
    </row>
    <row r="862" spans="1:2">
      <c r="A862">
        <v>861</v>
      </c>
      <c r="B862" s="267" t="s">
        <v>1734</v>
      </c>
    </row>
    <row r="863" spans="1:2">
      <c r="A863">
        <v>862</v>
      </c>
      <c r="B863" s="267" t="s">
        <v>1734</v>
      </c>
    </row>
    <row r="864" spans="1:2">
      <c r="A864">
        <v>863</v>
      </c>
      <c r="B864" s="267" t="s">
        <v>1734</v>
      </c>
    </row>
    <row r="865" spans="1:2">
      <c r="A865">
        <v>864</v>
      </c>
      <c r="B865" s="267" t="s">
        <v>1734</v>
      </c>
    </row>
    <row r="866" spans="1:2">
      <c r="A866">
        <v>865</v>
      </c>
      <c r="B866" s="267" t="s">
        <v>1734</v>
      </c>
    </row>
    <row r="867" spans="1:2">
      <c r="A867">
        <v>866</v>
      </c>
      <c r="B867" s="267" t="s">
        <v>1734</v>
      </c>
    </row>
    <row r="868" spans="1:2">
      <c r="A868">
        <v>867</v>
      </c>
      <c r="B868" s="267" t="s">
        <v>1734</v>
      </c>
    </row>
    <row r="869" spans="1:2">
      <c r="A869">
        <v>868</v>
      </c>
      <c r="B869" s="267" t="s">
        <v>1734</v>
      </c>
    </row>
    <row r="870" spans="1:2">
      <c r="A870">
        <v>869</v>
      </c>
      <c r="B870" s="267" t="s">
        <v>1734</v>
      </c>
    </row>
    <row r="871" spans="1:2">
      <c r="A871">
        <v>870</v>
      </c>
      <c r="B871" s="267" t="s">
        <v>1734</v>
      </c>
    </row>
    <row r="872" spans="1:2">
      <c r="A872">
        <v>871</v>
      </c>
      <c r="B872" s="267" t="s">
        <v>1734</v>
      </c>
    </row>
    <row r="873" spans="1:2">
      <c r="A873">
        <v>872</v>
      </c>
      <c r="B873" s="267" t="s">
        <v>1734</v>
      </c>
    </row>
    <row r="874" spans="1:2">
      <c r="A874">
        <v>873</v>
      </c>
      <c r="B874" s="267" t="s">
        <v>1734</v>
      </c>
    </row>
    <row r="875" spans="1:2">
      <c r="A875">
        <v>874</v>
      </c>
      <c r="B875" s="267" t="s">
        <v>1734</v>
      </c>
    </row>
    <row r="876" spans="1:2">
      <c r="A876">
        <v>875</v>
      </c>
      <c r="B876" s="267" t="s">
        <v>1734</v>
      </c>
    </row>
    <row r="877" spans="1:2">
      <c r="A877">
        <v>876</v>
      </c>
      <c r="B877" s="267" t="s">
        <v>1734</v>
      </c>
    </row>
    <row r="878" spans="1:2">
      <c r="A878">
        <v>877</v>
      </c>
      <c r="B878" s="267" t="s">
        <v>1734</v>
      </c>
    </row>
    <row r="879" spans="1:2">
      <c r="A879">
        <v>878</v>
      </c>
      <c r="B879" s="267" t="s">
        <v>1734</v>
      </c>
    </row>
    <row r="880" spans="1:2">
      <c r="A880">
        <v>879</v>
      </c>
      <c r="B880" s="267" t="s">
        <v>1734</v>
      </c>
    </row>
    <row r="881" spans="1:2">
      <c r="A881">
        <v>880</v>
      </c>
      <c r="B881" s="267" t="s">
        <v>1734</v>
      </c>
    </row>
    <row r="882" spans="1:2">
      <c r="A882">
        <v>881</v>
      </c>
      <c r="B882" s="267" t="s">
        <v>1734</v>
      </c>
    </row>
    <row r="883" spans="1:2">
      <c r="A883">
        <v>882</v>
      </c>
      <c r="B883" s="267" t="s">
        <v>1734</v>
      </c>
    </row>
    <row r="884" spans="1:2">
      <c r="A884">
        <v>883</v>
      </c>
      <c r="B884" s="267" t="s">
        <v>1734</v>
      </c>
    </row>
    <row r="885" spans="1:2">
      <c r="A885">
        <v>884</v>
      </c>
      <c r="B885" s="267" t="s">
        <v>1734</v>
      </c>
    </row>
    <row r="886" spans="1:2">
      <c r="A886">
        <v>885</v>
      </c>
      <c r="B886" s="267" t="s">
        <v>1734</v>
      </c>
    </row>
    <row r="887" spans="1:2">
      <c r="A887">
        <v>886</v>
      </c>
      <c r="B887" s="267" t="s">
        <v>1734</v>
      </c>
    </row>
    <row r="888" spans="1:2">
      <c r="A888">
        <v>887</v>
      </c>
      <c r="B888" s="267" t="s">
        <v>1734</v>
      </c>
    </row>
    <row r="889" spans="1:2">
      <c r="A889">
        <v>888</v>
      </c>
      <c r="B889" s="267" t="s">
        <v>1734</v>
      </c>
    </row>
    <row r="890" spans="1:2">
      <c r="A890">
        <v>889</v>
      </c>
      <c r="B890" s="267" t="s">
        <v>1734</v>
      </c>
    </row>
    <row r="891" spans="1:2">
      <c r="A891">
        <v>890</v>
      </c>
      <c r="B891" s="267" t="s">
        <v>1734</v>
      </c>
    </row>
    <row r="892" spans="1:2">
      <c r="A892">
        <v>891</v>
      </c>
      <c r="B892" s="267" t="s">
        <v>1734</v>
      </c>
    </row>
    <row r="893" spans="1:2">
      <c r="A893">
        <v>892</v>
      </c>
      <c r="B893" s="267" t="s">
        <v>1734</v>
      </c>
    </row>
    <row r="894" spans="1:2">
      <c r="A894">
        <v>893</v>
      </c>
      <c r="B894" s="267" t="s">
        <v>1734</v>
      </c>
    </row>
    <row r="895" spans="1:2">
      <c r="A895">
        <v>894</v>
      </c>
      <c r="B895" s="267" t="s">
        <v>1734</v>
      </c>
    </row>
    <row r="896" spans="1:2">
      <c r="A896">
        <v>895</v>
      </c>
      <c r="B896" s="267" t="s">
        <v>1734</v>
      </c>
    </row>
    <row r="897" spans="1:2">
      <c r="A897">
        <v>896</v>
      </c>
      <c r="B897" s="267" t="s">
        <v>1734</v>
      </c>
    </row>
    <row r="898" spans="1:2">
      <c r="A898">
        <v>897</v>
      </c>
      <c r="B898" s="267" t="s">
        <v>1734</v>
      </c>
    </row>
    <row r="899" spans="1:2">
      <c r="A899">
        <v>898</v>
      </c>
      <c r="B899" s="267" t="s">
        <v>1734</v>
      </c>
    </row>
    <row r="900" spans="1:2">
      <c r="A900">
        <v>899</v>
      </c>
      <c r="B900" s="267" t="s">
        <v>1734</v>
      </c>
    </row>
    <row r="901" spans="1:2">
      <c r="A901">
        <v>900</v>
      </c>
      <c r="B901" s="267" t="s">
        <v>1734</v>
      </c>
    </row>
    <row r="902" spans="1:2">
      <c r="A902">
        <v>901</v>
      </c>
      <c r="B902" s="267" t="s">
        <v>1734</v>
      </c>
    </row>
    <row r="903" spans="1:2">
      <c r="A903">
        <v>902</v>
      </c>
      <c r="B903" s="267" t="s">
        <v>1734</v>
      </c>
    </row>
    <row r="904" spans="1:2">
      <c r="A904">
        <v>903</v>
      </c>
      <c r="B904" s="267" t="s">
        <v>1734</v>
      </c>
    </row>
    <row r="905" spans="1:2">
      <c r="A905">
        <v>904</v>
      </c>
      <c r="B905" s="267" t="s">
        <v>1734</v>
      </c>
    </row>
    <row r="906" spans="1:2">
      <c r="A906">
        <v>905</v>
      </c>
      <c r="B906" s="267" t="s">
        <v>1734</v>
      </c>
    </row>
    <row r="907" spans="1:2">
      <c r="A907">
        <v>906</v>
      </c>
      <c r="B907" s="267" t="s">
        <v>1734</v>
      </c>
    </row>
    <row r="908" spans="1:2">
      <c r="A908">
        <v>907</v>
      </c>
      <c r="B908" s="267" t="s">
        <v>1734</v>
      </c>
    </row>
    <row r="909" spans="1:2">
      <c r="A909">
        <v>908</v>
      </c>
      <c r="B909" s="267" t="s">
        <v>1734</v>
      </c>
    </row>
    <row r="910" spans="1:2">
      <c r="A910">
        <v>909</v>
      </c>
      <c r="B910" s="267" t="s">
        <v>1734</v>
      </c>
    </row>
    <row r="911" spans="1:2">
      <c r="A911">
        <v>910</v>
      </c>
      <c r="B911" s="267" t="s">
        <v>1734</v>
      </c>
    </row>
    <row r="912" spans="1:2">
      <c r="A912">
        <v>911</v>
      </c>
      <c r="B912" s="267" t="s">
        <v>1734</v>
      </c>
    </row>
    <row r="913" spans="1:2">
      <c r="A913">
        <v>912</v>
      </c>
      <c r="B913" s="267" t="s">
        <v>1734</v>
      </c>
    </row>
    <row r="914" spans="1:2">
      <c r="A914">
        <v>913</v>
      </c>
      <c r="B914" s="267" t="s">
        <v>1734</v>
      </c>
    </row>
    <row r="915" spans="1:2">
      <c r="A915">
        <v>914</v>
      </c>
      <c r="B915" s="267" t="s">
        <v>1734</v>
      </c>
    </row>
    <row r="916" spans="1:2">
      <c r="A916">
        <v>915</v>
      </c>
      <c r="B916" s="267" t="s">
        <v>1734</v>
      </c>
    </row>
    <row r="917" spans="1:2">
      <c r="A917">
        <v>916</v>
      </c>
      <c r="B917" s="267" t="s">
        <v>1734</v>
      </c>
    </row>
    <row r="918" spans="1:2">
      <c r="A918">
        <v>917</v>
      </c>
      <c r="B918" s="267" t="s">
        <v>1734</v>
      </c>
    </row>
    <row r="919" spans="1:2">
      <c r="A919">
        <v>918</v>
      </c>
      <c r="B919" s="267" t="s">
        <v>1734</v>
      </c>
    </row>
    <row r="920" spans="1:2">
      <c r="A920">
        <v>919</v>
      </c>
      <c r="B920" s="267" t="s">
        <v>1734</v>
      </c>
    </row>
    <row r="921" spans="1:2">
      <c r="A921">
        <v>920</v>
      </c>
      <c r="B921" s="267" t="s">
        <v>1734</v>
      </c>
    </row>
    <row r="922" spans="1:2">
      <c r="A922">
        <v>921</v>
      </c>
      <c r="B922" s="267" t="s">
        <v>1734</v>
      </c>
    </row>
    <row r="923" spans="1:2">
      <c r="A923">
        <v>922</v>
      </c>
      <c r="B923" s="267" t="s">
        <v>1734</v>
      </c>
    </row>
    <row r="924" spans="1:2">
      <c r="A924">
        <v>923</v>
      </c>
      <c r="B924" s="267" t="s">
        <v>1734</v>
      </c>
    </row>
    <row r="925" spans="1:2">
      <c r="A925">
        <v>924</v>
      </c>
      <c r="B925" s="267" t="s">
        <v>1734</v>
      </c>
    </row>
    <row r="926" spans="1:2">
      <c r="A926">
        <v>925</v>
      </c>
      <c r="B926" s="267" t="s">
        <v>1734</v>
      </c>
    </row>
    <row r="927" spans="1:2">
      <c r="A927">
        <v>926</v>
      </c>
      <c r="B927" s="267" t="s">
        <v>1734</v>
      </c>
    </row>
    <row r="928" spans="1:2">
      <c r="A928">
        <v>927</v>
      </c>
      <c r="B928" s="267" t="s">
        <v>1734</v>
      </c>
    </row>
    <row r="929" spans="1:2">
      <c r="A929">
        <v>928</v>
      </c>
      <c r="B929" s="267" t="s">
        <v>1734</v>
      </c>
    </row>
    <row r="930" spans="1:2">
      <c r="A930">
        <v>929</v>
      </c>
      <c r="B930" s="267" t="s">
        <v>1734</v>
      </c>
    </row>
    <row r="931" spans="1:2">
      <c r="A931">
        <v>930</v>
      </c>
      <c r="B931" s="267" t="s">
        <v>1734</v>
      </c>
    </row>
    <row r="932" spans="1:2">
      <c r="A932">
        <v>931</v>
      </c>
      <c r="B932" s="267" t="s">
        <v>1734</v>
      </c>
    </row>
    <row r="933" spans="1:2">
      <c r="A933">
        <v>932</v>
      </c>
      <c r="B933" s="267" t="s">
        <v>1734</v>
      </c>
    </row>
    <row r="934" spans="1:2">
      <c r="A934">
        <v>933</v>
      </c>
      <c r="B934" s="267" t="s">
        <v>1734</v>
      </c>
    </row>
    <row r="935" spans="1:2">
      <c r="A935">
        <v>934</v>
      </c>
      <c r="B935" s="267" t="s">
        <v>1734</v>
      </c>
    </row>
    <row r="936" spans="1:2">
      <c r="A936">
        <v>935</v>
      </c>
      <c r="B936" s="267" t="s">
        <v>1734</v>
      </c>
    </row>
    <row r="937" spans="1:2">
      <c r="A937">
        <v>936</v>
      </c>
      <c r="B937" s="267" t="s">
        <v>1734</v>
      </c>
    </row>
    <row r="938" spans="1:2">
      <c r="A938">
        <v>937</v>
      </c>
      <c r="B938" s="267" t="s">
        <v>1734</v>
      </c>
    </row>
    <row r="939" spans="1:2">
      <c r="A939">
        <v>938</v>
      </c>
      <c r="B939" s="267" t="s">
        <v>1734</v>
      </c>
    </row>
    <row r="940" spans="1:2">
      <c r="A940">
        <v>939</v>
      </c>
      <c r="B940" s="267" t="s">
        <v>1734</v>
      </c>
    </row>
    <row r="941" spans="1:2">
      <c r="A941">
        <v>940</v>
      </c>
      <c r="B941" s="267" t="s">
        <v>1734</v>
      </c>
    </row>
    <row r="942" spans="1:2">
      <c r="A942">
        <v>941</v>
      </c>
      <c r="B942" s="267" t="s">
        <v>1734</v>
      </c>
    </row>
    <row r="943" spans="1:2">
      <c r="A943">
        <v>942</v>
      </c>
      <c r="B943" s="267" t="s">
        <v>1734</v>
      </c>
    </row>
    <row r="944" spans="1:2">
      <c r="A944">
        <v>943</v>
      </c>
      <c r="B944" s="267" t="s">
        <v>1734</v>
      </c>
    </row>
    <row r="945" spans="1:2">
      <c r="A945">
        <v>944</v>
      </c>
      <c r="B945" s="267" t="s">
        <v>1734</v>
      </c>
    </row>
    <row r="946" spans="1:2">
      <c r="A946">
        <v>945</v>
      </c>
      <c r="B946" s="267" t="s">
        <v>1734</v>
      </c>
    </row>
    <row r="947" spans="1:2">
      <c r="A947">
        <v>946</v>
      </c>
      <c r="B947" s="267" t="s">
        <v>1734</v>
      </c>
    </row>
    <row r="948" spans="1:2">
      <c r="A948">
        <v>947</v>
      </c>
      <c r="B948" s="267" t="s">
        <v>1734</v>
      </c>
    </row>
    <row r="949" spans="1:2">
      <c r="A949">
        <v>948</v>
      </c>
      <c r="B949" s="267" t="s">
        <v>1734</v>
      </c>
    </row>
    <row r="950" spans="1:2">
      <c r="A950">
        <v>949</v>
      </c>
      <c r="B950" s="267" t="s">
        <v>1734</v>
      </c>
    </row>
    <row r="951" spans="1:2">
      <c r="A951">
        <v>950</v>
      </c>
      <c r="B951" s="267" t="s">
        <v>1734</v>
      </c>
    </row>
    <row r="952" spans="1:2">
      <c r="A952">
        <v>951</v>
      </c>
      <c r="B952" s="267" t="s">
        <v>1734</v>
      </c>
    </row>
    <row r="953" spans="1:2">
      <c r="A953">
        <v>952</v>
      </c>
      <c r="B953" s="267" t="s">
        <v>1734</v>
      </c>
    </row>
    <row r="954" spans="1:2">
      <c r="A954">
        <v>953</v>
      </c>
      <c r="B954" s="267" t="s">
        <v>1734</v>
      </c>
    </row>
    <row r="955" spans="1:2">
      <c r="A955">
        <v>954</v>
      </c>
      <c r="B955" s="267" t="s">
        <v>1734</v>
      </c>
    </row>
    <row r="956" spans="1:2">
      <c r="A956">
        <v>955</v>
      </c>
      <c r="B956" s="267" t="s">
        <v>1734</v>
      </c>
    </row>
    <row r="957" spans="1:2">
      <c r="A957">
        <v>956</v>
      </c>
      <c r="B957" s="267" t="s">
        <v>1734</v>
      </c>
    </row>
    <row r="958" spans="1:2">
      <c r="A958">
        <v>957</v>
      </c>
      <c r="B958" s="267" t="s">
        <v>1734</v>
      </c>
    </row>
    <row r="959" spans="1:2">
      <c r="A959">
        <v>958</v>
      </c>
      <c r="B959" s="267" t="s">
        <v>1734</v>
      </c>
    </row>
    <row r="960" spans="1:2">
      <c r="A960">
        <v>959</v>
      </c>
      <c r="B960" s="267" t="s">
        <v>1734</v>
      </c>
    </row>
    <row r="961" spans="1:2">
      <c r="A961">
        <v>960</v>
      </c>
      <c r="B961" s="267" t="s">
        <v>1734</v>
      </c>
    </row>
    <row r="962" spans="1:2">
      <c r="A962">
        <v>961</v>
      </c>
      <c r="B962" s="267" t="s">
        <v>1734</v>
      </c>
    </row>
    <row r="963" spans="1:2">
      <c r="A963">
        <v>962</v>
      </c>
      <c r="B963" s="267" t="s">
        <v>1734</v>
      </c>
    </row>
    <row r="964" spans="1:2">
      <c r="A964">
        <v>963</v>
      </c>
      <c r="B964" s="267" t="s">
        <v>1734</v>
      </c>
    </row>
    <row r="965" spans="1:2">
      <c r="A965">
        <v>964</v>
      </c>
      <c r="B965" s="267" t="s">
        <v>1734</v>
      </c>
    </row>
    <row r="966" spans="1:2">
      <c r="A966">
        <v>965</v>
      </c>
      <c r="B966" s="267" t="s">
        <v>1734</v>
      </c>
    </row>
    <row r="967" spans="1:2">
      <c r="A967">
        <v>966</v>
      </c>
      <c r="B967" s="267" t="s">
        <v>1734</v>
      </c>
    </row>
    <row r="968" spans="1:2">
      <c r="A968">
        <v>967</v>
      </c>
      <c r="B968" s="267" t="s">
        <v>1734</v>
      </c>
    </row>
    <row r="969" spans="1:2">
      <c r="A969">
        <v>968</v>
      </c>
      <c r="B969" s="267" t="s">
        <v>1734</v>
      </c>
    </row>
    <row r="970" spans="1:2">
      <c r="A970">
        <v>969</v>
      </c>
      <c r="B970" s="267" t="s">
        <v>1734</v>
      </c>
    </row>
    <row r="971" spans="1:2">
      <c r="A971">
        <v>970</v>
      </c>
      <c r="B971" s="267" t="s">
        <v>1734</v>
      </c>
    </row>
    <row r="972" spans="1:2">
      <c r="A972">
        <v>971</v>
      </c>
      <c r="B972" s="267" t="s">
        <v>1734</v>
      </c>
    </row>
    <row r="973" spans="1:2">
      <c r="A973">
        <v>972</v>
      </c>
      <c r="B973" s="267" t="s">
        <v>1734</v>
      </c>
    </row>
    <row r="974" spans="1:2">
      <c r="A974">
        <v>973</v>
      </c>
      <c r="B974" s="267" t="s">
        <v>1734</v>
      </c>
    </row>
    <row r="975" spans="1:2">
      <c r="A975">
        <v>974</v>
      </c>
      <c r="B975" s="267" t="s">
        <v>1734</v>
      </c>
    </row>
    <row r="976" spans="1:2">
      <c r="A976">
        <v>975</v>
      </c>
      <c r="B976" s="267" t="s">
        <v>1734</v>
      </c>
    </row>
    <row r="977" spans="1:2">
      <c r="A977">
        <v>976</v>
      </c>
      <c r="B977" s="267" t="s">
        <v>1734</v>
      </c>
    </row>
    <row r="978" spans="1:2">
      <c r="A978">
        <v>977</v>
      </c>
      <c r="B978" s="267" t="s">
        <v>1734</v>
      </c>
    </row>
    <row r="979" spans="1:2">
      <c r="A979">
        <v>978</v>
      </c>
      <c r="B979" s="267" t="s">
        <v>1734</v>
      </c>
    </row>
    <row r="980" spans="1:2">
      <c r="A980">
        <v>979</v>
      </c>
      <c r="B980" s="267" t="s">
        <v>1734</v>
      </c>
    </row>
    <row r="981" spans="1:2">
      <c r="A981">
        <v>980</v>
      </c>
      <c r="B981" s="267" t="s">
        <v>1734</v>
      </c>
    </row>
    <row r="982" spans="1:2">
      <c r="A982">
        <v>981</v>
      </c>
      <c r="B982" s="267" t="s">
        <v>1734</v>
      </c>
    </row>
    <row r="983" spans="1:2">
      <c r="A983">
        <v>982</v>
      </c>
      <c r="B983" s="267" t="s">
        <v>1734</v>
      </c>
    </row>
    <row r="984" spans="1:2">
      <c r="A984">
        <v>983</v>
      </c>
      <c r="B984" s="267" t="s">
        <v>1734</v>
      </c>
    </row>
    <row r="985" spans="1:2">
      <c r="A985">
        <v>984</v>
      </c>
      <c r="B985" s="267" t="s">
        <v>1734</v>
      </c>
    </row>
    <row r="986" spans="1:2">
      <c r="A986">
        <v>985</v>
      </c>
      <c r="B986" s="267" t="s">
        <v>1734</v>
      </c>
    </row>
    <row r="987" spans="1:2">
      <c r="A987">
        <v>986</v>
      </c>
      <c r="B987" s="267" t="s">
        <v>1734</v>
      </c>
    </row>
    <row r="988" spans="1:2">
      <c r="A988">
        <v>987</v>
      </c>
      <c r="B988" s="267" t="s">
        <v>1734</v>
      </c>
    </row>
    <row r="989" spans="1:2">
      <c r="A989">
        <v>988</v>
      </c>
      <c r="B989" s="267" t="s">
        <v>1734</v>
      </c>
    </row>
    <row r="990" spans="1:2">
      <c r="A990">
        <v>989</v>
      </c>
      <c r="B990" s="267" t="s">
        <v>1734</v>
      </c>
    </row>
    <row r="991" spans="1:2">
      <c r="A991">
        <v>990</v>
      </c>
      <c r="B991" s="267" t="s">
        <v>1734</v>
      </c>
    </row>
    <row r="992" spans="1:2">
      <c r="A992">
        <v>991</v>
      </c>
      <c r="B992" s="267" t="s">
        <v>1734</v>
      </c>
    </row>
    <row r="993" spans="1:2">
      <c r="A993">
        <v>992</v>
      </c>
      <c r="B993" s="267" t="s">
        <v>1734</v>
      </c>
    </row>
    <row r="994" spans="1:2">
      <c r="A994">
        <v>993</v>
      </c>
      <c r="B994" s="267" t="s">
        <v>1734</v>
      </c>
    </row>
    <row r="995" spans="1:2">
      <c r="A995">
        <v>994</v>
      </c>
      <c r="B995" s="267" t="s">
        <v>1734</v>
      </c>
    </row>
    <row r="996" spans="1:2">
      <c r="A996">
        <v>995</v>
      </c>
      <c r="B996" s="267" t="s">
        <v>1734</v>
      </c>
    </row>
    <row r="997" spans="1:2">
      <c r="A997">
        <v>996</v>
      </c>
      <c r="B997" s="267" t="s">
        <v>1734</v>
      </c>
    </row>
    <row r="998" spans="1:2">
      <c r="A998">
        <v>997</v>
      </c>
      <c r="B998" s="267" t="s">
        <v>1734</v>
      </c>
    </row>
    <row r="999" spans="1:2">
      <c r="A999">
        <v>998</v>
      </c>
      <c r="B999" s="267" t="s">
        <v>1734</v>
      </c>
    </row>
    <row r="1000" spans="1:2">
      <c r="A1000">
        <v>999</v>
      </c>
      <c r="B1000" s="267" t="s">
        <v>1734</v>
      </c>
    </row>
    <row r="1001" spans="1:2">
      <c r="A1001">
        <v>1000</v>
      </c>
      <c r="B1001" s="267" t="s">
        <v>1734</v>
      </c>
    </row>
    <row r="1002" spans="1:2">
      <c r="A1002">
        <v>1001</v>
      </c>
      <c r="B1002" s="267" t="s">
        <v>1734</v>
      </c>
    </row>
    <row r="1003" spans="1:2">
      <c r="A1003">
        <v>1002</v>
      </c>
      <c r="B1003" s="267" t="s">
        <v>1734</v>
      </c>
    </row>
    <row r="1004" spans="1:2">
      <c r="A1004">
        <v>1003</v>
      </c>
      <c r="B1004" s="267" t="s">
        <v>1734</v>
      </c>
    </row>
    <row r="1005" spans="1:2">
      <c r="A1005">
        <v>1004</v>
      </c>
      <c r="B1005" s="267" t="s">
        <v>1734</v>
      </c>
    </row>
    <row r="1006" spans="1:2">
      <c r="A1006">
        <v>1005</v>
      </c>
      <c r="B1006" s="267" t="s">
        <v>1734</v>
      </c>
    </row>
    <row r="1007" spans="1:2">
      <c r="A1007">
        <v>1006</v>
      </c>
      <c r="B1007" s="267" t="s">
        <v>1734</v>
      </c>
    </row>
    <row r="1008" spans="1:2">
      <c r="A1008">
        <v>1007</v>
      </c>
      <c r="B1008" s="267" t="s">
        <v>1734</v>
      </c>
    </row>
    <row r="1009" spans="1:2">
      <c r="A1009">
        <v>1008</v>
      </c>
      <c r="B1009" s="267" t="s">
        <v>1734</v>
      </c>
    </row>
    <row r="1010" spans="1:2">
      <c r="A1010">
        <v>1009</v>
      </c>
      <c r="B1010" s="267" t="s">
        <v>1734</v>
      </c>
    </row>
    <row r="1011" spans="1:2">
      <c r="A1011">
        <v>1010</v>
      </c>
      <c r="B1011" s="267" t="s">
        <v>1734</v>
      </c>
    </row>
    <row r="1012" spans="1:2">
      <c r="A1012">
        <v>1011</v>
      </c>
      <c r="B1012" s="267" t="s">
        <v>1734</v>
      </c>
    </row>
    <row r="1013" spans="1:2">
      <c r="A1013">
        <v>1012</v>
      </c>
      <c r="B1013" s="267" t="s">
        <v>1734</v>
      </c>
    </row>
    <row r="1014" spans="1:2">
      <c r="A1014">
        <v>1013</v>
      </c>
      <c r="B1014" s="267" t="s">
        <v>1734</v>
      </c>
    </row>
    <row r="1015" spans="1:2">
      <c r="A1015">
        <v>1014</v>
      </c>
      <c r="B1015" s="267" t="s">
        <v>1734</v>
      </c>
    </row>
    <row r="1016" spans="1:2">
      <c r="A1016">
        <v>1015</v>
      </c>
      <c r="B1016" s="267" t="s">
        <v>1734</v>
      </c>
    </row>
    <row r="1017" spans="1:2">
      <c r="A1017">
        <v>1016</v>
      </c>
      <c r="B1017" s="267" t="s">
        <v>1734</v>
      </c>
    </row>
    <row r="1018" spans="1:2">
      <c r="A1018">
        <v>1017</v>
      </c>
      <c r="B1018" s="267" t="s">
        <v>1734</v>
      </c>
    </row>
    <row r="1019" spans="1:2">
      <c r="A1019">
        <v>1018</v>
      </c>
      <c r="B1019" s="267" t="s">
        <v>1734</v>
      </c>
    </row>
    <row r="1020" spans="1:2">
      <c r="A1020">
        <v>1019</v>
      </c>
      <c r="B1020" s="267" t="s">
        <v>1734</v>
      </c>
    </row>
    <row r="1021" spans="1:2">
      <c r="A1021">
        <v>1020</v>
      </c>
      <c r="B1021" s="267" t="s">
        <v>1734</v>
      </c>
    </row>
    <row r="1022" spans="1:2">
      <c r="A1022">
        <v>1021</v>
      </c>
      <c r="B1022" s="267" t="s">
        <v>1734</v>
      </c>
    </row>
    <row r="1023" spans="1:2">
      <c r="A1023">
        <v>1022</v>
      </c>
      <c r="B1023" s="267" t="s">
        <v>1734</v>
      </c>
    </row>
    <row r="1024" spans="1:2">
      <c r="A1024">
        <v>1023</v>
      </c>
      <c r="B1024" s="267" t="s">
        <v>1734</v>
      </c>
    </row>
    <row r="1025" spans="1:2">
      <c r="A1025">
        <v>1024</v>
      </c>
      <c r="B1025" s="267" t="s">
        <v>1734</v>
      </c>
    </row>
    <row r="1026" spans="1:2">
      <c r="A1026">
        <v>1025</v>
      </c>
      <c r="B1026" s="267" t="s">
        <v>1734</v>
      </c>
    </row>
    <row r="1027" spans="1:2">
      <c r="A1027">
        <v>1026</v>
      </c>
      <c r="B1027" s="267" t="s">
        <v>1734</v>
      </c>
    </row>
    <row r="1028" spans="1:2">
      <c r="A1028">
        <v>1027</v>
      </c>
      <c r="B1028" s="267" t="s">
        <v>1734</v>
      </c>
    </row>
    <row r="1029" spans="1:2">
      <c r="A1029">
        <v>1028</v>
      </c>
      <c r="B1029" s="267" t="s">
        <v>1734</v>
      </c>
    </row>
    <row r="1030" spans="1:2">
      <c r="A1030">
        <v>1029</v>
      </c>
      <c r="B1030" s="267" t="s">
        <v>1734</v>
      </c>
    </row>
    <row r="1031" spans="1:2">
      <c r="A1031">
        <v>1030</v>
      </c>
      <c r="B1031" s="267" t="s">
        <v>1734</v>
      </c>
    </row>
    <row r="1032" spans="1:2">
      <c r="A1032">
        <v>1031</v>
      </c>
      <c r="B1032" s="267" t="s">
        <v>1734</v>
      </c>
    </row>
    <row r="1033" spans="1:2">
      <c r="A1033">
        <v>1032</v>
      </c>
      <c r="B1033" s="267" t="s">
        <v>1734</v>
      </c>
    </row>
    <row r="1034" spans="1:2">
      <c r="A1034">
        <v>1033</v>
      </c>
      <c r="B1034" s="267" t="s">
        <v>1734</v>
      </c>
    </row>
    <row r="1035" spans="1:2">
      <c r="A1035">
        <v>1034</v>
      </c>
      <c r="B1035" s="267" t="s">
        <v>1734</v>
      </c>
    </row>
    <row r="1036" spans="1:2">
      <c r="A1036">
        <v>1035</v>
      </c>
      <c r="B1036" s="267" t="s">
        <v>1734</v>
      </c>
    </row>
    <row r="1037" spans="1:2">
      <c r="A1037">
        <v>1036</v>
      </c>
      <c r="B1037" s="267" t="s">
        <v>1734</v>
      </c>
    </row>
    <row r="1038" spans="1:2">
      <c r="A1038">
        <v>1037</v>
      </c>
      <c r="B1038" s="267" t="s">
        <v>1734</v>
      </c>
    </row>
    <row r="1039" spans="1:2">
      <c r="A1039">
        <v>1038</v>
      </c>
      <c r="B1039" s="267" t="s">
        <v>1734</v>
      </c>
    </row>
    <row r="1040" spans="1:2">
      <c r="A1040">
        <v>1039</v>
      </c>
      <c r="B1040" s="267" t="s">
        <v>1734</v>
      </c>
    </row>
    <row r="1041" spans="1:2">
      <c r="A1041">
        <v>1040</v>
      </c>
      <c r="B1041" s="267" t="s">
        <v>1734</v>
      </c>
    </row>
    <row r="1042" spans="1:2">
      <c r="A1042">
        <v>1041</v>
      </c>
      <c r="B1042" s="267" t="s">
        <v>1734</v>
      </c>
    </row>
    <row r="1043" spans="1:2">
      <c r="A1043">
        <v>1042</v>
      </c>
      <c r="B1043" s="267" t="s">
        <v>1734</v>
      </c>
    </row>
    <row r="1044" spans="1:2">
      <c r="A1044">
        <v>1043</v>
      </c>
      <c r="B1044" s="267" t="s">
        <v>1734</v>
      </c>
    </row>
    <row r="1045" spans="1:2">
      <c r="A1045">
        <v>1044</v>
      </c>
      <c r="B1045" s="267" t="s">
        <v>1734</v>
      </c>
    </row>
    <row r="1046" spans="1:2">
      <c r="A1046">
        <v>1045</v>
      </c>
      <c r="B1046" s="267" t="s">
        <v>1734</v>
      </c>
    </row>
    <row r="1047" spans="1:2">
      <c r="A1047">
        <v>1046</v>
      </c>
      <c r="B1047" s="267" t="s">
        <v>1734</v>
      </c>
    </row>
    <row r="1048" spans="1:2">
      <c r="A1048">
        <v>1047</v>
      </c>
      <c r="B1048" s="267" t="s">
        <v>1734</v>
      </c>
    </row>
    <row r="1049" spans="1:2">
      <c r="A1049">
        <v>1048</v>
      </c>
      <c r="B1049" s="267" t="s">
        <v>1734</v>
      </c>
    </row>
    <row r="1050" spans="1:2">
      <c r="A1050">
        <v>1049</v>
      </c>
      <c r="B1050" s="267" t="s">
        <v>1734</v>
      </c>
    </row>
    <row r="1051" spans="1:2">
      <c r="A1051">
        <v>1050</v>
      </c>
      <c r="B1051" s="267" t="s">
        <v>1734</v>
      </c>
    </row>
    <row r="1052" spans="1:2">
      <c r="A1052">
        <v>1051</v>
      </c>
      <c r="B1052" s="267" t="s">
        <v>1734</v>
      </c>
    </row>
    <row r="1053" spans="1:2">
      <c r="A1053">
        <v>1052</v>
      </c>
      <c r="B1053" s="267" t="s">
        <v>1734</v>
      </c>
    </row>
    <row r="1054" spans="1:2">
      <c r="A1054">
        <v>1053</v>
      </c>
      <c r="B1054" s="267" t="s">
        <v>1734</v>
      </c>
    </row>
    <row r="1055" spans="1:2">
      <c r="A1055">
        <v>1054</v>
      </c>
      <c r="B1055" s="267" t="s">
        <v>1734</v>
      </c>
    </row>
    <row r="1056" spans="1:2">
      <c r="A1056">
        <v>1055</v>
      </c>
      <c r="B1056" s="267" t="s">
        <v>1734</v>
      </c>
    </row>
    <row r="1057" spans="1:2">
      <c r="A1057">
        <v>1056</v>
      </c>
      <c r="B1057" s="267" t="s">
        <v>1734</v>
      </c>
    </row>
    <row r="1058" spans="1:2">
      <c r="A1058">
        <v>1057</v>
      </c>
      <c r="B1058" s="267" t="s">
        <v>1734</v>
      </c>
    </row>
    <row r="1059" spans="1:2">
      <c r="A1059">
        <v>1058</v>
      </c>
      <c r="B1059" s="267" t="s">
        <v>1734</v>
      </c>
    </row>
    <row r="1060" spans="1:2">
      <c r="A1060">
        <v>1059</v>
      </c>
      <c r="B1060" s="267" t="s">
        <v>1734</v>
      </c>
    </row>
    <row r="1061" spans="1:2">
      <c r="A1061">
        <v>1060</v>
      </c>
      <c r="B1061" s="267" t="s">
        <v>1734</v>
      </c>
    </row>
    <row r="1062" spans="1:2">
      <c r="A1062">
        <v>1061</v>
      </c>
      <c r="B1062" s="267" t="s">
        <v>1734</v>
      </c>
    </row>
    <row r="1063" spans="1:2">
      <c r="A1063">
        <v>1062</v>
      </c>
      <c r="B1063" s="267" t="s">
        <v>1734</v>
      </c>
    </row>
    <row r="1064" spans="1:2">
      <c r="A1064">
        <v>1063</v>
      </c>
      <c r="B1064" s="267" t="s">
        <v>1734</v>
      </c>
    </row>
    <row r="1065" spans="1:2">
      <c r="A1065">
        <v>1064</v>
      </c>
      <c r="B1065" s="267" t="s">
        <v>1734</v>
      </c>
    </row>
    <row r="1066" spans="1:2">
      <c r="A1066">
        <v>1065</v>
      </c>
      <c r="B1066" s="267" t="s">
        <v>1734</v>
      </c>
    </row>
    <row r="1067" spans="1:2">
      <c r="A1067">
        <v>1066</v>
      </c>
      <c r="B1067" s="267" t="s">
        <v>1734</v>
      </c>
    </row>
    <row r="1068" spans="1:2">
      <c r="A1068">
        <v>1067</v>
      </c>
      <c r="B1068" s="267" t="s">
        <v>1734</v>
      </c>
    </row>
    <row r="1069" spans="1:2">
      <c r="A1069">
        <v>1068</v>
      </c>
      <c r="B1069" s="267" t="s">
        <v>1734</v>
      </c>
    </row>
    <row r="1070" spans="1:2">
      <c r="A1070">
        <v>1069</v>
      </c>
      <c r="B1070" s="267" t="s">
        <v>1734</v>
      </c>
    </row>
    <row r="1071" spans="1:2">
      <c r="A1071">
        <v>1070</v>
      </c>
      <c r="B1071" s="267" t="s">
        <v>1734</v>
      </c>
    </row>
    <row r="1072" spans="1:2">
      <c r="A1072">
        <v>1071</v>
      </c>
      <c r="B1072" s="267" t="s">
        <v>1734</v>
      </c>
    </row>
    <row r="1073" spans="1:2">
      <c r="A1073">
        <v>1072</v>
      </c>
      <c r="B1073" s="267" t="s">
        <v>1734</v>
      </c>
    </row>
    <row r="1074" spans="1:2">
      <c r="A1074">
        <v>1073</v>
      </c>
      <c r="B1074" s="267" t="s">
        <v>1734</v>
      </c>
    </row>
    <row r="1075" spans="1:2">
      <c r="A1075">
        <v>1074</v>
      </c>
      <c r="B1075" s="267" t="s">
        <v>1734</v>
      </c>
    </row>
    <row r="1076" spans="1:2">
      <c r="A1076">
        <v>1075</v>
      </c>
      <c r="B1076" s="267" t="s">
        <v>1734</v>
      </c>
    </row>
    <row r="1077" spans="1:2">
      <c r="A1077">
        <v>1076</v>
      </c>
      <c r="B1077" s="267" t="s">
        <v>1734</v>
      </c>
    </row>
    <row r="1078" spans="1:2">
      <c r="A1078">
        <v>1077</v>
      </c>
      <c r="B1078" s="267" t="s">
        <v>1734</v>
      </c>
    </row>
    <row r="1079" spans="1:2">
      <c r="A1079">
        <v>1078</v>
      </c>
      <c r="B1079" s="267" t="s">
        <v>1734</v>
      </c>
    </row>
    <row r="1080" spans="1:2">
      <c r="A1080">
        <v>1079</v>
      </c>
      <c r="B1080" s="267" t="s">
        <v>1734</v>
      </c>
    </row>
    <row r="1081" spans="1:2">
      <c r="A1081">
        <v>1080</v>
      </c>
      <c r="B1081" s="267" t="s">
        <v>1734</v>
      </c>
    </row>
    <row r="1082" spans="1:2">
      <c r="A1082">
        <v>1081</v>
      </c>
      <c r="B1082" s="267" t="s">
        <v>1734</v>
      </c>
    </row>
    <row r="1083" spans="1:2">
      <c r="A1083">
        <v>1082</v>
      </c>
      <c r="B1083" s="267" t="s">
        <v>1734</v>
      </c>
    </row>
    <row r="1084" spans="1:2">
      <c r="A1084">
        <v>1083</v>
      </c>
      <c r="B1084" s="267" t="s">
        <v>1734</v>
      </c>
    </row>
    <row r="1085" spans="1:2">
      <c r="A1085">
        <v>1084</v>
      </c>
      <c r="B1085" s="267" t="s">
        <v>1734</v>
      </c>
    </row>
    <row r="1086" spans="1:2">
      <c r="A1086">
        <v>1085</v>
      </c>
      <c r="B1086" s="267" t="s">
        <v>1734</v>
      </c>
    </row>
    <row r="1087" spans="1:2">
      <c r="A1087">
        <v>1086</v>
      </c>
      <c r="B1087" s="267" t="s">
        <v>1734</v>
      </c>
    </row>
    <row r="1088" spans="1:2">
      <c r="A1088">
        <v>1087</v>
      </c>
      <c r="B1088" s="267" t="s">
        <v>1734</v>
      </c>
    </row>
    <row r="1089" spans="1:2">
      <c r="A1089">
        <v>1088</v>
      </c>
      <c r="B1089" s="267" t="s">
        <v>1734</v>
      </c>
    </row>
    <row r="1090" spans="1:2">
      <c r="A1090">
        <v>1089</v>
      </c>
      <c r="B1090" s="267" t="s">
        <v>1734</v>
      </c>
    </row>
    <row r="1091" spans="1:2">
      <c r="A1091">
        <v>1090</v>
      </c>
      <c r="B1091" s="267" t="s">
        <v>1734</v>
      </c>
    </row>
    <row r="1092" spans="1:2">
      <c r="A1092">
        <v>1091</v>
      </c>
      <c r="B1092" s="267" t="s">
        <v>1734</v>
      </c>
    </row>
    <row r="1093" spans="1:2">
      <c r="A1093">
        <v>1092</v>
      </c>
      <c r="B1093" s="267" t="s">
        <v>1734</v>
      </c>
    </row>
    <row r="1094" spans="1:2">
      <c r="A1094">
        <v>1093</v>
      </c>
      <c r="B1094" s="267" t="s">
        <v>1734</v>
      </c>
    </row>
    <row r="1095" spans="1:2">
      <c r="A1095">
        <v>1094</v>
      </c>
      <c r="B1095" s="267" t="s">
        <v>1734</v>
      </c>
    </row>
    <row r="1096" spans="1:2">
      <c r="A1096">
        <v>1095</v>
      </c>
      <c r="B1096" s="267" t="s">
        <v>1734</v>
      </c>
    </row>
    <row r="1097" spans="1:2">
      <c r="A1097">
        <v>1096</v>
      </c>
      <c r="B1097" s="267" t="s">
        <v>1734</v>
      </c>
    </row>
    <row r="1098" spans="1:2">
      <c r="A1098">
        <v>1097</v>
      </c>
      <c r="B1098" s="267" t="s">
        <v>1734</v>
      </c>
    </row>
    <row r="1099" spans="1:2">
      <c r="A1099">
        <v>1098</v>
      </c>
      <c r="B1099" s="267" t="s">
        <v>1734</v>
      </c>
    </row>
    <row r="1100" spans="1:2">
      <c r="A1100">
        <v>1099</v>
      </c>
      <c r="B1100" s="267" t="s">
        <v>1734</v>
      </c>
    </row>
    <row r="1101" spans="1:2">
      <c r="A1101">
        <v>1100</v>
      </c>
      <c r="B1101" s="267" t="s">
        <v>1734</v>
      </c>
    </row>
    <row r="1102" spans="1:2">
      <c r="A1102">
        <v>1101</v>
      </c>
      <c r="B1102" s="267" t="s">
        <v>1734</v>
      </c>
    </row>
    <row r="1103" spans="1:2">
      <c r="A1103">
        <v>1102</v>
      </c>
      <c r="B1103" s="267" t="s">
        <v>1734</v>
      </c>
    </row>
    <row r="1104" spans="1:2">
      <c r="A1104">
        <v>1103</v>
      </c>
      <c r="B1104" s="267" t="s">
        <v>1734</v>
      </c>
    </row>
    <row r="1105" spans="1:2">
      <c r="A1105">
        <v>1104</v>
      </c>
      <c r="B1105" s="267" t="s">
        <v>1734</v>
      </c>
    </row>
    <row r="1106" spans="1:2">
      <c r="A1106">
        <v>1105</v>
      </c>
      <c r="B1106" s="267" t="s">
        <v>1734</v>
      </c>
    </row>
    <row r="1107" spans="1:2">
      <c r="A1107">
        <v>1106</v>
      </c>
      <c r="B1107" s="267" t="s">
        <v>1734</v>
      </c>
    </row>
    <row r="1108" spans="1:2">
      <c r="A1108">
        <v>1107</v>
      </c>
      <c r="B1108" s="267" t="s">
        <v>1734</v>
      </c>
    </row>
    <row r="1109" spans="1:2">
      <c r="A1109">
        <v>1108</v>
      </c>
      <c r="B1109" s="267" t="s">
        <v>1734</v>
      </c>
    </row>
    <row r="1110" spans="1:2">
      <c r="A1110">
        <v>1109</v>
      </c>
      <c r="B1110" s="267" t="s">
        <v>1734</v>
      </c>
    </row>
    <row r="1111" spans="1:2">
      <c r="A1111">
        <v>1110</v>
      </c>
      <c r="B1111" s="267" t="s">
        <v>1734</v>
      </c>
    </row>
    <row r="1112" spans="1:2">
      <c r="A1112">
        <v>1111</v>
      </c>
      <c r="B1112" s="267" t="s">
        <v>1734</v>
      </c>
    </row>
    <row r="1113" spans="1:2">
      <c r="A1113">
        <v>1112</v>
      </c>
      <c r="B1113" s="267" t="s">
        <v>1734</v>
      </c>
    </row>
    <row r="1114" spans="1:2">
      <c r="A1114">
        <v>1113</v>
      </c>
      <c r="B1114" s="267" t="s">
        <v>1734</v>
      </c>
    </row>
    <row r="1115" spans="1:2">
      <c r="A1115">
        <v>1114</v>
      </c>
      <c r="B1115" s="267" t="s">
        <v>1734</v>
      </c>
    </row>
    <row r="1116" spans="1:2">
      <c r="A1116">
        <v>1115</v>
      </c>
      <c r="B1116" s="267" t="s">
        <v>1734</v>
      </c>
    </row>
    <row r="1117" spans="1:2">
      <c r="A1117">
        <v>1116</v>
      </c>
      <c r="B1117" s="267" t="s">
        <v>1734</v>
      </c>
    </row>
    <row r="1118" spans="1:2">
      <c r="A1118">
        <v>1117</v>
      </c>
      <c r="B1118" s="267" t="s">
        <v>1734</v>
      </c>
    </row>
    <row r="1119" spans="1:2">
      <c r="A1119">
        <v>1118</v>
      </c>
      <c r="B1119" s="267" t="s">
        <v>1734</v>
      </c>
    </row>
    <row r="1120" spans="1:2">
      <c r="A1120">
        <v>1119</v>
      </c>
      <c r="B1120" s="267" t="s">
        <v>1734</v>
      </c>
    </row>
    <row r="1121" spans="1:2">
      <c r="A1121">
        <v>1120</v>
      </c>
      <c r="B1121" s="267" t="s">
        <v>1734</v>
      </c>
    </row>
    <row r="1122" spans="1:2">
      <c r="A1122">
        <v>1121</v>
      </c>
      <c r="B1122" s="267" t="s">
        <v>1734</v>
      </c>
    </row>
    <row r="1123" spans="1:2">
      <c r="A1123">
        <v>1122</v>
      </c>
      <c r="B1123" s="267" t="s">
        <v>1734</v>
      </c>
    </row>
    <row r="1124" spans="1:2">
      <c r="A1124">
        <v>1123</v>
      </c>
      <c r="B1124" s="267" t="s">
        <v>1734</v>
      </c>
    </row>
    <row r="1125" spans="1:2">
      <c r="A1125">
        <v>1124</v>
      </c>
      <c r="B1125" s="267" t="s">
        <v>1734</v>
      </c>
    </row>
    <row r="1126" spans="1:2">
      <c r="A1126">
        <v>1125</v>
      </c>
      <c r="B1126" s="267" t="s">
        <v>1734</v>
      </c>
    </row>
    <row r="1127" spans="1:2">
      <c r="A1127">
        <v>1126</v>
      </c>
      <c r="B1127" s="267" t="s">
        <v>1734</v>
      </c>
    </row>
    <row r="1128" spans="1:2">
      <c r="A1128">
        <v>1127</v>
      </c>
      <c r="B1128" s="267" t="s">
        <v>1734</v>
      </c>
    </row>
    <row r="1129" spans="1:2">
      <c r="A1129">
        <v>1128</v>
      </c>
      <c r="B1129" s="267" t="s">
        <v>1734</v>
      </c>
    </row>
    <row r="1130" spans="1:2">
      <c r="A1130">
        <v>1129</v>
      </c>
      <c r="B1130" s="267" t="s">
        <v>1734</v>
      </c>
    </row>
  </sheetData>
  <pageMargins left="0.7" right="0.7" top="0.75" bottom="0.75" header="0.3" footer="0.3"/>
  <pageSetup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1"/>
  </sheetPr>
  <dimension ref="A1:D21"/>
  <sheetViews>
    <sheetView showGridLines="0" workbookViewId="0">
      <selection activeCell="D3" sqref="D3:D21"/>
    </sheetView>
  </sheetViews>
  <sheetFormatPr defaultRowHeight="15"/>
  <cols>
    <col min="1" max="1" width="44.85546875" bestFit="1" customWidth="1"/>
    <col min="2" max="2" width="23.28515625" customWidth="1"/>
    <col min="3" max="3" width="19.7109375" customWidth="1"/>
    <col min="4" max="4" width="21" customWidth="1"/>
  </cols>
  <sheetData>
    <row r="1" spans="1:4" ht="20.25">
      <c r="A1" s="413" t="s">
        <v>67</v>
      </c>
      <c r="B1" s="414"/>
      <c r="C1" s="414"/>
      <c r="D1" s="414"/>
    </row>
    <row r="2" spans="1:4" ht="20.25">
      <c r="A2" s="416" t="s">
        <v>102</v>
      </c>
      <c r="B2" s="416" t="s">
        <v>68</v>
      </c>
      <c r="C2" s="416" t="s">
        <v>69</v>
      </c>
      <c r="D2" s="416" t="s">
        <v>70</v>
      </c>
    </row>
    <row r="3" spans="1:4" ht="20.25">
      <c r="A3" s="417" t="s">
        <v>71</v>
      </c>
      <c r="B3" s="533" t="str">
        <f>PROPER(A3)</f>
        <v>O'Brien, Donna</v>
      </c>
      <c r="C3" s="447" t="str">
        <f>UPPER(A3)</f>
        <v>O'BRIEN, DONNA</v>
      </c>
      <c r="D3" s="447" t="str">
        <f>LOWER(A3)</f>
        <v>o'brien, donna</v>
      </c>
    </row>
    <row r="4" spans="1:4" ht="20.25">
      <c r="A4" s="417" t="s">
        <v>72</v>
      </c>
      <c r="B4" s="533" t="str">
        <f t="shared" ref="B4:B21" si="0">PROPER(A4)</f>
        <v>Catalano, Robert</v>
      </c>
      <c r="C4" s="447" t="str">
        <f t="shared" ref="C4:C21" si="1">UPPER(A4)</f>
        <v>CATALANO, ROBERT</v>
      </c>
      <c r="D4" s="447" t="str">
        <f t="shared" ref="D4:D21" si="2">LOWER(A4)</f>
        <v>catalano, robert</v>
      </c>
    </row>
    <row r="5" spans="1:4" ht="20.25">
      <c r="A5" s="417" t="s">
        <v>73</v>
      </c>
      <c r="B5" s="533" t="str">
        <f t="shared" si="0"/>
        <v>Baker,  Mark</v>
      </c>
      <c r="C5" s="447" t="str">
        <f t="shared" si="1"/>
        <v>BAKER,  MARK</v>
      </c>
      <c r="D5" s="447" t="str">
        <f t="shared" si="2"/>
        <v>baker,  mark</v>
      </c>
    </row>
    <row r="6" spans="1:4" ht="20.25">
      <c r="A6" s="417" t="s">
        <v>74</v>
      </c>
      <c r="B6" s="533" t="str">
        <f t="shared" si="0"/>
        <v>Hansen, Sheila Ann</v>
      </c>
      <c r="C6" s="447" t="str">
        <f t="shared" si="1"/>
        <v>HANSEN, SHEILA ANN</v>
      </c>
      <c r="D6" s="447" t="str">
        <f t="shared" si="2"/>
        <v>hansen, sheila ann</v>
      </c>
    </row>
    <row r="7" spans="1:4" ht="20.25">
      <c r="A7" s="415" t="s">
        <v>75</v>
      </c>
      <c r="B7" s="533" t="str">
        <f t="shared" si="0"/>
        <v>Fier, Marilyn</v>
      </c>
      <c r="C7" s="447" t="str">
        <f t="shared" si="1"/>
        <v>FIER, MARILYN</v>
      </c>
      <c r="D7" s="447" t="str">
        <f t="shared" si="2"/>
        <v>fier, marilyn</v>
      </c>
    </row>
    <row r="8" spans="1:4" ht="20.25">
      <c r="A8" s="415" t="s">
        <v>76</v>
      </c>
      <c r="B8" s="533" t="str">
        <f t="shared" si="0"/>
        <v>Macdonald, Mark</v>
      </c>
      <c r="C8" s="447" t="str">
        <f t="shared" si="1"/>
        <v>MACDONALD, MARK</v>
      </c>
      <c r="D8" s="447" t="str">
        <f t="shared" si="2"/>
        <v>macdonald, mark</v>
      </c>
    </row>
    <row r="9" spans="1:4" ht="20.25">
      <c r="A9" s="415" t="s">
        <v>77</v>
      </c>
      <c r="B9" s="533" t="str">
        <f t="shared" si="0"/>
        <v>Morgan-Jones, Eric</v>
      </c>
      <c r="C9" s="447" t="str">
        <f t="shared" si="1"/>
        <v>MORGAN-JONES, ERIC</v>
      </c>
      <c r="D9" s="447" t="str">
        <f t="shared" si="2"/>
        <v>morgan-jones, eric</v>
      </c>
    </row>
    <row r="10" spans="1:4" ht="20.25">
      <c r="A10" s="415" t="s">
        <v>78</v>
      </c>
      <c r="B10" s="533" t="str">
        <f t="shared" si="0"/>
        <v>Long, Ryan</v>
      </c>
      <c r="C10" s="447" t="str">
        <f t="shared" si="1"/>
        <v>LONG, RYAN</v>
      </c>
      <c r="D10" s="447" t="str">
        <f t="shared" si="2"/>
        <v>long, ryan</v>
      </c>
    </row>
    <row r="11" spans="1:4" ht="20.25">
      <c r="A11" s="415" t="s">
        <v>79</v>
      </c>
      <c r="B11" s="533" t="str">
        <f t="shared" si="0"/>
        <v>Fitzgerald, Jackie</v>
      </c>
      <c r="C11" s="447" t="str">
        <f t="shared" si="1"/>
        <v>FITZGERALD, JACKIE</v>
      </c>
      <c r="D11" s="447" t="str">
        <f t="shared" si="2"/>
        <v>fitzgerald, jackie</v>
      </c>
    </row>
    <row r="12" spans="1:4" ht="20.25">
      <c r="A12" s="415" t="s">
        <v>80</v>
      </c>
      <c r="B12" s="533" t="str">
        <f t="shared" si="0"/>
        <v>Tidwell, Liesl</v>
      </c>
      <c r="C12" s="447" t="str">
        <f t="shared" si="1"/>
        <v>TIDWELL, LIESL</v>
      </c>
      <c r="D12" s="447" t="str">
        <f t="shared" si="2"/>
        <v>tidwell, liesl</v>
      </c>
    </row>
    <row r="13" spans="1:4" ht="20.25">
      <c r="A13" s="415" t="s">
        <v>81</v>
      </c>
      <c r="B13" s="533" t="str">
        <f t="shared" si="0"/>
        <v>Eaton, Jeffrey</v>
      </c>
      <c r="C13" s="447" t="str">
        <f t="shared" si="1"/>
        <v>EATON, JEFFREY</v>
      </c>
      <c r="D13" s="447" t="str">
        <f t="shared" si="2"/>
        <v>eaton, jeffrey</v>
      </c>
    </row>
    <row r="14" spans="1:4" ht="20.25">
      <c r="A14" s="415" t="s">
        <v>82</v>
      </c>
      <c r="B14" s="533" t="str">
        <f t="shared" si="0"/>
        <v>Chambers, Karen</v>
      </c>
      <c r="C14" s="447" t="str">
        <f t="shared" si="1"/>
        <v>CHAMBERS, KAREN</v>
      </c>
      <c r="D14" s="447" t="str">
        <f t="shared" si="2"/>
        <v>chambers, karen</v>
      </c>
    </row>
    <row r="15" spans="1:4" ht="20.25">
      <c r="A15" s="417" t="s">
        <v>83</v>
      </c>
      <c r="B15" s="533" t="str">
        <f t="shared" si="0"/>
        <v>Perez, Barney</v>
      </c>
      <c r="C15" s="447" t="str">
        <f t="shared" si="1"/>
        <v>PEREZ, BARNEY</v>
      </c>
      <c r="D15" s="447" t="str">
        <f t="shared" si="2"/>
        <v>perez, barney</v>
      </c>
    </row>
    <row r="16" spans="1:4" ht="20.25">
      <c r="A16" s="417" t="s">
        <v>84</v>
      </c>
      <c r="B16" s="533" t="str">
        <f t="shared" si="0"/>
        <v>Watanuki, Cathy</v>
      </c>
      <c r="C16" s="447" t="str">
        <f t="shared" si="1"/>
        <v>WATANUKI, CATHY</v>
      </c>
      <c r="D16" s="447" t="str">
        <f t="shared" si="2"/>
        <v>watanuki, cathy</v>
      </c>
    </row>
    <row r="17" spans="1:4" ht="20.25">
      <c r="A17" s="417" t="s">
        <v>85</v>
      </c>
      <c r="B17" s="533" t="str">
        <f t="shared" si="0"/>
        <v>Priem, George</v>
      </c>
      <c r="C17" s="447" t="str">
        <f t="shared" si="1"/>
        <v>PRIEM, GEORGE</v>
      </c>
      <c r="D17" s="447" t="str">
        <f t="shared" si="2"/>
        <v>priem, george</v>
      </c>
    </row>
    <row r="18" spans="1:4" ht="20.25">
      <c r="A18" s="417" t="s">
        <v>86</v>
      </c>
      <c r="B18" s="533" t="str">
        <f t="shared" si="0"/>
        <v>Wagner, Max</v>
      </c>
      <c r="C18" s="447" t="str">
        <f t="shared" si="1"/>
        <v>WAGNER, MAX</v>
      </c>
      <c r="D18" s="447" t="str">
        <f t="shared" si="2"/>
        <v>wagner, max</v>
      </c>
    </row>
    <row r="19" spans="1:4" ht="20.25">
      <c r="A19" s="417" t="s">
        <v>87</v>
      </c>
      <c r="B19" s="533" t="str">
        <f t="shared" si="0"/>
        <v>Konopka, Robert</v>
      </c>
      <c r="C19" s="447" t="str">
        <f t="shared" si="1"/>
        <v>KONOPKA, ROBERT</v>
      </c>
      <c r="D19" s="447" t="str">
        <f t="shared" si="2"/>
        <v>konopka, robert</v>
      </c>
    </row>
    <row r="20" spans="1:4" ht="20.25">
      <c r="A20" s="417" t="s">
        <v>88</v>
      </c>
      <c r="B20" s="533" t="str">
        <f t="shared" si="0"/>
        <v>Nichols, Don</v>
      </c>
      <c r="C20" s="447" t="str">
        <f t="shared" si="1"/>
        <v>NICHOLS, DON</v>
      </c>
      <c r="D20" s="447" t="str">
        <f t="shared" si="2"/>
        <v>nichols, don</v>
      </c>
    </row>
    <row r="21" spans="1:4" ht="20.25">
      <c r="A21" s="417" t="s">
        <v>89</v>
      </c>
      <c r="B21" s="533" t="str">
        <f t="shared" si="0"/>
        <v>Harvey, Harlon</v>
      </c>
      <c r="C21" s="447" t="str">
        <f t="shared" si="1"/>
        <v>HARVEY, HARLON</v>
      </c>
      <c r="D21" s="447" t="str">
        <f t="shared" si="2"/>
        <v>harvey, harlon</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0000"/>
  </sheetPr>
  <dimension ref="A1:G42"/>
  <sheetViews>
    <sheetView showGridLines="0" topLeftCell="A23" workbookViewId="0">
      <selection activeCell="F38" sqref="F38"/>
    </sheetView>
  </sheetViews>
  <sheetFormatPr defaultColWidth="9.140625" defaultRowHeight="16.5"/>
  <cols>
    <col min="1" max="1" width="16.28515625" style="35" customWidth="1"/>
    <col min="2" max="2" width="26.5703125" style="35" customWidth="1"/>
    <col min="3" max="3" width="27.7109375" style="35" customWidth="1"/>
    <col min="4" max="4" width="16.42578125" style="35" customWidth="1"/>
    <col min="5" max="5" width="13.42578125" style="35" customWidth="1"/>
    <col min="6" max="6" width="16.42578125" style="35" customWidth="1"/>
    <col min="7" max="16384" width="9.140625" style="35"/>
  </cols>
  <sheetData>
    <row r="1" spans="1:6" hidden="1">
      <c r="A1" s="37" t="s">
        <v>671</v>
      </c>
      <c r="B1" s="38" t="s">
        <v>710</v>
      </c>
      <c r="C1" s="38" t="s">
        <v>711</v>
      </c>
      <c r="D1" s="38" t="s">
        <v>712</v>
      </c>
      <c r="E1" s="38" t="s">
        <v>713</v>
      </c>
      <c r="F1" s="37" t="s">
        <v>714</v>
      </c>
    </row>
    <row r="2" spans="1:6" hidden="1">
      <c r="A2" s="36">
        <v>40698</v>
      </c>
      <c r="B2" s="39" t="s">
        <v>715</v>
      </c>
      <c r="C2" s="40" t="s">
        <v>716</v>
      </c>
      <c r="D2" s="40" t="s">
        <v>717</v>
      </c>
      <c r="E2" s="41">
        <v>320</v>
      </c>
      <c r="F2" s="42">
        <v>60</v>
      </c>
    </row>
    <row r="3" spans="1:6" hidden="1">
      <c r="A3" s="36">
        <v>40715</v>
      </c>
      <c r="B3" s="43" t="s">
        <v>715</v>
      </c>
      <c r="C3" s="35" t="s">
        <v>718</v>
      </c>
      <c r="D3" s="35" t="s">
        <v>719</v>
      </c>
      <c r="E3" s="44">
        <v>490</v>
      </c>
      <c r="F3" s="42">
        <v>173</v>
      </c>
    </row>
    <row r="4" spans="1:6" hidden="1">
      <c r="A4" s="36">
        <v>40707</v>
      </c>
      <c r="B4" s="43" t="s">
        <v>715</v>
      </c>
      <c r="C4" s="35" t="s">
        <v>716</v>
      </c>
      <c r="D4" s="35" t="s">
        <v>717</v>
      </c>
      <c r="E4" s="44">
        <v>680</v>
      </c>
      <c r="F4" s="42">
        <v>69</v>
      </c>
    </row>
    <row r="5" spans="1:6" hidden="1">
      <c r="A5" s="36">
        <v>40702</v>
      </c>
      <c r="B5" s="43" t="s">
        <v>715</v>
      </c>
      <c r="C5" s="35" t="s">
        <v>720</v>
      </c>
      <c r="D5" s="35" t="s">
        <v>721</v>
      </c>
      <c r="E5" s="44">
        <v>530</v>
      </c>
      <c r="F5" s="42">
        <v>412</v>
      </c>
    </row>
    <row r="6" spans="1:6" hidden="1">
      <c r="A6" s="36">
        <v>40687</v>
      </c>
      <c r="B6" s="43" t="s">
        <v>715</v>
      </c>
      <c r="C6" s="35" t="s">
        <v>716</v>
      </c>
      <c r="D6" s="35" t="s">
        <v>722</v>
      </c>
      <c r="E6" s="44">
        <v>380</v>
      </c>
      <c r="F6" s="42">
        <v>199</v>
      </c>
    </row>
    <row r="7" spans="1:6" hidden="1">
      <c r="A7" s="36">
        <v>40606</v>
      </c>
      <c r="B7" s="43" t="s">
        <v>715</v>
      </c>
      <c r="C7" s="35" t="s">
        <v>720</v>
      </c>
      <c r="D7" s="35" t="s">
        <v>723</v>
      </c>
      <c r="E7" s="44">
        <v>460</v>
      </c>
      <c r="F7" s="45">
        <v>273</v>
      </c>
    </row>
    <row r="8" spans="1:6" hidden="1">
      <c r="A8" s="36">
        <v>40575</v>
      </c>
      <c r="B8" s="43" t="s">
        <v>715</v>
      </c>
      <c r="C8" s="35" t="s">
        <v>720</v>
      </c>
      <c r="D8" s="35" t="s">
        <v>724</v>
      </c>
      <c r="E8" s="44">
        <v>450</v>
      </c>
      <c r="F8" s="45">
        <v>36</v>
      </c>
    </row>
    <row r="9" spans="1:6" hidden="1">
      <c r="A9" s="36">
        <v>40572</v>
      </c>
      <c r="B9" s="43" t="s">
        <v>715</v>
      </c>
      <c r="C9" s="35" t="s">
        <v>725</v>
      </c>
      <c r="D9" s="35" t="s">
        <v>717</v>
      </c>
      <c r="E9" s="44">
        <v>700</v>
      </c>
      <c r="F9" s="45">
        <v>54</v>
      </c>
    </row>
    <row r="10" spans="1:6" hidden="1">
      <c r="A10" s="36">
        <v>40626</v>
      </c>
      <c r="B10" s="43" t="s">
        <v>715</v>
      </c>
      <c r="C10" s="35" t="s">
        <v>720</v>
      </c>
      <c r="D10" s="35" t="s">
        <v>726</v>
      </c>
      <c r="E10" s="44">
        <v>220</v>
      </c>
      <c r="F10" s="45">
        <v>9</v>
      </c>
    </row>
    <row r="11" spans="1:6" hidden="1">
      <c r="A11" s="36">
        <v>40599</v>
      </c>
      <c r="B11" s="43" t="s">
        <v>715</v>
      </c>
      <c r="C11" s="35" t="s">
        <v>727</v>
      </c>
      <c r="D11" s="35" t="s">
        <v>724</v>
      </c>
      <c r="E11" s="44">
        <v>450</v>
      </c>
      <c r="F11" s="45">
        <v>41</v>
      </c>
    </row>
    <row r="12" spans="1:6" hidden="1">
      <c r="A12" s="36">
        <v>40677</v>
      </c>
      <c r="B12" s="43" t="s">
        <v>715</v>
      </c>
      <c r="C12" s="35" t="s">
        <v>720</v>
      </c>
      <c r="D12" s="35" t="s">
        <v>724</v>
      </c>
      <c r="E12" s="44">
        <v>550</v>
      </c>
      <c r="F12" s="45">
        <v>39</v>
      </c>
    </row>
    <row r="13" spans="1:6" hidden="1">
      <c r="A13" s="36">
        <v>40582</v>
      </c>
      <c r="B13" s="43" t="s">
        <v>715</v>
      </c>
      <c r="C13" s="35" t="s">
        <v>716</v>
      </c>
      <c r="D13" s="35" t="s">
        <v>728</v>
      </c>
      <c r="E13" s="44">
        <v>740</v>
      </c>
      <c r="F13" s="45">
        <v>191</v>
      </c>
    </row>
    <row r="14" spans="1:6" hidden="1">
      <c r="A14" s="36">
        <v>40559</v>
      </c>
      <c r="B14" s="43" t="s">
        <v>715</v>
      </c>
      <c r="C14" s="35" t="s">
        <v>628</v>
      </c>
      <c r="D14" s="35" t="s">
        <v>728</v>
      </c>
      <c r="E14" s="44">
        <v>630</v>
      </c>
      <c r="F14" s="45">
        <v>180</v>
      </c>
    </row>
    <row r="15" spans="1:6" hidden="1">
      <c r="A15" s="36">
        <v>40665</v>
      </c>
      <c r="B15" s="43" t="s">
        <v>715</v>
      </c>
      <c r="C15" s="35" t="s">
        <v>720</v>
      </c>
      <c r="D15" s="35" t="s">
        <v>728</v>
      </c>
      <c r="E15" s="44">
        <v>390</v>
      </c>
      <c r="F15" s="45">
        <v>187</v>
      </c>
    </row>
    <row r="16" spans="1:6" hidden="1">
      <c r="A16" s="36">
        <v>40619</v>
      </c>
      <c r="B16" s="46" t="s">
        <v>715</v>
      </c>
      <c r="C16" s="47" t="s">
        <v>628</v>
      </c>
      <c r="D16" s="47" t="s">
        <v>721</v>
      </c>
      <c r="E16" s="48">
        <v>560</v>
      </c>
      <c r="F16" s="45">
        <v>368</v>
      </c>
    </row>
    <row r="17" spans="1:7" hidden="1">
      <c r="A17" s="49">
        <v>40709</v>
      </c>
      <c r="B17" s="50" t="s">
        <v>715</v>
      </c>
      <c r="C17" s="50" t="s">
        <v>720</v>
      </c>
      <c r="D17" s="50" t="s">
        <v>729</v>
      </c>
      <c r="E17" s="51">
        <v>650</v>
      </c>
      <c r="F17" s="45">
        <v>31</v>
      </c>
    </row>
    <row r="18" spans="1:7" hidden="1">
      <c r="A18" s="36" t="s">
        <v>708</v>
      </c>
      <c r="B18" s="35" t="s">
        <v>708</v>
      </c>
      <c r="C18" s="35" t="s">
        <v>708</v>
      </c>
      <c r="D18" s="35" t="s">
        <v>708</v>
      </c>
      <c r="E18" s="52" t="s">
        <v>708</v>
      </c>
      <c r="F18" s="42">
        <f>SUM(F6:F14)</f>
        <v>1022</v>
      </c>
    </row>
    <row r="19" spans="1:7" hidden="1">
      <c r="A19" s="53" t="s">
        <v>730</v>
      </c>
    </row>
    <row r="20" spans="1:7" hidden="1">
      <c r="A20" s="53" t="s">
        <v>731</v>
      </c>
      <c r="B20" s="53" t="s">
        <v>732</v>
      </c>
      <c r="C20" s="34" t="s">
        <v>733</v>
      </c>
    </row>
    <row r="21" spans="1:7" hidden="1">
      <c r="A21" s="54">
        <f>ROUND(F17,-1)</f>
        <v>30</v>
      </c>
      <c r="B21" s="55" t="s">
        <v>734</v>
      </c>
      <c r="C21" s="54">
        <f>ROUNDUP(F17,-1)</f>
        <v>40</v>
      </c>
    </row>
    <row r="22" spans="1:7" hidden="1">
      <c r="A22" s="54">
        <f>ROUND(F16,-1)</f>
        <v>370</v>
      </c>
      <c r="B22" s="55" t="s">
        <v>735</v>
      </c>
      <c r="C22" s="54">
        <f>ROUNDDOWN(F16,-1)</f>
        <v>360</v>
      </c>
    </row>
    <row r="23" spans="1:7">
      <c r="A23" s="34" t="s">
        <v>736</v>
      </c>
    </row>
    <row r="24" spans="1:7">
      <c r="A24" s="34" t="s">
        <v>737</v>
      </c>
    </row>
    <row r="25" spans="1:7">
      <c r="A25" s="407" t="s">
        <v>712</v>
      </c>
      <c r="B25" s="407" t="s">
        <v>713</v>
      </c>
      <c r="C25" s="407" t="s">
        <v>714</v>
      </c>
      <c r="D25" s="407" t="s">
        <v>738</v>
      </c>
    </row>
    <row r="26" spans="1:7">
      <c r="A26" s="408" t="s">
        <v>717</v>
      </c>
      <c r="B26" s="408">
        <v>320</v>
      </c>
      <c r="C26" s="408">
        <v>60</v>
      </c>
      <c r="D26" s="409">
        <f t="shared" ref="D26:D41" si="0">B26*C26</f>
        <v>19200</v>
      </c>
      <c r="E26" s="412" t="s">
        <v>739</v>
      </c>
      <c r="F26" s="411">
        <f>SUMPRODUCT(B26:B41,C26:C41)</f>
        <v>1220230</v>
      </c>
    </row>
    <row r="27" spans="1:7">
      <c r="A27" s="408" t="s">
        <v>719</v>
      </c>
      <c r="B27" s="408">
        <v>490</v>
      </c>
      <c r="C27" s="408">
        <v>173</v>
      </c>
      <c r="D27" s="409">
        <f t="shared" si="0"/>
        <v>84770</v>
      </c>
      <c r="E27" s="412" t="s">
        <v>740</v>
      </c>
      <c r="F27" s="411">
        <f>SUM(B26:B41*C26:C41)</f>
        <v>84770</v>
      </c>
    </row>
    <row r="28" spans="1:7">
      <c r="A28" s="408" t="s">
        <v>717</v>
      </c>
      <c r="B28" s="408">
        <v>680</v>
      </c>
      <c r="C28" s="408">
        <v>69</v>
      </c>
      <c r="D28" s="409">
        <f t="shared" si="0"/>
        <v>46920</v>
      </c>
      <c r="F28" s="35">
        <f>SUMPRODUCT(B26:B41,C26:C41)</f>
        <v>1220230</v>
      </c>
    </row>
    <row r="29" spans="1:7">
      <c r="A29" s="408" t="s">
        <v>721</v>
      </c>
      <c r="B29" s="408">
        <v>530</v>
      </c>
      <c r="C29" s="408">
        <v>412</v>
      </c>
      <c r="D29" s="409">
        <f t="shared" si="0"/>
        <v>218360</v>
      </c>
    </row>
    <row r="30" spans="1:7">
      <c r="A30" s="408" t="s">
        <v>722</v>
      </c>
      <c r="B30" s="408">
        <v>380</v>
      </c>
      <c r="C30" s="408">
        <v>199</v>
      </c>
      <c r="D30" s="409">
        <f>B30*C30</f>
        <v>75620</v>
      </c>
    </row>
    <row r="31" spans="1:7">
      <c r="A31" s="408" t="s">
        <v>723</v>
      </c>
      <c r="B31" s="408">
        <v>460</v>
      </c>
      <c r="C31" s="408">
        <v>273</v>
      </c>
      <c r="D31" s="410">
        <v>195000</v>
      </c>
      <c r="G31" s="35" t="s">
        <v>1180</v>
      </c>
    </row>
    <row r="32" spans="1:7">
      <c r="A32" s="408" t="s">
        <v>724</v>
      </c>
      <c r="B32" s="408">
        <v>450</v>
      </c>
      <c r="C32" s="408">
        <v>36</v>
      </c>
      <c r="D32" s="409">
        <f>B32*C32</f>
        <v>16200</v>
      </c>
    </row>
    <row r="33" spans="1:4">
      <c r="A33" s="408" t="s">
        <v>717</v>
      </c>
      <c r="B33" s="408">
        <v>700</v>
      </c>
      <c r="C33" s="408">
        <v>54</v>
      </c>
      <c r="D33" s="409">
        <f t="shared" si="0"/>
        <v>37800</v>
      </c>
    </row>
    <row r="34" spans="1:4">
      <c r="A34" s="408" t="s">
        <v>726</v>
      </c>
      <c r="B34" s="408">
        <v>220</v>
      </c>
      <c r="C34" s="408">
        <v>9</v>
      </c>
      <c r="D34" s="409">
        <f t="shared" si="0"/>
        <v>1980</v>
      </c>
    </row>
    <row r="35" spans="1:4">
      <c r="A35" s="408" t="s">
        <v>724</v>
      </c>
      <c r="B35" s="408">
        <v>450</v>
      </c>
      <c r="C35" s="408">
        <v>41</v>
      </c>
      <c r="D35" s="409">
        <f t="shared" si="0"/>
        <v>18450</v>
      </c>
    </row>
    <row r="36" spans="1:4">
      <c r="A36" s="408" t="s">
        <v>724</v>
      </c>
      <c r="B36" s="408">
        <v>550</v>
      </c>
      <c r="C36" s="408">
        <v>39</v>
      </c>
      <c r="D36" s="409">
        <f t="shared" si="0"/>
        <v>21450</v>
      </c>
    </row>
    <row r="37" spans="1:4">
      <c r="A37" s="408" t="s">
        <v>728</v>
      </c>
      <c r="B37" s="408">
        <v>740</v>
      </c>
      <c r="C37" s="408">
        <v>191</v>
      </c>
      <c r="D37" s="409">
        <f t="shared" si="0"/>
        <v>141340</v>
      </c>
    </row>
    <row r="38" spans="1:4">
      <c r="A38" s="408" t="s">
        <v>728</v>
      </c>
      <c r="B38" s="408">
        <v>630</v>
      </c>
      <c r="C38" s="408">
        <v>180</v>
      </c>
      <c r="D38" s="409">
        <f t="shared" si="0"/>
        <v>113400</v>
      </c>
    </row>
    <row r="39" spans="1:4">
      <c r="A39" s="408" t="s">
        <v>728</v>
      </c>
      <c r="B39" s="408">
        <v>390</v>
      </c>
      <c r="C39" s="408">
        <v>187</v>
      </c>
      <c r="D39" s="409">
        <f t="shared" si="0"/>
        <v>72930</v>
      </c>
    </row>
    <row r="40" spans="1:4">
      <c r="A40" s="408" t="s">
        <v>721</v>
      </c>
      <c r="B40" s="408">
        <v>560</v>
      </c>
      <c r="C40" s="408">
        <v>368</v>
      </c>
      <c r="D40" s="409">
        <f t="shared" si="0"/>
        <v>206080</v>
      </c>
    </row>
    <row r="41" spans="1:4">
      <c r="A41" s="408" t="s">
        <v>729</v>
      </c>
      <c r="B41" s="408">
        <v>650</v>
      </c>
      <c r="C41" s="408">
        <v>31</v>
      </c>
      <c r="D41" s="409">
        <f t="shared" si="0"/>
        <v>20150</v>
      </c>
    </row>
    <row r="42" spans="1:4">
      <c r="A42" s="407" t="s">
        <v>741</v>
      </c>
      <c r="B42" s="408"/>
      <c r="C42" s="408"/>
      <c r="D42" s="56">
        <f>SUM(D26:D41)</f>
        <v>1289650</v>
      </c>
    </row>
  </sheetData>
  <customSheetViews>
    <customSheetView guid="{2AFC4EE7-B7E3-4CBF-97F7-920151E9360E}" hiddenRows="1" topLeftCell="A23">
      <selection activeCell="E30" sqref="E30"/>
      <pageMargins left="0.7" right="0.7" top="0.75" bottom="0.75" header="0.3" footer="0.3"/>
    </customSheetView>
  </customSheetViews>
  <pageMargins left="0.7" right="0.7" top="0.75" bottom="0.75" header="0.3" footer="0.3"/>
  <pageSetup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C2:N32"/>
  <sheetViews>
    <sheetView showGridLines="0" topLeftCell="B10" workbookViewId="0">
      <selection activeCell="E15" sqref="E15"/>
    </sheetView>
  </sheetViews>
  <sheetFormatPr defaultRowHeight="15"/>
  <cols>
    <col min="3" max="3" width="15.7109375" bestFit="1" customWidth="1"/>
    <col min="4" max="4" width="22.7109375" bestFit="1" customWidth="1"/>
    <col min="5" max="5" width="33.28515625" bestFit="1" customWidth="1"/>
  </cols>
  <sheetData>
    <row r="2" spans="3:14" ht="18.75">
      <c r="C2" s="14"/>
      <c r="D2" s="402">
        <v>0.5</v>
      </c>
      <c r="E2" s="402">
        <v>0.2</v>
      </c>
      <c r="F2" s="402">
        <v>0.1</v>
      </c>
      <c r="G2" s="402">
        <v>0.2</v>
      </c>
      <c r="M2" s="518" t="s">
        <v>1987</v>
      </c>
      <c r="N2" s="518"/>
    </row>
    <row r="3" spans="3:14">
      <c r="C3" s="401" t="s">
        <v>1979</v>
      </c>
      <c r="D3" s="401" t="s">
        <v>1980</v>
      </c>
      <c r="E3" s="401" t="s">
        <v>1981</v>
      </c>
      <c r="F3" s="401" t="s">
        <v>1982</v>
      </c>
      <c r="G3" s="401" t="s">
        <v>1983</v>
      </c>
      <c r="M3" t="s">
        <v>1984</v>
      </c>
    </row>
    <row r="4" spans="3:14">
      <c r="C4" s="383">
        <v>500000</v>
      </c>
      <c r="D4" s="400">
        <f t="shared" ref="D4:G9" si="0">$C4*D$2</f>
        <v>250000</v>
      </c>
      <c r="E4" s="400">
        <f t="shared" si="0"/>
        <v>100000</v>
      </c>
      <c r="F4" s="400">
        <f t="shared" si="0"/>
        <v>50000</v>
      </c>
      <c r="G4" s="400">
        <f t="shared" si="0"/>
        <v>100000</v>
      </c>
      <c r="M4" t="s">
        <v>1985</v>
      </c>
    </row>
    <row r="5" spans="3:14">
      <c r="C5" s="383">
        <v>250000</v>
      </c>
      <c r="D5" s="400">
        <f t="shared" si="0"/>
        <v>125000</v>
      </c>
      <c r="E5" s="400">
        <f t="shared" si="0"/>
        <v>50000</v>
      </c>
      <c r="F5" s="400">
        <f t="shared" si="0"/>
        <v>25000</v>
      </c>
      <c r="G5" s="400">
        <f t="shared" si="0"/>
        <v>50000</v>
      </c>
      <c r="M5" t="s">
        <v>1986</v>
      </c>
    </row>
    <row r="6" spans="3:14">
      <c r="C6" s="383">
        <v>300000</v>
      </c>
      <c r="D6" s="400">
        <f t="shared" si="0"/>
        <v>150000</v>
      </c>
      <c r="E6" s="400">
        <f t="shared" si="0"/>
        <v>60000</v>
      </c>
      <c r="F6" s="400">
        <f t="shared" si="0"/>
        <v>30000</v>
      </c>
      <c r="G6" s="400">
        <f t="shared" si="0"/>
        <v>60000</v>
      </c>
    </row>
    <row r="7" spans="3:14">
      <c r="C7" s="383">
        <v>400000</v>
      </c>
      <c r="D7" s="400">
        <f t="shared" si="0"/>
        <v>200000</v>
      </c>
      <c r="E7" s="400">
        <f t="shared" si="0"/>
        <v>80000</v>
      </c>
      <c r="F7" s="400">
        <f t="shared" si="0"/>
        <v>40000</v>
      </c>
      <c r="G7" s="400">
        <f t="shared" si="0"/>
        <v>80000</v>
      </c>
    </row>
    <row r="8" spans="3:14">
      <c r="C8" s="383">
        <v>150000</v>
      </c>
      <c r="D8" s="400">
        <f t="shared" si="0"/>
        <v>75000</v>
      </c>
      <c r="E8" s="400">
        <f t="shared" si="0"/>
        <v>30000</v>
      </c>
      <c r="F8" s="400">
        <f t="shared" si="0"/>
        <v>15000</v>
      </c>
      <c r="G8" s="400">
        <f t="shared" si="0"/>
        <v>30000</v>
      </c>
    </row>
    <row r="9" spans="3:14">
      <c r="C9" s="383">
        <v>200000</v>
      </c>
      <c r="D9" s="400">
        <f t="shared" si="0"/>
        <v>100000</v>
      </c>
      <c r="E9" s="400">
        <f t="shared" si="0"/>
        <v>40000</v>
      </c>
      <c r="F9" s="400">
        <f t="shared" si="0"/>
        <v>20000</v>
      </c>
      <c r="G9" s="400">
        <f t="shared" si="0"/>
        <v>40000</v>
      </c>
    </row>
    <row r="14" spans="3:14" ht="20.25">
      <c r="C14" s="444" t="s">
        <v>19</v>
      </c>
      <c r="D14" s="444" t="s">
        <v>56</v>
      </c>
      <c r="E14" s="444" t="s">
        <v>20</v>
      </c>
    </row>
    <row r="15" spans="3:14" ht="20.25">
      <c r="C15" s="415">
        <v>8082021516</v>
      </c>
      <c r="D15" s="415">
        <v>234</v>
      </c>
      <c r="E15" s="206" t="str">
        <f>$D$15&amp;C15</f>
        <v>2348082021516</v>
      </c>
    </row>
    <row r="16" spans="3:14" ht="20.25">
      <c r="C16" s="415">
        <v>8082115521</v>
      </c>
      <c r="D16" s="415"/>
      <c r="E16" s="206" t="str">
        <f t="shared" ref="E16:E32" si="1">$D$15&amp;C16</f>
        <v>2348082115521</v>
      </c>
    </row>
    <row r="17" spans="3:5" ht="20.25">
      <c r="C17" s="415">
        <v>8081656693</v>
      </c>
      <c r="D17" s="415"/>
      <c r="E17" s="206" t="str">
        <f t="shared" si="1"/>
        <v>2348081656693</v>
      </c>
    </row>
    <row r="18" spans="3:5" ht="20.25">
      <c r="C18" s="415">
        <v>8081756261</v>
      </c>
      <c r="D18" s="415"/>
      <c r="E18" s="206" t="str">
        <f t="shared" si="1"/>
        <v>2348081756261</v>
      </c>
    </row>
    <row r="19" spans="3:5" ht="20.25">
      <c r="C19" s="415">
        <v>8081289124</v>
      </c>
      <c r="D19" s="415"/>
      <c r="E19" s="206" t="str">
        <f t="shared" si="1"/>
        <v>2348081289124</v>
      </c>
    </row>
    <row r="20" spans="3:5" ht="20.25">
      <c r="C20" s="415">
        <v>8081391228</v>
      </c>
      <c r="D20" s="415"/>
      <c r="E20" s="206" t="str">
        <f t="shared" si="1"/>
        <v>2348081391228</v>
      </c>
    </row>
    <row r="21" spans="3:5" ht="20.25">
      <c r="C21" s="415">
        <v>8081546975</v>
      </c>
      <c r="D21" s="415"/>
      <c r="E21" s="206" t="str">
        <f t="shared" si="1"/>
        <v>2348081546975</v>
      </c>
    </row>
    <row r="22" spans="3:5" ht="20.25">
      <c r="C22" s="415">
        <v>8081637968</v>
      </c>
      <c r="D22" s="415"/>
      <c r="E22" s="206" t="str">
        <f t="shared" si="1"/>
        <v>2348081637968</v>
      </c>
    </row>
    <row r="23" spans="3:5" ht="20.25">
      <c r="C23" s="415">
        <v>8081371584</v>
      </c>
      <c r="D23" s="415"/>
      <c r="E23" s="206" t="str">
        <f t="shared" si="1"/>
        <v>2348081371584</v>
      </c>
    </row>
    <row r="24" spans="3:5" ht="20.25">
      <c r="C24" s="415">
        <v>8081373127</v>
      </c>
      <c r="D24" s="415"/>
      <c r="E24" s="206" t="str">
        <f t="shared" si="1"/>
        <v>2348081373127</v>
      </c>
    </row>
    <row r="25" spans="3:5" ht="20.25">
      <c r="C25" s="415">
        <v>8081269164</v>
      </c>
      <c r="D25" s="415"/>
      <c r="E25" s="206" t="str">
        <f t="shared" si="1"/>
        <v>2348081269164</v>
      </c>
    </row>
    <row r="26" spans="3:5" ht="20.25">
      <c r="C26" s="415">
        <v>8082062449</v>
      </c>
      <c r="D26" s="415"/>
      <c r="E26" s="206" t="str">
        <f t="shared" si="1"/>
        <v>2348082062449</v>
      </c>
    </row>
    <row r="27" spans="3:5" ht="20.25">
      <c r="C27" s="415">
        <v>8081757428</v>
      </c>
      <c r="D27" s="415"/>
      <c r="E27" s="206" t="str">
        <f t="shared" si="1"/>
        <v>2348081757428</v>
      </c>
    </row>
    <row r="28" spans="3:5" ht="20.25">
      <c r="C28" s="415">
        <v>8082126475</v>
      </c>
      <c r="D28" s="415"/>
      <c r="E28" s="206" t="str">
        <f t="shared" si="1"/>
        <v>2348082126475</v>
      </c>
    </row>
    <row r="29" spans="3:5" ht="20.25">
      <c r="C29" s="415">
        <v>8081679982</v>
      </c>
      <c r="D29" s="415"/>
      <c r="E29" s="206" t="str">
        <f t="shared" si="1"/>
        <v>2348081679982</v>
      </c>
    </row>
    <row r="30" spans="3:5" ht="20.25">
      <c r="C30" s="415">
        <v>8081418222</v>
      </c>
      <c r="D30" s="415"/>
      <c r="E30" s="206" t="str">
        <f t="shared" si="1"/>
        <v>2348081418222</v>
      </c>
    </row>
    <row r="31" spans="3:5" ht="20.25">
      <c r="C31" s="415">
        <v>8081794851</v>
      </c>
      <c r="D31" s="415"/>
      <c r="E31" s="206" t="str">
        <f t="shared" si="1"/>
        <v>2348081794851</v>
      </c>
    </row>
    <row r="32" spans="3:5" ht="20.25">
      <c r="C32" s="415">
        <v>8081589546</v>
      </c>
      <c r="D32" s="415"/>
      <c r="E32" s="206" t="str">
        <f t="shared" si="1"/>
        <v>2348081589546</v>
      </c>
    </row>
  </sheetData>
  <mergeCells count="1">
    <mergeCell ref="M2:N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F0000"/>
  </sheetPr>
  <dimension ref="A1:O100"/>
  <sheetViews>
    <sheetView showGridLines="0" workbookViewId="0">
      <selection activeCell="J17" sqref="J17"/>
    </sheetView>
  </sheetViews>
  <sheetFormatPr defaultRowHeight="15"/>
  <cols>
    <col min="1" max="1" width="27.28515625" bestFit="1" customWidth="1"/>
    <col min="2" max="2" width="9.7109375" bestFit="1" customWidth="1"/>
    <col min="3" max="3" width="10.140625" bestFit="1" customWidth="1"/>
    <col min="4" max="4" width="5.85546875" bestFit="1" customWidth="1"/>
    <col min="5" max="5" width="8" bestFit="1" customWidth="1"/>
    <col min="6" max="6" width="10" bestFit="1" customWidth="1"/>
    <col min="8" max="8" width="24" bestFit="1" customWidth="1"/>
    <col min="9" max="9" width="10" bestFit="1" customWidth="1"/>
    <col min="10" max="10" width="11.5703125" bestFit="1" customWidth="1"/>
    <col min="11" max="11" width="11.5703125" customWidth="1"/>
    <col min="12" max="12" width="10.5703125" customWidth="1"/>
  </cols>
  <sheetData>
    <row r="1" spans="1:15">
      <c r="A1" s="386" t="s">
        <v>103</v>
      </c>
      <c r="B1" s="386" t="s">
        <v>104</v>
      </c>
      <c r="C1" s="387" t="s">
        <v>105</v>
      </c>
      <c r="D1" s="388" t="s">
        <v>687</v>
      </c>
      <c r="E1" s="389" t="s">
        <v>638</v>
      </c>
      <c r="F1" s="390" t="s">
        <v>753</v>
      </c>
    </row>
    <row r="2" spans="1:15">
      <c r="A2" s="391" t="s">
        <v>140</v>
      </c>
      <c r="B2" s="391" t="s">
        <v>131</v>
      </c>
      <c r="C2" s="392">
        <v>37730</v>
      </c>
      <c r="D2" s="393">
        <f t="shared" ref="D2:D65" ca="1" si="0">DATEDIF(C2,TODAY(),"Y")</f>
        <v>19</v>
      </c>
      <c r="E2" s="394">
        <v>8892</v>
      </c>
      <c r="F2" s="395">
        <v>1</v>
      </c>
    </row>
    <row r="3" spans="1:15">
      <c r="A3" s="391" t="s">
        <v>140</v>
      </c>
      <c r="B3" s="391" t="s">
        <v>131</v>
      </c>
      <c r="C3" s="392">
        <v>35982</v>
      </c>
      <c r="D3" s="393">
        <f t="shared" ca="1" si="0"/>
        <v>24</v>
      </c>
      <c r="E3" s="394">
        <v>8904</v>
      </c>
      <c r="F3" s="395">
        <v>3</v>
      </c>
    </row>
    <row r="4" spans="1:15">
      <c r="A4" s="391" t="s">
        <v>115</v>
      </c>
      <c r="B4" s="391" t="s">
        <v>131</v>
      </c>
      <c r="C4" s="396">
        <v>40452</v>
      </c>
      <c r="D4" s="393">
        <f t="shared" ca="1" si="0"/>
        <v>12</v>
      </c>
      <c r="E4" s="394">
        <v>9180</v>
      </c>
      <c r="F4" s="395">
        <v>3</v>
      </c>
      <c r="H4" s="397" t="s">
        <v>103</v>
      </c>
      <c r="I4" s="398" t="s">
        <v>104</v>
      </c>
      <c r="J4" s="398" t="s">
        <v>2035</v>
      </c>
      <c r="K4" s="398" t="s">
        <v>1918</v>
      </c>
      <c r="L4" s="398" t="s">
        <v>1880</v>
      </c>
      <c r="M4" s="398" t="s">
        <v>2036</v>
      </c>
    </row>
    <row r="5" spans="1:15">
      <c r="A5" s="391" t="s">
        <v>140</v>
      </c>
      <c r="B5" s="391" t="s">
        <v>131</v>
      </c>
      <c r="C5" s="392">
        <v>36305</v>
      </c>
      <c r="D5" s="393">
        <f t="shared" ca="1" si="0"/>
        <v>23</v>
      </c>
      <c r="E5" s="394">
        <v>9424</v>
      </c>
      <c r="F5" s="395">
        <v>4</v>
      </c>
      <c r="H5" s="206" t="s">
        <v>115</v>
      </c>
      <c r="I5" s="206" t="s">
        <v>2034</v>
      </c>
      <c r="J5" s="510">
        <f>SUMIF($A$2:$A$100,H5,$E$2:$E$100)</f>
        <v>76244</v>
      </c>
      <c r="K5" s="510">
        <f>SUMIFS($E$2:$E$100,$A$2:$A$100,H5,$B$2:$B$100,I5)</f>
        <v>0</v>
      </c>
      <c r="L5" s="206">
        <f>COUNTIFS($A$2:$A$100,H5,$B$2:$B$100,I5)</f>
        <v>0</v>
      </c>
      <c r="M5" s="206">
        <f>COUNTIF($A$2:$A$100,H5)</f>
        <v>5</v>
      </c>
    </row>
    <row r="6" spans="1:15">
      <c r="A6" s="391" t="s">
        <v>242</v>
      </c>
      <c r="B6" s="391" t="s">
        <v>125</v>
      </c>
      <c r="C6" s="392">
        <v>40572</v>
      </c>
      <c r="D6" s="393">
        <f t="shared" ca="1" si="0"/>
        <v>11</v>
      </c>
      <c r="E6" s="394">
        <v>10520</v>
      </c>
      <c r="F6" s="395">
        <v>4</v>
      </c>
      <c r="H6" s="206" t="s">
        <v>2030</v>
      </c>
      <c r="I6" s="206" t="s">
        <v>2034</v>
      </c>
      <c r="J6" s="510">
        <f t="shared" ref="J6:J9" si="1">SUMIF($A$2:$A$100,H6,$E$2:$E$100)</f>
        <v>422954</v>
      </c>
      <c r="K6" s="510">
        <f t="shared" ref="K6:K9" si="2">SUMIFS($E$2:$E$100,$A$2:$A$100,H6,$B$2:$B$100,I6)</f>
        <v>143960</v>
      </c>
      <c r="L6" s="206">
        <f t="shared" ref="L6:L9" si="3">COUNTIFS($A$2:$A$100,H6,$B$2:$B$100,I6)</f>
        <v>6</v>
      </c>
      <c r="M6" s="206">
        <f t="shared" ref="M6:M9" si="4">COUNTIF($A$2:$A$100,H6)</f>
        <v>22</v>
      </c>
      <c r="O6" s="212"/>
    </row>
    <row r="7" spans="1:15">
      <c r="A7" s="391" t="s">
        <v>140</v>
      </c>
      <c r="B7" s="391" t="s">
        <v>131</v>
      </c>
      <c r="C7" s="392">
        <v>39747</v>
      </c>
      <c r="D7" s="393">
        <f t="shared" ca="1" si="0"/>
        <v>14</v>
      </c>
      <c r="E7" s="394">
        <v>10572</v>
      </c>
      <c r="F7" s="395">
        <v>4</v>
      </c>
      <c r="H7" s="206" t="s">
        <v>2031</v>
      </c>
      <c r="I7" s="206" t="s">
        <v>2034</v>
      </c>
      <c r="J7" s="510">
        <f t="shared" si="1"/>
        <v>290415</v>
      </c>
      <c r="K7" s="510">
        <f t="shared" si="2"/>
        <v>142970</v>
      </c>
      <c r="L7" s="206">
        <f t="shared" si="3"/>
        <v>6</v>
      </c>
      <c r="M7" s="206">
        <f t="shared" si="4"/>
        <v>15</v>
      </c>
    </row>
    <row r="8" spans="1:15">
      <c r="A8" s="391" t="s">
        <v>110</v>
      </c>
      <c r="B8" s="391" t="s">
        <v>125</v>
      </c>
      <c r="C8" s="392">
        <v>38723</v>
      </c>
      <c r="D8" s="393">
        <f t="shared" ca="1" si="0"/>
        <v>17</v>
      </c>
      <c r="E8" s="394">
        <v>10630</v>
      </c>
      <c r="F8" s="395">
        <v>3</v>
      </c>
      <c r="H8" s="206" t="s">
        <v>2032</v>
      </c>
      <c r="I8" s="206" t="s">
        <v>2034</v>
      </c>
      <c r="J8" s="510">
        <f t="shared" si="1"/>
        <v>43611</v>
      </c>
      <c r="K8" s="510">
        <f t="shared" si="2"/>
        <v>0</v>
      </c>
      <c r="L8" s="206">
        <f t="shared" si="3"/>
        <v>0</v>
      </c>
      <c r="M8" s="206">
        <f t="shared" si="4"/>
        <v>3</v>
      </c>
    </row>
    <row r="9" spans="1:15">
      <c r="A9" s="391" t="s">
        <v>135</v>
      </c>
      <c r="B9" s="391" t="s">
        <v>131</v>
      </c>
      <c r="C9" s="392">
        <v>40126</v>
      </c>
      <c r="D9" s="393">
        <f t="shared" ca="1" si="0"/>
        <v>13</v>
      </c>
      <c r="E9" s="394">
        <v>10636</v>
      </c>
      <c r="F9" s="395">
        <v>4</v>
      </c>
      <c r="H9" s="206" t="s">
        <v>2033</v>
      </c>
      <c r="I9" s="206" t="s">
        <v>2034</v>
      </c>
      <c r="J9" s="510">
        <f t="shared" si="1"/>
        <v>99592</v>
      </c>
      <c r="K9" s="510">
        <f t="shared" si="2"/>
        <v>46380</v>
      </c>
      <c r="L9" s="206">
        <f t="shared" si="3"/>
        <v>2</v>
      </c>
      <c r="M9" s="206">
        <f t="shared" si="4"/>
        <v>5</v>
      </c>
    </row>
    <row r="10" spans="1:15">
      <c r="A10" s="391" t="s">
        <v>110</v>
      </c>
      <c r="B10" s="391" t="s">
        <v>125</v>
      </c>
      <c r="C10" s="392">
        <v>39176</v>
      </c>
      <c r="D10" s="393">
        <f t="shared" ca="1" si="0"/>
        <v>15</v>
      </c>
      <c r="E10" s="394">
        <v>10700</v>
      </c>
      <c r="F10" s="395">
        <v>4</v>
      </c>
      <c r="H10" s="14"/>
      <c r="I10" s="213"/>
    </row>
    <row r="11" spans="1:15">
      <c r="A11" s="391" t="s">
        <v>154</v>
      </c>
      <c r="B11" s="391" t="s">
        <v>125</v>
      </c>
      <c r="C11" s="392">
        <v>38851</v>
      </c>
      <c r="D11" s="393">
        <f t="shared" ca="1" si="0"/>
        <v>16</v>
      </c>
      <c r="E11" s="394">
        <v>11025</v>
      </c>
      <c r="F11" s="395">
        <v>1</v>
      </c>
    </row>
    <row r="12" spans="1:15">
      <c r="A12" s="391" t="s">
        <v>121</v>
      </c>
      <c r="B12" s="391" t="s">
        <v>131</v>
      </c>
      <c r="C12" s="392">
        <v>37827</v>
      </c>
      <c r="D12" s="393">
        <f t="shared" ca="1" si="0"/>
        <v>19</v>
      </c>
      <c r="E12" s="394">
        <v>11044</v>
      </c>
      <c r="F12" s="395">
        <v>2</v>
      </c>
    </row>
    <row r="13" spans="1:15">
      <c r="A13" s="391" t="s">
        <v>140</v>
      </c>
      <c r="B13" s="391" t="s">
        <v>125</v>
      </c>
      <c r="C13" s="392">
        <v>36360</v>
      </c>
      <c r="D13" s="393">
        <f t="shared" ca="1" si="0"/>
        <v>23</v>
      </c>
      <c r="E13" s="394">
        <v>11065</v>
      </c>
      <c r="F13" s="395">
        <v>1</v>
      </c>
    </row>
    <row r="14" spans="1:15">
      <c r="A14" s="391" t="s">
        <v>107</v>
      </c>
      <c r="B14" s="391" t="s">
        <v>125</v>
      </c>
      <c r="C14" s="392">
        <v>39253</v>
      </c>
      <c r="D14" s="393">
        <f t="shared" ca="1" si="0"/>
        <v>15</v>
      </c>
      <c r="E14" s="394">
        <v>11230</v>
      </c>
      <c r="F14" s="395">
        <v>4</v>
      </c>
    </row>
    <row r="15" spans="1:15">
      <c r="A15" s="391" t="s">
        <v>110</v>
      </c>
      <c r="B15" s="391" t="s">
        <v>125</v>
      </c>
      <c r="C15" s="392">
        <v>40293</v>
      </c>
      <c r="D15" s="393">
        <f t="shared" ca="1" si="0"/>
        <v>12</v>
      </c>
      <c r="E15" s="394">
        <v>11810</v>
      </c>
      <c r="F15" s="395">
        <v>1</v>
      </c>
    </row>
    <row r="16" spans="1:15">
      <c r="A16" s="391" t="s">
        <v>110</v>
      </c>
      <c r="B16" s="391" t="s">
        <v>125</v>
      </c>
      <c r="C16" s="392">
        <v>37249</v>
      </c>
      <c r="D16" s="393">
        <f t="shared" ca="1" si="0"/>
        <v>21</v>
      </c>
      <c r="E16" s="394">
        <v>12545</v>
      </c>
      <c r="F16" s="395">
        <v>4</v>
      </c>
      <c r="M16" s="212"/>
    </row>
    <row r="17" spans="1:6">
      <c r="A17" s="391" t="s">
        <v>137</v>
      </c>
      <c r="B17" s="391" t="s">
        <v>131</v>
      </c>
      <c r="C17" s="392">
        <v>38960</v>
      </c>
      <c r="D17" s="393">
        <f t="shared" ca="1" si="0"/>
        <v>16</v>
      </c>
      <c r="E17" s="394">
        <v>12676</v>
      </c>
      <c r="F17" s="395">
        <v>2</v>
      </c>
    </row>
    <row r="18" spans="1:6">
      <c r="A18" s="391" t="s">
        <v>119</v>
      </c>
      <c r="B18" s="391" t="s">
        <v>131</v>
      </c>
      <c r="C18" s="392">
        <v>35861</v>
      </c>
      <c r="D18" s="393">
        <f t="shared" ca="1" si="0"/>
        <v>24</v>
      </c>
      <c r="E18" s="394">
        <v>12836</v>
      </c>
      <c r="F18" s="395">
        <v>5</v>
      </c>
    </row>
    <row r="19" spans="1:6">
      <c r="A19" s="391" t="s">
        <v>147</v>
      </c>
      <c r="B19" s="391" t="s">
        <v>125</v>
      </c>
      <c r="C19" s="392">
        <v>40624</v>
      </c>
      <c r="D19" s="393">
        <f t="shared" ca="1" si="0"/>
        <v>11</v>
      </c>
      <c r="E19" s="394">
        <v>13090</v>
      </c>
      <c r="F19" s="395">
        <v>4</v>
      </c>
    </row>
    <row r="20" spans="1:6">
      <c r="A20" s="391" t="s">
        <v>115</v>
      </c>
      <c r="B20" s="391" t="s">
        <v>125</v>
      </c>
      <c r="C20" s="392">
        <v>39731</v>
      </c>
      <c r="D20" s="393">
        <f t="shared" ca="1" si="0"/>
        <v>14</v>
      </c>
      <c r="E20" s="394">
        <v>13435</v>
      </c>
      <c r="F20" s="395">
        <v>1</v>
      </c>
    </row>
    <row r="21" spans="1:6">
      <c r="A21" s="391" t="s">
        <v>107</v>
      </c>
      <c r="B21" s="391" t="s">
        <v>125</v>
      </c>
      <c r="C21" s="392">
        <v>40696</v>
      </c>
      <c r="D21" s="393">
        <f t="shared" ca="1" si="0"/>
        <v>11</v>
      </c>
      <c r="E21" s="394">
        <v>13455</v>
      </c>
      <c r="F21" s="395">
        <v>2</v>
      </c>
    </row>
    <row r="22" spans="1:6">
      <c r="A22" s="391" t="s">
        <v>107</v>
      </c>
      <c r="B22" s="391" t="s">
        <v>125</v>
      </c>
      <c r="C22" s="392">
        <v>38805</v>
      </c>
      <c r="D22" s="393">
        <f t="shared" ca="1" si="0"/>
        <v>16</v>
      </c>
      <c r="E22" s="394">
        <v>13690</v>
      </c>
      <c r="F22" s="395">
        <v>5</v>
      </c>
    </row>
    <row r="23" spans="1:6">
      <c r="A23" s="391" t="s">
        <v>123</v>
      </c>
      <c r="B23" s="391" t="s">
        <v>125</v>
      </c>
      <c r="C23" s="392">
        <v>40777</v>
      </c>
      <c r="D23" s="393">
        <f t="shared" ca="1" si="0"/>
        <v>11</v>
      </c>
      <c r="E23" s="394">
        <v>13800</v>
      </c>
      <c r="F23" s="395">
        <v>3</v>
      </c>
    </row>
    <row r="24" spans="1:6">
      <c r="A24" s="391" t="s">
        <v>110</v>
      </c>
      <c r="B24" s="391" t="s">
        <v>131</v>
      </c>
      <c r="C24" s="392">
        <v>35946</v>
      </c>
      <c r="D24" s="393">
        <f t="shared" ca="1" si="0"/>
        <v>24</v>
      </c>
      <c r="E24" s="394">
        <v>14332</v>
      </c>
      <c r="F24" s="395">
        <v>5</v>
      </c>
    </row>
    <row r="25" spans="1:6">
      <c r="A25" s="391" t="s">
        <v>140</v>
      </c>
      <c r="B25" s="391" t="s">
        <v>131</v>
      </c>
      <c r="C25" s="392">
        <v>39087</v>
      </c>
      <c r="D25" s="393">
        <f t="shared" ca="1" si="0"/>
        <v>16</v>
      </c>
      <c r="E25" s="394">
        <v>14416</v>
      </c>
      <c r="F25" s="395">
        <v>4</v>
      </c>
    </row>
    <row r="26" spans="1:6">
      <c r="A26" s="391" t="s">
        <v>123</v>
      </c>
      <c r="B26" s="391" t="s">
        <v>131</v>
      </c>
      <c r="C26" s="392">
        <v>40925</v>
      </c>
      <c r="D26" s="393">
        <f t="shared" ca="1" si="0"/>
        <v>11</v>
      </c>
      <c r="E26" s="394">
        <v>14568</v>
      </c>
      <c r="F26" s="395">
        <v>3</v>
      </c>
    </row>
    <row r="27" spans="1:6">
      <c r="A27" s="391" t="s">
        <v>137</v>
      </c>
      <c r="B27" s="391" t="s">
        <v>131</v>
      </c>
      <c r="C27" s="392">
        <v>39758</v>
      </c>
      <c r="D27" s="393">
        <f t="shared" ca="1" si="0"/>
        <v>14</v>
      </c>
      <c r="E27" s="394">
        <v>14712</v>
      </c>
      <c r="F27" s="395">
        <v>5</v>
      </c>
    </row>
    <row r="28" spans="1:6">
      <c r="A28" s="391" t="s">
        <v>113</v>
      </c>
      <c r="B28" s="391" t="s">
        <v>125</v>
      </c>
      <c r="C28" s="392">
        <v>39138</v>
      </c>
      <c r="D28" s="393">
        <f t="shared" ca="1" si="0"/>
        <v>15</v>
      </c>
      <c r="E28" s="394">
        <v>15005</v>
      </c>
      <c r="F28" s="395">
        <v>4</v>
      </c>
    </row>
    <row r="29" spans="1:6">
      <c r="A29" s="391" t="s">
        <v>115</v>
      </c>
      <c r="B29" s="391" t="s">
        <v>131</v>
      </c>
      <c r="C29" s="396">
        <v>40403</v>
      </c>
      <c r="D29" s="393">
        <f t="shared" ca="1" si="0"/>
        <v>12</v>
      </c>
      <c r="E29" s="394">
        <v>15056</v>
      </c>
      <c r="F29" s="395">
        <v>5</v>
      </c>
    </row>
    <row r="30" spans="1:6">
      <c r="A30" s="391" t="s">
        <v>135</v>
      </c>
      <c r="B30" s="391" t="s">
        <v>125</v>
      </c>
      <c r="C30" s="392">
        <v>36217</v>
      </c>
      <c r="D30" s="393">
        <f t="shared" ca="1" si="0"/>
        <v>23</v>
      </c>
      <c r="E30" s="394">
        <v>15240</v>
      </c>
      <c r="F30" s="395">
        <v>1</v>
      </c>
    </row>
    <row r="31" spans="1:6">
      <c r="A31" s="391" t="s">
        <v>140</v>
      </c>
      <c r="B31" s="391" t="s">
        <v>125</v>
      </c>
      <c r="C31" s="392">
        <v>39697</v>
      </c>
      <c r="D31" s="393">
        <f t="shared" ca="1" si="0"/>
        <v>14</v>
      </c>
      <c r="E31" s="394">
        <v>15260</v>
      </c>
      <c r="F31" s="395">
        <v>2</v>
      </c>
    </row>
    <row r="32" spans="1:6">
      <c r="A32" s="391" t="s">
        <v>119</v>
      </c>
      <c r="B32" s="391" t="s">
        <v>131</v>
      </c>
      <c r="C32" s="392">
        <v>36557</v>
      </c>
      <c r="D32" s="393">
        <f t="shared" ca="1" si="0"/>
        <v>22</v>
      </c>
      <c r="E32" s="394">
        <v>15552</v>
      </c>
      <c r="F32" s="395">
        <v>4</v>
      </c>
    </row>
    <row r="33" spans="1:6">
      <c r="A33" s="391" t="s">
        <v>113</v>
      </c>
      <c r="B33" s="391" t="s">
        <v>131</v>
      </c>
      <c r="C33" s="392">
        <v>39893</v>
      </c>
      <c r="D33" s="393">
        <f t="shared" ca="1" si="0"/>
        <v>13</v>
      </c>
      <c r="E33" s="394">
        <v>15744</v>
      </c>
      <c r="F33" s="395">
        <v>3</v>
      </c>
    </row>
    <row r="34" spans="1:6">
      <c r="A34" s="391" t="s">
        <v>147</v>
      </c>
      <c r="B34" s="391" t="s">
        <v>125</v>
      </c>
      <c r="C34" s="392">
        <v>37141</v>
      </c>
      <c r="D34" s="393">
        <f t="shared" ca="1" si="0"/>
        <v>21</v>
      </c>
      <c r="E34" s="394">
        <v>15910</v>
      </c>
      <c r="F34" s="395">
        <v>3</v>
      </c>
    </row>
    <row r="35" spans="1:6">
      <c r="A35" s="391" t="s">
        <v>177</v>
      </c>
      <c r="B35" s="391" t="s">
        <v>125</v>
      </c>
      <c r="C35" s="392">
        <v>40654</v>
      </c>
      <c r="D35" s="393">
        <f t="shared" ca="1" si="0"/>
        <v>11</v>
      </c>
      <c r="E35" s="394">
        <v>16015</v>
      </c>
      <c r="F35" s="395">
        <v>3</v>
      </c>
    </row>
    <row r="36" spans="1:6">
      <c r="A36" s="391" t="s">
        <v>110</v>
      </c>
      <c r="B36" s="391" t="s">
        <v>131</v>
      </c>
      <c r="C36" s="392">
        <v>36028</v>
      </c>
      <c r="D36" s="393">
        <f t="shared" ca="1" si="0"/>
        <v>24</v>
      </c>
      <c r="E36" s="394">
        <v>16688</v>
      </c>
      <c r="F36" s="395">
        <v>3</v>
      </c>
    </row>
    <row r="37" spans="1:6">
      <c r="A37" s="391" t="s">
        <v>115</v>
      </c>
      <c r="B37" s="391" t="s">
        <v>125</v>
      </c>
      <c r="C37" s="396">
        <v>40393</v>
      </c>
      <c r="D37" s="393">
        <f t="shared" ca="1" si="0"/>
        <v>12</v>
      </c>
      <c r="E37" s="394">
        <v>16925</v>
      </c>
      <c r="F37" s="395">
        <v>1</v>
      </c>
    </row>
    <row r="38" spans="1:6">
      <c r="A38" s="391" t="s">
        <v>107</v>
      </c>
      <c r="B38" s="391" t="s">
        <v>125</v>
      </c>
      <c r="C38" s="392">
        <v>36918</v>
      </c>
      <c r="D38" s="393">
        <f t="shared" ca="1" si="0"/>
        <v>21</v>
      </c>
      <c r="E38" s="394">
        <v>17205</v>
      </c>
      <c r="F38" s="395">
        <v>5</v>
      </c>
    </row>
    <row r="39" spans="1:6">
      <c r="A39" s="391" t="s">
        <v>140</v>
      </c>
      <c r="B39" s="391" t="s">
        <v>125</v>
      </c>
      <c r="C39" s="392">
        <v>36422</v>
      </c>
      <c r="D39" s="393">
        <f t="shared" ca="1" si="0"/>
        <v>23</v>
      </c>
      <c r="E39" s="394">
        <v>17270</v>
      </c>
      <c r="F39" s="395">
        <v>5</v>
      </c>
    </row>
    <row r="40" spans="1:6">
      <c r="A40" s="391" t="s">
        <v>135</v>
      </c>
      <c r="B40" s="391" t="s">
        <v>125</v>
      </c>
      <c r="C40" s="392">
        <v>37782</v>
      </c>
      <c r="D40" s="393">
        <f t="shared" ca="1" si="0"/>
        <v>19</v>
      </c>
      <c r="E40" s="394">
        <v>17735</v>
      </c>
      <c r="F40" s="395">
        <v>3</v>
      </c>
    </row>
    <row r="41" spans="1:6">
      <c r="A41" s="391" t="s">
        <v>119</v>
      </c>
      <c r="B41" s="391" t="s">
        <v>131</v>
      </c>
      <c r="C41" s="392">
        <v>35869</v>
      </c>
      <c r="D41" s="393">
        <f t="shared" ca="1" si="0"/>
        <v>24</v>
      </c>
      <c r="E41" s="394">
        <v>17912</v>
      </c>
      <c r="F41" s="395">
        <v>5</v>
      </c>
    </row>
    <row r="42" spans="1:6">
      <c r="A42" s="391" t="s">
        <v>123</v>
      </c>
      <c r="B42" s="391" t="s">
        <v>131</v>
      </c>
      <c r="C42" s="392">
        <v>36059</v>
      </c>
      <c r="D42" s="393">
        <f t="shared" ca="1" si="0"/>
        <v>24</v>
      </c>
      <c r="E42" s="394">
        <v>18500</v>
      </c>
      <c r="F42" s="395">
        <v>5</v>
      </c>
    </row>
    <row r="43" spans="1:6">
      <c r="A43" s="391" t="s">
        <v>137</v>
      </c>
      <c r="B43" s="391" t="s">
        <v>125</v>
      </c>
      <c r="C43" s="392">
        <v>39107</v>
      </c>
      <c r="D43" s="393">
        <f t="shared" ca="1" si="0"/>
        <v>15</v>
      </c>
      <c r="E43" s="394">
        <v>18655</v>
      </c>
      <c r="F43" s="395">
        <v>4</v>
      </c>
    </row>
    <row r="44" spans="1:6">
      <c r="A44" s="391" t="s">
        <v>140</v>
      </c>
      <c r="B44" s="391" t="s">
        <v>125</v>
      </c>
      <c r="C44" s="392">
        <v>39276</v>
      </c>
      <c r="D44" s="393">
        <f t="shared" ca="1" si="0"/>
        <v>15</v>
      </c>
      <c r="E44" s="394">
        <v>18895</v>
      </c>
      <c r="F44" s="395">
        <v>4</v>
      </c>
    </row>
    <row r="45" spans="1:6">
      <c r="A45" s="391" t="s">
        <v>250</v>
      </c>
      <c r="B45" s="391" t="s">
        <v>131</v>
      </c>
      <c r="C45" s="392">
        <v>40543</v>
      </c>
      <c r="D45" s="393">
        <f t="shared" ca="1" si="0"/>
        <v>12</v>
      </c>
      <c r="E45" s="394">
        <v>19044</v>
      </c>
      <c r="F45" s="395">
        <v>1</v>
      </c>
    </row>
    <row r="46" spans="1:6">
      <c r="A46" s="391" t="s">
        <v>107</v>
      </c>
      <c r="B46" s="391" t="s">
        <v>125</v>
      </c>
      <c r="C46" s="392">
        <v>36365</v>
      </c>
      <c r="D46" s="393">
        <f t="shared" ca="1" si="0"/>
        <v>23</v>
      </c>
      <c r="E46" s="394">
        <v>19825</v>
      </c>
      <c r="F46" s="395">
        <v>2</v>
      </c>
    </row>
    <row r="47" spans="1:6">
      <c r="A47" s="391" t="s">
        <v>154</v>
      </c>
      <c r="B47" s="391" t="s">
        <v>131</v>
      </c>
      <c r="C47" s="392">
        <v>38961</v>
      </c>
      <c r="D47" s="393">
        <f t="shared" ca="1" si="0"/>
        <v>16</v>
      </c>
      <c r="E47" s="394">
        <v>20028</v>
      </c>
      <c r="F47" s="395">
        <v>4</v>
      </c>
    </row>
    <row r="48" spans="1:6">
      <c r="A48" s="391" t="s">
        <v>147</v>
      </c>
      <c r="B48" s="391" t="s">
        <v>125</v>
      </c>
      <c r="C48" s="392">
        <v>40351</v>
      </c>
      <c r="D48" s="393">
        <f t="shared" ca="1" si="0"/>
        <v>12</v>
      </c>
      <c r="E48" s="394">
        <v>20040</v>
      </c>
      <c r="F48" s="395">
        <v>3</v>
      </c>
    </row>
    <row r="49" spans="1:6">
      <c r="A49" s="391" t="s">
        <v>107</v>
      </c>
      <c r="B49" s="391" t="s">
        <v>125</v>
      </c>
      <c r="C49" s="392">
        <v>39118</v>
      </c>
      <c r="D49" s="393">
        <f t="shared" ca="1" si="0"/>
        <v>15</v>
      </c>
      <c r="E49" s="394">
        <v>20075</v>
      </c>
      <c r="F49" s="395">
        <v>1</v>
      </c>
    </row>
    <row r="50" spans="1:6">
      <c r="A50" s="391" t="s">
        <v>121</v>
      </c>
      <c r="B50" s="391" t="s">
        <v>125</v>
      </c>
      <c r="C50" s="392">
        <v>35961</v>
      </c>
      <c r="D50" s="393">
        <f t="shared" ca="1" si="0"/>
        <v>24</v>
      </c>
      <c r="E50" s="394">
        <v>20500</v>
      </c>
      <c r="F50" s="395">
        <v>3</v>
      </c>
    </row>
    <row r="51" spans="1:6">
      <c r="A51" s="391" t="s">
        <v>119</v>
      </c>
      <c r="B51" s="391" t="s">
        <v>125</v>
      </c>
      <c r="C51" s="392">
        <v>36531</v>
      </c>
      <c r="D51" s="393">
        <f t="shared" ca="1" si="0"/>
        <v>23</v>
      </c>
      <c r="E51" s="394">
        <v>20990</v>
      </c>
      <c r="F51" s="395">
        <v>4</v>
      </c>
    </row>
    <row r="52" spans="1:6">
      <c r="A52" s="391" t="s">
        <v>113</v>
      </c>
      <c r="B52" s="391" t="s">
        <v>125</v>
      </c>
      <c r="C52" s="392">
        <v>40184</v>
      </c>
      <c r="D52" s="393">
        <f t="shared" ca="1" si="0"/>
        <v>13</v>
      </c>
      <c r="E52" s="394">
        <v>21220</v>
      </c>
      <c r="F52" s="395">
        <v>3</v>
      </c>
    </row>
    <row r="53" spans="1:6">
      <c r="A53" s="391" t="s">
        <v>119</v>
      </c>
      <c r="B53" s="391" t="s">
        <v>111</v>
      </c>
      <c r="C53" s="392">
        <v>40350</v>
      </c>
      <c r="D53" s="393">
        <f t="shared" ca="1" si="0"/>
        <v>12</v>
      </c>
      <c r="E53" s="394">
        <v>21580</v>
      </c>
      <c r="F53" s="395">
        <v>3</v>
      </c>
    </row>
    <row r="54" spans="1:6">
      <c r="A54" s="391" t="s">
        <v>115</v>
      </c>
      <c r="B54" s="391" t="s">
        <v>131</v>
      </c>
      <c r="C54" s="392">
        <v>37711</v>
      </c>
      <c r="D54" s="393">
        <f t="shared" ca="1" si="0"/>
        <v>19</v>
      </c>
      <c r="E54" s="394">
        <v>21648</v>
      </c>
      <c r="F54" s="395">
        <v>2</v>
      </c>
    </row>
    <row r="55" spans="1:6">
      <c r="A55" s="391" t="s">
        <v>121</v>
      </c>
      <c r="B55" s="391" t="s">
        <v>131</v>
      </c>
      <c r="C55" s="392">
        <v>36084</v>
      </c>
      <c r="D55" s="393">
        <f t="shared" ca="1" si="0"/>
        <v>24</v>
      </c>
      <c r="E55" s="394">
        <v>21668</v>
      </c>
      <c r="F55" s="395">
        <v>4</v>
      </c>
    </row>
    <row r="56" spans="1:6">
      <c r="A56" s="391" t="s">
        <v>140</v>
      </c>
      <c r="B56" s="391" t="s">
        <v>125</v>
      </c>
      <c r="C56" s="392">
        <v>36177</v>
      </c>
      <c r="D56" s="393">
        <f t="shared" ca="1" si="0"/>
        <v>24</v>
      </c>
      <c r="E56" s="394">
        <v>21670</v>
      </c>
      <c r="F56" s="395">
        <v>2</v>
      </c>
    </row>
    <row r="57" spans="1:6">
      <c r="A57" s="391" t="s">
        <v>113</v>
      </c>
      <c r="B57" s="391" t="s">
        <v>111</v>
      </c>
      <c r="C57" s="392">
        <v>40729</v>
      </c>
      <c r="D57" s="393">
        <f t="shared" ca="1" si="0"/>
        <v>11</v>
      </c>
      <c r="E57" s="394">
        <v>22320</v>
      </c>
      <c r="F57" s="395">
        <v>2</v>
      </c>
    </row>
    <row r="58" spans="1:6">
      <c r="A58" s="391" t="s">
        <v>140</v>
      </c>
      <c r="B58" s="391" t="s">
        <v>131</v>
      </c>
      <c r="C58" s="392">
        <v>41056</v>
      </c>
      <c r="D58" s="393">
        <f t="shared" ca="1" si="0"/>
        <v>10</v>
      </c>
      <c r="E58" s="394">
        <v>22344</v>
      </c>
      <c r="F58" s="395">
        <v>4</v>
      </c>
    </row>
    <row r="59" spans="1:6">
      <c r="A59" s="391" t="s">
        <v>113</v>
      </c>
      <c r="B59" s="391" t="s">
        <v>108</v>
      </c>
      <c r="C59" s="392">
        <v>38753</v>
      </c>
      <c r="D59" s="393">
        <f t="shared" ca="1" si="0"/>
        <v>16</v>
      </c>
      <c r="E59" s="394">
        <v>22410</v>
      </c>
      <c r="F59" s="395">
        <v>4</v>
      </c>
    </row>
    <row r="60" spans="1:6">
      <c r="A60" s="391" t="s">
        <v>140</v>
      </c>
      <c r="B60" s="391" t="s">
        <v>131</v>
      </c>
      <c r="C60" s="392">
        <v>38777</v>
      </c>
      <c r="D60" s="393">
        <f t="shared" ca="1" si="0"/>
        <v>16</v>
      </c>
      <c r="E60" s="394">
        <v>22472</v>
      </c>
      <c r="F60" s="395">
        <v>1</v>
      </c>
    </row>
    <row r="61" spans="1:6">
      <c r="A61" s="391" t="s">
        <v>110</v>
      </c>
      <c r="B61" s="391" t="s">
        <v>125</v>
      </c>
      <c r="C61" s="392">
        <v>36217</v>
      </c>
      <c r="D61" s="393">
        <f t="shared" ca="1" si="0"/>
        <v>23</v>
      </c>
      <c r="E61" s="394">
        <v>22475</v>
      </c>
      <c r="F61" s="395">
        <v>4</v>
      </c>
    </row>
    <row r="62" spans="1:6">
      <c r="A62" s="391" t="s">
        <v>123</v>
      </c>
      <c r="B62" s="391" t="s">
        <v>125</v>
      </c>
      <c r="C62" s="392">
        <v>39802</v>
      </c>
      <c r="D62" s="393">
        <f t="shared" ca="1" si="0"/>
        <v>14</v>
      </c>
      <c r="E62" s="394">
        <v>22535</v>
      </c>
      <c r="F62" s="395">
        <v>3</v>
      </c>
    </row>
    <row r="63" spans="1:6">
      <c r="A63" s="391" t="s">
        <v>140</v>
      </c>
      <c r="B63" s="391" t="s">
        <v>108</v>
      </c>
      <c r="C63" s="392">
        <v>36122</v>
      </c>
      <c r="D63" s="393">
        <f t="shared" ca="1" si="0"/>
        <v>24</v>
      </c>
      <c r="E63" s="394">
        <v>22660</v>
      </c>
      <c r="F63" s="395">
        <v>2</v>
      </c>
    </row>
    <row r="64" spans="1:6">
      <c r="A64" s="391" t="s">
        <v>107</v>
      </c>
      <c r="B64" s="391" t="s">
        <v>108</v>
      </c>
      <c r="C64" s="392">
        <v>39679</v>
      </c>
      <c r="D64" s="393">
        <f t="shared" ca="1" si="0"/>
        <v>14</v>
      </c>
      <c r="E64" s="394">
        <v>22820</v>
      </c>
      <c r="F64" s="395">
        <v>5</v>
      </c>
    </row>
    <row r="65" spans="1:6">
      <c r="A65" s="391" t="s">
        <v>121</v>
      </c>
      <c r="B65" s="391" t="s">
        <v>108</v>
      </c>
      <c r="C65" s="392">
        <v>40235</v>
      </c>
      <c r="D65" s="393">
        <f t="shared" ca="1" si="0"/>
        <v>12</v>
      </c>
      <c r="E65" s="394">
        <v>22860</v>
      </c>
      <c r="F65" s="395">
        <v>5</v>
      </c>
    </row>
    <row r="66" spans="1:6">
      <c r="A66" s="391" t="s">
        <v>110</v>
      </c>
      <c r="B66" s="391" t="s">
        <v>108</v>
      </c>
      <c r="C66" s="392">
        <v>35821</v>
      </c>
      <c r="D66" s="393">
        <f t="shared" ref="D66:D100" ca="1" si="5">DATEDIF(C66,TODAY(),"Y")</f>
        <v>24</v>
      </c>
      <c r="E66" s="394">
        <v>22870</v>
      </c>
      <c r="F66" s="395">
        <v>3</v>
      </c>
    </row>
    <row r="67" spans="1:6">
      <c r="A67" s="391" t="s">
        <v>147</v>
      </c>
      <c r="B67" s="391" t="s">
        <v>108</v>
      </c>
      <c r="C67" s="392">
        <v>40712</v>
      </c>
      <c r="D67" s="393">
        <f t="shared" ca="1" si="5"/>
        <v>11</v>
      </c>
      <c r="E67" s="394">
        <v>22900</v>
      </c>
      <c r="F67" s="395">
        <v>1</v>
      </c>
    </row>
    <row r="68" spans="1:6">
      <c r="A68" s="391" t="s">
        <v>242</v>
      </c>
      <c r="B68" s="391" t="s">
        <v>108</v>
      </c>
      <c r="C68" s="392">
        <v>38736</v>
      </c>
      <c r="D68" s="393">
        <f t="shared" ca="1" si="5"/>
        <v>17</v>
      </c>
      <c r="E68" s="394">
        <v>22920</v>
      </c>
      <c r="F68" s="395">
        <v>3</v>
      </c>
    </row>
    <row r="69" spans="1:6">
      <c r="A69" s="391" t="s">
        <v>107</v>
      </c>
      <c r="B69" s="391" t="s">
        <v>125</v>
      </c>
      <c r="C69" s="392">
        <v>39343</v>
      </c>
      <c r="D69" s="393">
        <f t="shared" ca="1" si="5"/>
        <v>15</v>
      </c>
      <c r="E69" s="394">
        <v>23000</v>
      </c>
      <c r="F69" s="395">
        <v>4</v>
      </c>
    </row>
    <row r="70" spans="1:6">
      <c r="A70" s="391" t="s">
        <v>110</v>
      </c>
      <c r="B70" s="391" t="s">
        <v>111</v>
      </c>
      <c r="C70" s="392">
        <v>39742</v>
      </c>
      <c r="D70" s="393">
        <f t="shared" ca="1" si="5"/>
        <v>14</v>
      </c>
      <c r="E70" s="394">
        <v>23020</v>
      </c>
      <c r="F70" s="395">
        <v>4</v>
      </c>
    </row>
    <row r="71" spans="1:6">
      <c r="A71" s="391" t="s">
        <v>107</v>
      </c>
      <c r="B71" s="391" t="s">
        <v>108</v>
      </c>
      <c r="C71" s="396">
        <v>40680</v>
      </c>
      <c r="D71" s="393">
        <f t="shared" ca="1" si="5"/>
        <v>11</v>
      </c>
      <c r="E71" s="394">
        <v>23030</v>
      </c>
      <c r="F71" s="395">
        <v>4</v>
      </c>
    </row>
    <row r="72" spans="1:6">
      <c r="A72" s="391" t="s">
        <v>119</v>
      </c>
      <c r="B72" s="391" t="s">
        <v>108</v>
      </c>
      <c r="C72" s="392">
        <v>40078</v>
      </c>
      <c r="D72" s="393">
        <f t="shared" ca="1" si="5"/>
        <v>13</v>
      </c>
      <c r="E72" s="394">
        <v>23190</v>
      </c>
      <c r="F72" s="395">
        <v>5</v>
      </c>
    </row>
    <row r="73" spans="1:6">
      <c r="A73" s="391" t="s">
        <v>123</v>
      </c>
      <c r="B73" s="391" t="s">
        <v>108</v>
      </c>
      <c r="C73" s="396">
        <v>40292</v>
      </c>
      <c r="D73" s="393">
        <f t="shared" ca="1" si="5"/>
        <v>12</v>
      </c>
      <c r="E73" s="394">
        <v>23280</v>
      </c>
      <c r="F73" s="395">
        <v>1</v>
      </c>
    </row>
    <row r="74" spans="1:6">
      <c r="A74" s="391" t="s">
        <v>110</v>
      </c>
      <c r="B74" s="391" t="s">
        <v>108</v>
      </c>
      <c r="C74" s="392">
        <v>39174</v>
      </c>
      <c r="D74" s="393">
        <f t="shared" ca="1" si="5"/>
        <v>15</v>
      </c>
      <c r="E74" s="394">
        <v>23320</v>
      </c>
      <c r="F74" s="395">
        <v>4</v>
      </c>
    </row>
    <row r="75" spans="1:6">
      <c r="A75" s="391" t="s">
        <v>140</v>
      </c>
      <c r="B75" s="391" t="s">
        <v>108</v>
      </c>
      <c r="C75" s="392">
        <v>39181</v>
      </c>
      <c r="D75" s="393">
        <f t="shared" ca="1" si="5"/>
        <v>15</v>
      </c>
      <c r="E75" s="394">
        <v>23330</v>
      </c>
      <c r="F75" s="395">
        <v>4</v>
      </c>
    </row>
    <row r="76" spans="1:6">
      <c r="A76" s="391" t="s">
        <v>107</v>
      </c>
      <c r="B76" s="391" t="s">
        <v>111</v>
      </c>
      <c r="C76" s="392">
        <v>39719</v>
      </c>
      <c r="D76" s="393">
        <f t="shared" ca="1" si="5"/>
        <v>14</v>
      </c>
      <c r="E76" s="394">
        <v>23340</v>
      </c>
      <c r="F76" s="395">
        <v>4</v>
      </c>
    </row>
    <row r="77" spans="1:6">
      <c r="A77" s="391" t="s">
        <v>123</v>
      </c>
      <c r="B77" s="391" t="s">
        <v>125</v>
      </c>
      <c r="C77" s="392">
        <v>35842</v>
      </c>
      <c r="D77" s="393">
        <f t="shared" ca="1" si="5"/>
        <v>24</v>
      </c>
      <c r="E77" s="394">
        <v>23380</v>
      </c>
      <c r="F77" s="395">
        <v>4</v>
      </c>
    </row>
    <row r="78" spans="1:6">
      <c r="A78" s="391" t="s">
        <v>121</v>
      </c>
      <c r="B78" s="391" t="s">
        <v>108</v>
      </c>
      <c r="C78" s="392">
        <v>36175</v>
      </c>
      <c r="D78" s="393">
        <f t="shared" ca="1" si="5"/>
        <v>24</v>
      </c>
      <c r="E78" s="394">
        <v>23520</v>
      </c>
      <c r="F78" s="395">
        <v>2</v>
      </c>
    </row>
    <row r="79" spans="1:6">
      <c r="A79" s="391" t="s">
        <v>123</v>
      </c>
      <c r="B79" s="391" t="s">
        <v>111</v>
      </c>
      <c r="C79" s="392">
        <v>36470</v>
      </c>
      <c r="D79" s="393">
        <f t="shared" ca="1" si="5"/>
        <v>23</v>
      </c>
      <c r="E79" s="394">
        <v>23560</v>
      </c>
      <c r="F79" s="395">
        <v>3</v>
      </c>
    </row>
    <row r="80" spans="1:6">
      <c r="A80" s="391" t="s">
        <v>110</v>
      </c>
      <c r="B80" s="391" t="s">
        <v>108</v>
      </c>
      <c r="C80" s="392">
        <v>37701</v>
      </c>
      <c r="D80" s="393">
        <f t="shared" ca="1" si="5"/>
        <v>19</v>
      </c>
      <c r="E80" s="394">
        <v>23560</v>
      </c>
      <c r="F80" s="395">
        <v>3</v>
      </c>
    </row>
    <row r="81" spans="1:6">
      <c r="A81" s="391" t="s">
        <v>140</v>
      </c>
      <c r="B81" s="391" t="s">
        <v>108</v>
      </c>
      <c r="C81" s="392">
        <v>36698</v>
      </c>
      <c r="D81" s="393">
        <f t="shared" ca="1" si="5"/>
        <v>22</v>
      </c>
      <c r="E81" s="394">
        <v>23650</v>
      </c>
      <c r="F81" s="395">
        <v>1</v>
      </c>
    </row>
    <row r="82" spans="1:6">
      <c r="A82" s="391" t="s">
        <v>119</v>
      </c>
      <c r="B82" s="391" t="s">
        <v>131</v>
      </c>
      <c r="C82" s="392">
        <v>39417</v>
      </c>
      <c r="D82" s="393">
        <f t="shared" ca="1" si="5"/>
        <v>15</v>
      </c>
      <c r="E82" s="394">
        <v>23692</v>
      </c>
      <c r="F82" s="395">
        <v>4</v>
      </c>
    </row>
    <row r="83" spans="1:6">
      <c r="A83" s="391" t="s">
        <v>140</v>
      </c>
      <c r="B83" s="391" t="s">
        <v>111</v>
      </c>
      <c r="C83" s="392">
        <v>36455</v>
      </c>
      <c r="D83" s="393">
        <f t="shared" ca="1" si="5"/>
        <v>23</v>
      </c>
      <c r="E83" s="394">
        <v>23810</v>
      </c>
      <c r="F83" s="395">
        <v>4</v>
      </c>
    </row>
    <row r="84" spans="1:6">
      <c r="A84" s="391" t="s">
        <v>110</v>
      </c>
      <c r="B84" s="391" t="s">
        <v>108</v>
      </c>
      <c r="C84" s="392">
        <v>40666</v>
      </c>
      <c r="D84" s="393">
        <f t="shared" ca="1" si="5"/>
        <v>11</v>
      </c>
      <c r="E84" s="394">
        <v>24090</v>
      </c>
      <c r="F84" s="395">
        <v>4</v>
      </c>
    </row>
    <row r="85" spans="1:6">
      <c r="A85" s="391" t="s">
        <v>107</v>
      </c>
      <c r="B85" s="391" t="s">
        <v>108</v>
      </c>
      <c r="C85" s="392">
        <v>40584</v>
      </c>
      <c r="D85" s="393">
        <f t="shared" ca="1" si="5"/>
        <v>11</v>
      </c>
      <c r="E85" s="394">
        <v>24200</v>
      </c>
      <c r="F85" s="395">
        <v>5</v>
      </c>
    </row>
    <row r="86" spans="1:6">
      <c r="A86" s="391" t="s">
        <v>140</v>
      </c>
      <c r="B86" s="391" t="s">
        <v>108</v>
      </c>
      <c r="C86" s="392">
        <v>39168</v>
      </c>
      <c r="D86" s="393">
        <f t="shared" ca="1" si="5"/>
        <v>15</v>
      </c>
      <c r="E86" s="394">
        <v>24300</v>
      </c>
      <c r="F86" s="395">
        <v>3</v>
      </c>
    </row>
    <row r="87" spans="1:6">
      <c r="A87" s="391" t="s">
        <v>110</v>
      </c>
      <c r="B87" s="391" t="s">
        <v>108</v>
      </c>
      <c r="C87" s="392">
        <v>38980</v>
      </c>
      <c r="D87" s="393">
        <f t="shared" ca="1" si="5"/>
        <v>16</v>
      </c>
      <c r="E87" s="394">
        <v>24340</v>
      </c>
      <c r="F87" s="395">
        <v>4</v>
      </c>
    </row>
    <row r="88" spans="1:6">
      <c r="A88" s="391" t="s">
        <v>140</v>
      </c>
      <c r="B88" s="391" t="s">
        <v>111</v>
      </c>
      <c r="C88" s="392">
        <v>40298</v>
      </c>
      <c r="D88" s="393">
        <f t="shared" ca="1" si="5"/>
        <v>12</v>
      </c>
      <c r="E88" s="394">
        <v>24410</v>
      </c>
      <c r="F88" s="395">
        <v>3</v>
      </c>
    </row>
    <row r="89" spans="1:6">
      <c r="A89" s="391" t="s">
        <v>140</v>
      </c>
      <c r="B89" s="391" t="s">
        <v>125</v>
      </c>
      <c r="C89" s="392">
        <v>37620</v>
      </c>
      <c r="D89" s="393">
        <f t="shared" ca="1" si="5"/>
        <v>20</v>
      </c>
      <c r="E89" s="394">
        <v>24460</v>
      </c>
      <c r="F89" s="395">
        <v>1</v>
      </c>
    </row>
    <row r="90" spans="1:6">
      <c r="A90" s="391" t="s">
        <v>140</v>
      </c>
      <c r="B90" s="391" t="s">
        <v>108</v>
      </c>
      <c r="C90" s="392">
        <v>39518</v>
      </c>
      <c r="D90" s="393">
        <f t="shared" ca="1" si="5"/>
        <v>14</v>
      </c>
      <c r="E90" s="394">
        <v>24710</v>
      </c>
      <c r="F90" s="395">
        <v>2</v>
      </c>
    </row>
    <row r="91" spans="1:6">
      <c r="A91" s="391" t="s">
        <v>110</v>
      </c>
      <c r="B91" s="391" t="s">
        <v>108</v>
      </c>
      <c r="C91" s="392">
        <v>39899</v>
      </c>
      <c r="D91" s="393">
        <f t="shared" ca="1" si="5"/>
        <v>13</v>
      </c>
      <c r="E91" s="394">
        <v>24790</v>
      </c>
      <c r="F91" s="395">
        <v>3</v>
      </c>
    </row>
    <row r="92" spans="1:6">
      <c r="A92" s="391" t="s">
        <v>177</v>
      </c>
      <c r="B92" s="391" t="s">
        <v>125</v>
      </c>
      <c r="C92" s="392">
        <v>39687</v>
      </c>
      <c r="D92" s="393">
        <f t="shared" ca="1" si="5"/>
        <v>14</v>
      </c>
      <c r="E92" s="394">
        <v>24815</v>
      </c>
      <c r="F92" s="395">
        <v>1</v>
      </c>
    </row>
    <row r="93" spans="1:6">
      <c r="A93" s="391" t="s">
        <v>119</v>
      </c>
      <c r="B93" s="391" t="s">
        <v>108</v>
      </c>
      <c r="C93" s="392">
        <v>40574</v>
      </c>
      <c r="D93" s="393">
        <f t="shared" ca="1" si="5"/>
        <v>11</v>
      </c>
      <c r="E93" s="394">
        <v>24840</v>
      </c>
      <c r="F93" s="395">
        <v>1</v>
      </c>
    </row>
    <row r="94" spans="1:6">
      <c r="A94" s="391" t="s">
        <v>107</v>
      </c>
      <c r="B94" s="391" t="s">
        <v>108</v>
      </c>
      <c r="C94" s="392">
        <v>39283</v>
      </c>
      <c r="D94" s="393">
        <f t="shared" ca="1" si="5"/>
        <v>15</v>
      </c>
      <c r="E94" s="394">
        <v>24980</v>
      </c>
      <c r="F94" s="395">
        <v>3</v>
      </c>
    </row>
    <row r="95" spans="1:6">
      <c r="A95" s="391" t="s">
        <v>113</v>
      </c>
      <c r="B95" s="391" t="s">
        <v>111</v>
      </c>
      <c r="C95" s="392">
        <v>35939</v>
      </c>
      <c r="D95" s="393">
        <f t="shared" ca="1" si="5"/>
        <v>24</v>
      </c>
      <c r="E95" s="394">
        <v>25120</v>
      </c>
      <c r="F95" s="395">
        <v>5</v>
      </c>
    </row>
    <row r="96" spans="1:6">
      <c r="A96" s="391" t="s">
        <v>283</v>
      </c>
      <c r="B96" s="391" t="s">
        <v>111</v>
      </c>
      <c r="C96" s="392">
        <v>38738</v>
      </c>
      <c r="D96" s="393">
        <f t="shared" ca="1" si="5"/>
        <v>17</v>
      </c>
      <c r="E96" s="394">
        <v>25120</v>
      </c>
      <c r="F96" s="395">
        <v>2</v>
      </c>
    </row>
    <row r="97" spans="1:6">
      <c r="A97" s="391" t="s">
        <v>140</v>
      </c>
      <c r="B97" s="391" t="s">
        <v>111</v>
      </c>
      <c r="C97" s="392">
        <v>36283</v>
      </c>
      <c r="D97" s="393">
        <f t="shared" ca="1" si="5"/>
        <v>23</v>
      </c>
      <c r="E97" s="394">
        <v>25130</v>
      </c>
      <c r="F97" s="395">
        <v>5</v>
      </c>
    </row>
    <row r="98" spans="1:6">
      <c r="A98" s="391" t="s">
        <v>110</v>
      </c>
      <c r="B98" s="391" t="s">
        <v>125</v>
      </c>
      <c r="C98" s="392">
        <v>40166</v>
      </c>
      <c r="D98" s="393">
        <f t="shared" ca="1" si="5"/>
        <v>13</v>
      </c>
      <c r="E98" s="394">
        <v>25245</v>
      </c>
      <c r="F98" s="395">
        <v>5</v>
      </c>
    </row>
    <row r="99" spans="1:6">
      <c r="A99" s="391" t="s">
        <v>140</v>
      </c>
      <c r="B99" s="391" t="s">
        <v>108</v>
      </c>
      <c r="C99" s="392">
        <v>37229</v>
      </c>
      <c r="D99" s="393">
        <f t="shared" ca="1" si="5"/>
        <v>21</v>
      </c>
      <c r="E99" s="394">
        <v>25310</v>
      </c>
      <c r="F99" s="395">
        <v>4</v>
      </c>
    </row>
    <row r="100" spans="1:6">
      <c r="A100" s="391" t="s">
        <v>107</v>
      </c>
      <c r="B100" s="391" t="s">
        <v>111</v>
      </c>
      <c r="C100" s="392">
        <v>37141</v>
      </c>
      <c r="D100" s="393">
        <f t="shared" ca="1" si="5"/>
        <v>21</v>
      </c>
      <c r="E100" s="394">
        <v>25530</v>
      </c>
      <c r="F100" s="395">
        <v>3</v>
      </c>
    </row>
  </sheetData>
  <protectedRanges>
    <protectedRange sqref="A2:A100" name="Range2"/>
  </protectedRange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H8"/>
  <sheetViews>
    <sheetView showGridLines="0" workbookViewId="0">
      <selection activeCell="I7" sqref="I7"/>
    </sheetView>
  </sheetViews>
  <sheetFormatPr defaultRowHeight="15"/>
  <cols>
    <col min="2" max="2" width="10.42578125" bestFit="1" customWidth="1"/>
  </cols>
  <sheetData>
    <row r="1" spans="2:8">
      <c r="B1" s="519" t="s">
        <v>2044</v>
      </c>
      <c r="C1" s="519"/>
      <c r="D1" s="519"/>
      <c r="E1" s="519"/>
      <c r="F1" s="519"/>
      <c r="G1" s="519"/>
      <c r="H1" s="519"/>
    </row>
    <row r="3" spans="2:8">
      <c r="B3" s="473" t="s">
        <v>2038</v>
      </c>
      <c r="C3" s="473" t="s">
        <v>1098</v>
      </c>
      <c r="E3" s="473" t="s">
        <v>1214</v>
      </c>
      <c r="F3" s="473" t="s">
        <v>2043</v>
      </c>
    </row>
    <row r="4" spans="2:8">
      <c r="B4" s="206" t="s">
        <v>2039</v>
      </c>
      <c r="C4" s="206">
        <v>5</v>
      </c>
      <c r="E4" s="206">
        <v>4</v>
      </c>
      <c r="F4" s="206" t="str">
        <f>VLOOKUP(E4,CHOOSE({1,2},C4:C8,B4:B8),2,FALSE)</f>
        <v>Good</v>
      </c>
      <c r="G4" t="str">
        <f ca="1">_xlfn.FORMULATEXT(F4)</f>
        <v>=VLOOKUP(E4,CHOOSE({1,2},C4:C8,B4:B8),2,FALSE)</v>
      </c>
    </row>
    <row r="5" spans="2:8">
      <c r="B5" s="206" t="s">
        <v>2040</v>
      </c>
      <c r="C5" s="206">
        <v>4</v>
      </c>
      <c r="E5" s="206">
        <v>2</v>
      </c>
      <c r="F5" s="405"/>
    </row>
    <row r="6" spans="2:8">
      <c r="B6" s="206" t="s">
        <v>1103</v>
      </c>
      <c r="C6" s="206">
        <v>3</v>
      </c>
      <c r="E6" s="206">
        <v>1</v>
      </c>
      <c r="F6" s="405"/>
    </row>
    <row r="7" spans="2:8">
      <c r="B7" s="206" t="s">
        <v>2041</v>
      </c>
      <c r="C7" s="206">
        <v>2</v>
      </c>
    </row>
    <row r="8" spans="2:8">
      <c r="B8" s="206" t="s">
        <v>2042</v>
      </c>
      <c r="C8" s="206">
        <v>1</v>
      </c>
    </row>
  </sheetData>
  <mergeCells count="1">
    <mergeCell ref="B1:H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7030A0"/>
  </sheetPr>
  <dimension ref="A1:N36"/>
  <sheetViews>
    <sheetView workbookViewId="0">
      <selection activeCell="H17" sqref="H17"/>
    </sheetView>
  </sheetViews>
  <sheetFormatPr defaultColWidth="9.140625" defaultRowHeight="20.25"/>
  <cols>
    <col min="1" max="1" width="9.140625" style="4"/>
    <col min="2" max="2" width="12.140625" style="4" customWidth="1"/>
    <col min="3" max="5" width="14" style="4" bestFit="1" customWidth="1"/>
    <col min="6" max="6" width="8.85546875" style="4" customWidth="1"/>
    <col min="7" max="7" width="9.140625" style="4"/>
    <col min="8" max="8" width="11.7109375" style="4" bestFit="1" customWidth="1"/>
    <col min="9" max="9" width="14" style="4" bestFit="1" customWidth="1"/>
    <col min="10" max="10" width="9.140625" style="4"/>
    <col min="11" max="11" width="12.140625" style="4" bestFit="1" customWidth="1"/>
    <col min="12" max="16384" width="9.140625" style="4"/>
  </cols>
  <sheetData>
    <row r="1" spans="1:14">
      <c r="A1" s="3"/>
      <c r="B1" s="3" t="s">
        <v>697</v>
      </c>
      <c r="C1" s="3"/>
      <c r="D1" s="3"/>
      <c r="E1" s="3"/>
      <c r="F1" s="3"/>
      <c r="G1" s="3"/>
      <c r="H1" s="3"/>
      <c r="I1" s="3"/>
      <c r="J1" s="3"/>
      <c r="K1" s="3"/>
      <c r="L1" s="3"/>
      <c r="M1" s="3"/>
      <c r="N1" s="3"/>
    </row>
    <row r="3" spans="1:14">
      <c r="B3" s="33" t="s">
        <v>90</v>
      </c>
      <c r="C3" s="33" t="s">
        <v>1215</v>
      </c>
      <c r="D3" s="33" t="s">
        <v>1216</v>
      </c>
      <c r="E3" s="33" t="s">
        <v>1212</v>
      </c>
      <c r="F3" s="33" t="s">
        <v>1217</v>
      </c>
      <c r="G3" s="33" t="s">
        <v>1218</v>
      </c>
      <c r="H3" s="33" t="s">
        <v>1219</v>
      </c>
    </row>
    <row r="4" spans="1:14">
      <c r="B4" s="33" t="s">
        <v>1214</v>
      </c>
      <c r="C4" s="33">
        <v>75</v>
      </c>
      <c r="D4" s="33">
        <v>55</v>
      </c>
      <c r="E4" s="33">
        <v>65</v>
      </c>
      <c r="F4" s="33">
        <v>85</v>
      </c>
      <c r="G4" s="33">
        <v>35</v>
      </c>
      <c r="H4" s="33">
        <v>95</v>
      </c>
    </row>
    <row r="5" spans="1:14">
      <c r="B5"/>
      <c r="C5"/>
      <c r="D5"/>
    </row>
    <row r="14" spans="1:14">
      <c r="A14" s="3"/>
      <c r="B14" s="3" t="s">
        <v>702</v>
      </c>
      <c r="C14" s="3"/>
      <c r="D14" s="3"/>
      <c r="E14" s="3"/>
      <c r="F14" s="3"/>
      <c r="G14" s="3"/>
      <c r="H14" s="3"/>
      <c r="I14" s="3"/>
      <c r="J14" s="3"/>
      <c r="K14" s="3"/>
      <c r="L14" s="3"/>
      <c r="M14" s="3"/>
      <c r="N14" s="3"/>
    </row>
    <row r="15" spans="1:14">
      <c r="B15" s="33"/>
      <c r="C15" s="33" t="s">
        <v>698</v>
      </c>
      <c r="D15" s="33" t="s">
        <v>699</v>
      </c>
      <c r="E15" s="33" t="s">
        <v>703</v>
      </c>
      <c r="F15" s="33" t="s">
        <v>704</v>
      </c>
    </row>
    <row r="16" spans="1:14">
      <c r="B16" s="33" t="s">
        <v>700</v>
      </c>
      <c r="C16" s="33">
        <v>75</v>
      </c>
      <c r="D16" s="33">
        <v>85</v>
      </c>
      <c r="E16" s="33">
        <v>105</v>
      </c>
      <c r="F16" s="33">
        <v>120</v>
      </c>
    </row>
    <row r="17" spans="1:14">
      <c r="B17" s="33" t="s">
        <v>701</v>
      </c>
      <c r="C17" s="33">
        <v>84</v>
      </c>
      <c r="D17" s="33">
        <v>99</v>
      </c>
      <c r="E17" s="33">
        <v>90</v>
      </c>
      <c r="F17" s="33">
        <v>150</v>
      </c>
      <c r="I17" s="11"/>
    </row>
    <row r="18" spans="1:14">
      <c r="B18" s="33" t="s">
        <v>705</v>
      </c>
      <c r="C18" s="33">
        <v>50</v>
      </c>
      <c r="D18" s="33">
        <v>60</v>
      </c>
      <c r="E18" s="33">
        <v>70</v>
      </c>
      <c r="F18" s="33">
        <v>80</v>
      </c>
      <c r="I18" s="11"/>
    </row>
    <row r="19" spans="1:14">
      <c r="I19" s="11"/>
    </row>
    <row r="20" spans="1:14">
      <c r="I20" s="11"/>
      <c r="K20" s="11"/>
    </row>
    <row r="21" spans="1:14">
      <c r="I21" s="11"/>
      <c r="K21" s="11"/>
    </row>
    <row r="22" spans="1:14">
      <c r="I22" s="11"/>
      <c r="K22" s="11"/>
    </row>
    <row r="23" spans="1:14">
      <c r="I23" s="11"/>
    </row>
    <row r="24" spans="1:14">
      <c r="I24" s="11"/>
    </row>
    <row r="25" spans="1:14">
      <c r="I25" s="199"/>
    </row>
    <row r="28" spans="1:14">
      <c r="A28" s="3"/>
      <c r="B28" s="3" t="s">
        <v>706</v>
      </c>
      <c r="C28" s="3"/>
      <c r="D28" s="3"/>
      <c r="E28" s="3"/>
      <c r="F28" s="3"/>
      <c r="G28" s="3"/>
      <c r="H28" s="3"/>
      <c r="I28" s="3"/>
      <c r="J28" s="3"/>
      <c r="K28" s="3"/>
      <c r="L28" s="3"/>
      <c r="M28" s="3"/>
      <c r="N28" s="3"/>
    </row>
    <row r="30" spans="1:14">
      <c r="B30" s="520" t="s">
        <v>707</v>
      </c>
      <c r="C30" s="520"/>
      <c r="D30" s="520"/>
      <c r="E30" s="520"/>
    </row>
    <row r="31" spans="1:14">
      <c r="C31" s="22">
        <v>2005</v>
      </c>
      <c r="D31" s="22">
        <v>2006</v>
      </c>
      <c r="E31" s="22">
        <v>2007</v>
      </c>
    </row>
    <row r="32" spans="1:14">
      <c r="B32" s="22" t="s">
        <v>698</v>
      </c>
      <c r="C32" s="173">
        <v>21958</v>
      </c>
      <c r="D32" s="173">
        <v>21596</v>
      </c>
      <c r="E32" s="173">
        <v>20990</v>
      </c>
    </row>
    <row r="33" spans="2:5">
      <c r="B33" s="22" t="s">
        <v>699</v>
      </c>
      <c r="C33" s="173">
        <v>21480</v>
      </c>
      <c r="D33" s="173">
        <v>16487</v>
      </c>
      <c r="E33" s="173">
        <v>23788</v>
      </c>
    </row>
    <row r="34" spans="2:5">
      <c r="B34" s="22" t="s">
        <v>703</v>
      </c>
      <c r="C34" s="173">
        <v>20113</v>
      </c>
      <c r="D34" s="173">
        <v>20734</v>
      </c>
      <c r="E34" s="173">
        <v>22038</v>
      </c>
    </row>
    <row r="35" spans="2:5">
      <c r="B35" s="22" t="s">
        <v>704</v>
      </c>
      <c r="C35" s="173">
        <v>34353</v>
      </c>
      <c r="D35" s="173">
        <v>22630</v>
      </c>
      <c r="E35" s="173">
        <v>20975</v>
      </c>
    </row>
    <row r="36" spans="2:5">
      <c r="B36" s="22" t="s">
        <v>1081</v>
      </c>
      <c r="C36" s="174">
        <v>50000</v>
      </c>
      <c r="D36" s="174">
        <v>97000</v>
      </c>
      <c r="E36" s="174">
        <v>100000</v>
      </c>
    </row>
  </sheetData>
  <customSheetViews>
    <customSheetView guid="{2AFC4EE7-B7E3-4CBF-97F7-920151E9360E}">
      <selection activeCell="A8" sqref="A8"/>
      <pageMargins left="0.7" right="0.7" top="0.75" bottom="0.75" header="0.3" footer="0.3"/>
    </customSheetView>
  </customSheetViews>
  <mergeCells count="1">
    <mergeCell ref="B30:E30"/>
  </mergeCells>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Word.Document.12" shapeId="33793" r:id="rId4">
          <objectPr defaultSize="0" r:id="rId5">
            <anchor moveWithCells="1">
              <from>
                <xdr:col>19</xdr:col>
                <xdr:colOff>514350</xdr:colOff>
                <xdr:row>1</xdr:row>
                <xdr:rowOff>190500</xdr:rowOff>
              </from>
              <to>
                <xdr:col>28</xdr:col>
                <xdr:colOff>466725</xdr:colOff>
                <xdr:row>9</xdr:row>
                <xdr:rowOff>133350</xdr:rowOff>
              </to>
            </anchor>
          </objectPr>
        </oleObject>
      </mc:Choice>
      <mc:Fallback>
        <oleObject progId="Word.Document.12" shapeId="33793" r:id="rId4"/>
      </mc:Fallback>
    </mc:AlternateContent>
  </oleObjec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2:E26"/>
  <sheetViews>
    <sheetView showGridLines="0" topLeftCell="A7" workbookViewId="0">
      <selection activeCell="D20" sqref="D20"/>
    </sheetView>
  </sheetViews>
  <sheetFormatPr defaultRowHeight="15"/>
  <cols>
    <col min="1" max="1" width="27.5703125" bestFit="1" customWidth="1"/>
    <col min="2" max="2" width="11.140625" customWidth="1"/>
    <col min="3" max="4" width="13.28515625" bestFit="1" customWidth="1"/>
    <col min="5" max="5" width="10.5703125" bestFit="1" customWidth="1"/>
  </cols>
  <sheetData>
    <row r="2" spans="1:5">
      <c r="A2" s="422" t="s">
        <v>1995</v>
      </c>
      <c r="B2" s="422" t="s">
        <v>1996</v>
      </c>
      <c r="C2" s="422"/>
    </row>
    <row r="6" spans="1:5">
      <c r="A6" s="14" t="s">
        <v>1997</v>
      </c>
    </row>
    <row r="7" spans="1:5">
      <c r="A7" t="s">
        <v>1998</v>
      </c>
    </row>
    <row r="8" spans="1:5" ht="45">
      <c r="A8" s="385" t="s">
        <v>1096</v>
      </c>
      <c r="B8" s="385" t="s">
        <v>670</v>
      </c>
      <c r="C8" s="424" t="s">
        <v>1999</v>
      </c>
      <c r="D8" s="425" t="s">
        <v>2000</v>
      </c>
      <c r="E8" s="424" t="s">
        <v>2001</v>
      </c>
    </row>
    <row r="9" spans="1:5">
      <c r="A9" s="206">
        <v>1</v>
      </c>
      <c r="B9" s="206" t="s">
        <v>2002</v>
      </c>
      <c r="C9" s="380">
        <v>56750</v>
      </c>
      <c r="D9" s="423">
        <f>IF(C9&gt;=60000,10%*C9,0)</f>
        <v>0</v>
      </c>
      <c r="E9" s="380">
        <f>C9-D9</f>
        <v>56750</v>
      </c>
    </row>
    <row r="10" spans="1:5">
      <c r="A10" s="206">
        <v>2</v>
      </c>
      <c r="B10" s="206" t="s">
        <v>2003</v>
      </c>
      <c r="C10" s="380">
        <v>95330</v>
      </c>
      <c r="D10" s="423">
        <f t="shared" ref="D10:D15" si="0">IF(C10&gt;=60000,10%*C10,0)</f>
        <v>9533</v>
      </c>
      <c r="E10" s="380">
        <f t="shared" ref="E10:E15" si="1">C10-D10</f>
        <v>85797</v>
      </c>
    </row>
    <row r="11" spans="1:5">
      <c r="A11" s="206">
        <v>3</v>
      </c>
      <c r="B11" s="206" t="s">
        <v>628</v>
      </c>
      <c r="C11" s="380">
        <v>78560</v>
      </c>
      <c r="D11" s="423">
        <f t="shared" si="0"/>
        <v>7856</v>
      </c>
      <c r="E11" s="380">
        <f t="shared" si="1"/>
        <v>70704</v>
      </c>
    </row>
    <row r="12" spans="1:5">
      <c r="A12" s="206">
        <v>4</v>
      </c>
      <c r="B12" s="206" t="s">
        <v>2004</v>
      </c>
      <c r="C12" s="380">
        <v>45330</v>
      </c>
      <c r="D12" s="423">
        <f t="shared" si="0"/>
        <v>0</v>
      </c>
      <c r="E12" s="380">
        <f t="shared" si="1"/>
        <v>45330</v>
      </c>
    </row>
    <row r="13" spans="1:5">
      <c r="A13" s="206">
        <v>5</v>
      </c>
      <c r="B13" s="206" t="s">
        <v>2005</v>
      </c>
      <c r="C13" s="380">
        <v>73800</v>
      </c>
      <c r="D13" s="423">
        <f t="shared" si="0"/>
        <v>7380</v>
      </c>
      <c r="E13" s="380">
        <f t="shared" si="1"/>
        <v>66420</v>
      </c>
    </row>
    <row r="14" spans="1:5">
      <c r="A14" s="206">
        <v>6</v>
      </c>
      <c r="B14" s="206" t="s">
        <v>2006</v>
      </c>
      <c r="C14" s="380">
        <v>54300</v>
      </c>
      <c r="D14" s="423">
        <f t="shared" si="0"/>
        <v>0</v>
      </c>
      <c r="E14" s="380">
        <f t="shared" si="1"/>
        <v>54300</v>
      </c>
    </row>
    <row r="15" spans="1:5">
      <c r="A15" s="206">
        <v>7</v>
      </c>
      <c r="B15" s="206" t="s">
        <v>2007</v>
      </c>
      <c r="C15" s="380">
        <v>83790</v>
      </c>
      <c r="D15" s="423">
        <f t="shared" si="0"/>
        <v>8379</v>
      </c>
      <c r="E15" s="380">
        <f t="shared" si="1"/>
        <v>75411</v>
      </c>
    </row>
    <row r="17" spans="1:5">
      <c r="A17" s="14" t="s">
        <v>1997</v>
      </c>
    </row>
    <row r="18" spans="1:5">
      <c r="A18" t="s">
        <v>2008</v>
      </c>
    </row>
    <row r="19" spans="1:5" ht="45">
      <c r="A19" s="208" t="s">
        <v>1096</v>
      </c>
      <c r="B19" s="208" t="s">
        <v>670</v>
      </c>
      <c r="C19" s="378" t="s">
        <v>1999</v>
      </c>
      <c r="D19" s="379" t="s">
        <v>2000</v>
      </c>
      <c r="E19" s="378" t="s">
        <v>2001</v>
      </c>
    </row>
    <row r="20" spans="1:5">
      <c r="A20" s="206">
        <v>1</v>
      </c>
      <c r="B20" s="206" t="s">
        <v>2002</v>
      </c>
      <c r="C20" s="380">
        <v>56750</v>
      </c>
      <c r="D20" s="380">
        <f>IF(C20&gt;=60000,10%*C20,IF(C20&gt;=40000,5%*C20,0))</f>
        <v>2837.5</v>
      </c>
      <c r="E20" s="380">
        <f>C20-D20</f>
        <v>53912.5</v>
      </c>
    </row>
    <row r="21" spans="1:5">
      <c r="A21" s="206">
        <v>2</v>
      </c>
      <c r="B21" s="206" t="s">
        <v>2003</v>
      </c>
      <c r="C21" s="380">
        <v>95330</v>
      </c>
      <c r="D21" s="380">
        <f t="shared" ref="D21:D26" si="2">IF(C21&gt;=60000,10%*C21,IF(C21&gt;=40000,5%*C21,0))</f>
        <v>9533</v>
      </c>
      <c r="E21" s="380">
        <f t="shared" ref="E21:E26" si="3">C21-D21</f>
        <v>85797</v>
      </c>
    </row>
    <row r="22" spans="1:5">
      <c r="A22" s="206">
        <v>3</v>
      </c>
      <c r="B22" s="206" t="s">
        <v>628</v>
      </c>
      <c r="C22" s="380">
        <v>78560</v>
      </c>
      <c r="D22" s="380">
        <f t="shared" si="2"/>
        <v>7856</v>
      </c>
      <c r="E22" s="380">
        <f t="shared" si="3"/>
        <v>70704</v>
      </c>
    </row>
    <row r="23" spans="1:5">
      <c r="A23" s="206">
        <v>4</v>
      </c>
      <c r="B23" s="206" t="s">
        <v>2004</v>
      </c>
      <c r="C23" s="380">
        <v>45330</v>
      </c>
      <c r="D23" s="380">
        <f t="shared" si="2"/>
        <v>2266.5</v>
      </c>
      <c r="E23" s="380">
        <f t="shared" si="3"/>
        <v>43063.5</v>
      </c>
    </row>
    <row r="24" spans="1:5">
      <c r="A24" s="206">
        <v>5</v>
      </c>
      <c r="B24" s="206" t="s">
        <v>2005</v>
      </c>
      <c r="C24" s="380">
        <v>33000</v>
      </c>
      <c r="D24" s="380">
        <f t="shared" si="2"/>
        <v>0</v>
      </c>
      <c r="E24" s="380">
        <f t="shared" si="3"/>
        <v>33000</v>
      </c>
    </row>
    <row r="25" spans="1:5">
      <c r="A25" s="206">
        <v>6</v>
      </c>
      <c r="B25" s="206" t="s">
        <v>2006</v>
      </c>
      <c r="C25" s="380">
        <v>54300</v>
      </c>
      <c r="D25" s="380">
        <f t="shared" si="2"/>
        <v>2715</v>
      </c>
      <c r="E25" s="380">
        <f t="shared" si="3"/>
        <v>51585</v>
      </c>
    </row>
    <row r="26" spans="1:5">
      <c r="A26" s="206">
        <v>7</v>
      </c>
      <c r="B26" s="206" t="s">
        <v>2007</v>
      </c>
      <c r="C26" s="380">
        <v>83790</v>
      </c>
      <c r="D26" s="380">
        <f t="shared" si="2"/>
        <v>8379</v>
      </c>
      <c r="E26" s="380">
        <f t="shared" si="3"/>
        <v>75411</v>
      </c>
    </row>
  </sheetData>
  <pageMargins left="0.7" right="0.7" top="0.75" bottom="0.75" header="0.3" footer="0.3"/>
  <pageSetup paperSize="9" orientation="portrait" horizontalDpi="300"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tabColor rgb="FFFFFF00"/>
  </sheetPr>
  <dimension ref="A1:T52"/>
  <sheetViews>
    <sheetView showGridLines="0" topLeftCell="B1" zoomScale="85" zoomScaleNormal="85" workbookViewId="0">
      <selection activeCell="F4" sqref="F4:F33"/>
    </sheetView>
  </sheetViews>
  <sheetFormatPr defaultColWidth="9.140625" defaultRowHeight="20.25"/>
  <cols>
    <col min="1" max="1" width="25.28515625" style="4" customWidth="1"/>
    <col min="2" max="2" width="38.5703125" style="4" customWidth="1"/>
    <col min="3" max="3" width="12.5703125" style="4" customWidth="1"/>
    <col min="4" max="5" width="23.42578125" style="4" customWidth="1"/>
    <col min="6" max="6" width="19.5703125" style="4" customWidth="1"/>
    <col min="7" max="7" width="9.140625" style="4"/>
    <col min="8" max="8" width="11.85546875" style="4" bestFit="1" customWidth="1"/>
    <col min="9" max="9" width="16.5703125" style="4" customWidth="1"/>
    <col min="10" max="10" width="12.140625" style="4" bestFit="1" customWidth="1"/>
    <col min="11" max="11" width="9.85546875" style="4" bestFit="1" customWidth="1"/>
    <col min="12" max="12" width="9" style="4" customWidth="1"/>
    <col min="13" max="13" width="13.85546875" style="4" bestFit="1" customWidth="1"/>
    <col min="14" max="14" width="15.85546875" style="4" bestFit="1" customWidth="1"/>
    <col min="15" max="15" width="16.5703125" style="4" bestFit="1" customWidth="1"/>
    <col min="16" max="17" width="10.42578125" style="4" customWidth="1"/>
    <col min="18" max="18" width="14.140625" style="4" bestFit="1" customWidth="1"/>
    <col min="19" max="20" width="10.42578125" style="4" customWidth="1"/>
    <col min="21" max="16384" width="9.140625" style="4"/>
  </cols>
  <sheetData>
    <row r="1" spans="1:20">
      <c r="A1" s="2"/>
      <c r="B1" s="3"/>
      <c r="C1" s="2"/>
      <c r="D1" s="2"/>
      <c r="E1" s="2"/>
      <c r="F1" s="2"/>
      <c r="G1" s="2"/>
      <c r="H1" s="2"/>
      <c r="I1" s="2"/>
      <c r="J1" s="2"/>
      <c r="K1" s="2"/>
    </row>
    <row r="2" spans="1:20">
      <c r="A2" s="15"/>
      <c r="B2" s="15"/>
      <c r="C2" s="15"/>
      <c r="D2" s="18"/>
      <c r="E2" s="18"/>
      <c r="F2" s="16"/>
      <c r="G2" s="15"/>
      <c r="H2" s="15"/>
      <c r="I2" s="15"/>
      <c r="J2" s="15"/>
      <c r="K2" s="15"/>
      <c r="L2" s="15"/>
      <c r="M2" s="15"/>
      <c r="N2" s="15"/>
      <c r="O2" s="15"/>
      <c r="P2" s="15"/>
      <c r="Q2" s="15"/>
      <c r="R2" s="15"/>
      <c r="S2" s="15"/>
      <c r="T2" s="15"/>
    </row>
    <row r="3" spans="1:20">
      <c r="A3" s="448" t="s">
        <v>102</v>
      </c>
      <c r="B3" s="449" t="s">
        <v>103</v>
      </c>
      <c r="C3" s="449" t="s">
        <v>642</v>
      </c>
      <c r="D3" s="449" t="s">
        <v>643</v>
      </c>
      <c r="E3" s="449" t="s">
        <v>1742</v>
      </c>
      <c r="F3" s="449" t="s">
        <v>2092</v>
      </c>
      <c r="G3" s="15"/>
      <c r="H3" s="278" t="s">
        <v>1098</v>
      </c>
      <c r="I3" s="278" t="s">
        <v>1078</v>
      </c>
      <c r="J3" s="278" t="s">
        <v>1735</v>
      </c>
      <c r="K3" s="15"/>
      <c r="L3" s="15"/>
      <c r="M3" s="15"/>
      <c r="N3" s="15"/>
      <c r="O3" s="15"/>
      <c r="P3" s="15"/>
      <c r="Q3" s="15"/>
      <c r="R3" s="15"/>
      <c r="S3" s="15"/>
      <c r="T3" s="15"/>
    </row>
    <row r="4" spans="1:20">
      <c r="A4" s="403" t="s">
        <v>348</v>
      </c>
      <c r="B4" s="403" t="s">
        <v>661</v>
      </c>
      <c r="C4" s="404">
        <v>33</v>
      </c>
      <c r="D4" s="405" t="str">
        <f>VLOOKUP(C4,$H$3:$J$10,3,1)</f>
        <v>F</v>
      </c>
      <c r="E4" s="405" t="str">
        <f>VLOOKUP(C4,$H$3:$J$10,2,1)</f>
        <v>FAIL</v>
      </c>
      <c r="F4" s="405" t="str">
        <f>HLOOKUP(C4,$H$13:$O$15,2,1)</f>
        <v>FAIL</v>
      </c>
      <c r="G4" s="17"/>
      <c r="H4" s="279">
        <v>0</v>
      </c>
      <c r="I4" s="280" t="s">
        <v>645</v>
      </c>
      <c r="J4" s="280" t="s">
        <v>1736</v>
      </c>
      <c r="K4" s="15"/>
      <c r="L4" s="15"/>
      <c r="M4" s="15"/>
      <c r="N4" s="15"/>
      <c r="O4" s="15"/>
      <c r="P4" s="15"/>
      <c r="Q4" s="15"/>
      <c r="R4" s="15"/>
      <c r="S4" s="15"/>
      <c r="T4" s="15"/>
    </row>
    <row r="5" spans="1:20">
      <c r="A5" s="403" t="s">
        <v>533</v>
      </c>
      <c r="B5" s="403" t="s">
        <v>661</v>
      </c>
      <c r="C5" s="404">
        <v>98</v>
      </c>
      <c r="D5" s="405" t="str">
        <f t="shared" ref="D5:D33" si="0">VLOOKUP(C5,$H$3:$J$10,3,1)</f>
        <v>A</v>
      </c>
      <c r="E5" s="405" t="str">
        <f t="shared" ref="E5:E33" si="1">VLOOKUP(C5,$H$3:$J$10,2,1)</f>
        <v>DISTINCTION</v>
      </c>
      <c r="F5" s="405" t="str">
        <f t="shared" ref="F5:F33" si="2">HLOOKUP(C5,$H$13:$O$15,2,1)</f>
        <v>DISTINCTION</v>
      </c>
      <c r="G5" s="17"/>
      <c r="H5" s="281">
        <v>50</v>
      </c>
      <c r="I5" s="282" t="s">
        <v>647</v>
      </c>
      <c r="J5" s="280" t="s">
        <v>1738</v>
      </c>
      <c r="K5" s="15"/>
      <c r="L5" s="15"/>
      <c r="M5" s="15"/>
      <c r="N5" s="15"/>
      <c r="O5" s="15"/>
      <c r="P5" s="15"/>
      <c r="Q5" s="15"/>
      <c r="R5" s="15"/>
      <c r="S5" s="15"/>
      <c r="T5" s="15"/>
    </row>
    <row r="6" spans="1:20">
      <c r="A6" s="403" t="s">
        <v>662</v>
      </c>
      <c r="B6" s="403" t="s">
        <v>661</v>
      </c>
      <c r="C6" s="404">
        <v>96</v>
      </c>
      <c r="D6" s="405" t="str">
        <f t="shared" si="0"/>
        <v>A</v>
      </c>
      <c r="E6" s="405" t="str">
        <f t="shared" si="1"/>
        <v>DISTINCTION</v>
      </c>
      <c r="F6" s="405" t="str">
        <f t="shared" si="2"/>
        <v>DISTINCTION</v>
      </c>
      <c r="G6" s="17"/>
      <c r="H6" s="281">
        <v>65</v>
      </c>
      <c r="I6" s="282" t="s">
        <v>648</v>
      </c>
      <c r="J6" s="280" t="s">
        <v>1737</v>
      </c>
      <c r="K6" s="15"/>
      <c r="L6" s="15"/>
      <c r="M6" s="306" t="s">
        <v>1860</v>
      </c>
      <c r="N6" s="15"/>
      <c r="O6" s="15"/>
      <c r="P6" s="15"/>
      <c r="Q6" s="15"/>
      <c r="R6" s="15"/>
      <c r="S6" s="15"/>
      <c r="T6" s="15"/>
    </row>
    <row r="7" spans="1:20">
      <c r="A7" s="403" t="s">
        <v>258</v>
      </c>
      <c r="B7" s="403" t="s">
        <v>660</v>
      </c>
      <c r="C7" s="404">
        <v>93</v>
      </c>
      <c r="D7" s="405" t="str">
        <f t="shared" si="0"/>
        <v>B+</v>
      </c>
      <c r="E7" s="405" t="str">
        <f t="shared" si="1"/>
        <v>VERY GOOD</v>
      </c>
      <c r="F7" s="405" t="str">
        <f t="shared" si="2"/>
        <v>VERY GOOD</v>
      </c>
      <c r="G7" s="17"/>
      <c r="H7" s="281">
        <v>75</v>
      </c>
      <c r="I7" s="282" t="s">
        <v>649</v>
      </c>
      <c r="J7" s="280" t="s">
        <v>1739</v>
      </c>
      <c r="K7" s="15"/>
      <c r="L7" s="15"/>
      <c r="M7" s="15"/>
      <c r="N7" s="15"/>
      <c r="O7" s="15"/>
      <c r="P7" s="15"/>
      <c r="Q7" s="15"/>
      <c r="R7" s="15"/>
      <c r="S7" s="15"/>
      <c r="T7" s="15"/>
    </row>
    <row r="8" spans="1:20">
      <c r="A8" s="403" t="s">
        <v>655</v>
      </c>
      <c r="B8" s="403" t="s">
        <v>652</v>
      </c>
      <c r="C8" s="404">
        <v>91</v>
      </c>
      <c r="D8" s="405" t="str">
        <f t="shared" si="0"/>
        <v>B+</v>
      </c>
      <c r="E8" s="405" t="str">
        <f t="shared" si="1"/>
        <v>VERY GOOD</v>
      </c>
      <c r="F8" s="405" t="str">
        <f t="shared" si="2"/>
        <v>VERY GOOD</v>
      </c>
      <c r="G8" s="17"/>
      <c r="H8" s="281">
        <v>85</v>
      </c>
      <c r="I8" s="282" t="s">
        <v>650</v>
      </c>
      <c r="J8" s="280" t="s">
        <v>1740</v>
      </c>
      <c r="K8" s="15"/>
      <c r="L8" s="15"/>
      <c r="M8" s="15"/>
      <c r="N8" s="15"/>
      <c r="O8" s="15"/>
      <c r="P8" s="15"/>
      <c r="Q8" s="15"/>
      <c r="R8" s="15"/>
      <c r="S8" s="15"/>
      <c r="T8" s="15"/>
    </row>
    <row r="9" spans="1:20">
      <c r="A9" s="403" t="s">
        <v>1080</v>
      </c>
      <c r="B9" s="403" t="s">
        <v>644</v>
      </c>
      <c r="C9" s="404">
        <v>86</v>
      </c>
      <c r="D9" s="405" t="str">
        <f t="shared" si="0"/>
        <v>B</v>
      </c>
      <c r="E9" s="405" t="str">
        <f t="shared" si="1"/>
        <v>GOOD</v>
      </c>
      <c r="F9" s="405" t="str">
        <f t="shared" si="2"/>
        <v>GOOD</v>
      </c>
      <c r="G9" s="15"/>
      <c r="H9" s="281">
        <v>90</v>
      </c>
      <c r="I9" s="282" t="s">
        <v>653</v>
      </c>
      <c r="J9" s="280" t="s">
        <v>1741</v>
      </c>
      <c r="K9" s="15"/>
      <c r="L9" s="15"/>
      <c r="M9" s="15"/>
      <c r="N9" s="15"/>
      <c r="O9" s="15"/>
      <c r="P9" s="15"/>
      <c r="Q9" s="15"/>
      <c r="R9" s="15"/>
      <c r="S9" s="15"/>
      <c r="T9" s="15"/>
    </row>
    <row r="10" spans="1:20">
      <c r="A10" s="403" t="s">
        <v>169</v>
      </c>
      <c r="B10" s="403" t="s">
        <v>660</v>
      </c>
      <c r="C10" s="404">
        <v>86</v>
      </c>
      <c r="D10" s="405" t="str">
        <f t="shared" si="0"/>
        <v>B</v>
      </c>
      <c r="E10" s="405" t="str">
        <f t="shared" si="1"/>
        <v>GOOD</v>
      </c>
      <c r="F10" s="405" t="str">
        <f t="shared" si="2"/>
        <v>GOOD</v>
      </c>
      <c r="G10" s="15"/>
      <c r="H10" s="281">
        <v>95</v>
      </c>
      <c r="I10" s="282" t="s">
        <v>654</v>
      </c>
      <c r="J10" s="280" t="s">
        <v>708</v>
      </c>
      <c r="K10" s="15"/>
      <c r="L10" s="15"/>
      <c r="M10" s="15"/>
      <c r="N10" s="15"/>
      <c r="O10" s="15"/>
      <c r="P10" s="15"/>
      <c r="Q10" s="15"/>
      <c r="R10" s="15"/>
      <c r="S10" s="15"/>
      <c r="T10" s="15"/>
    </row>
    <row r="11" spans="1:20">
      <c r="A11" s="403" t="s">
        <v>452</v>
      </c>
      <c r="B11" s="403" t="s">
        <v>660</v>
      </c>
      <c r="C11" s="404">
        <v>85</v>
      </c>
      <c r="D11" s="405" t="str">
        <f t="shared" si="0"/>
        <v>B</v>
      </c>
      <c r="E11" s="405" t="str">
        <f t="shared" si="1"/>
        <v>GOOD</v>
      </c>
      <c r="F11" s="405" t="str">
        <f t="shared" si="2"/>
        <v>GOOD</v>
      </c>
      <c r="G11" s="15"/>
      <c r="H11"/>
      <c r="I11"/>
      <c r="J11"/>
      <c r="K11" s="15"/>
      <c r="L11" s="15"/>
      <c r="M11" s="15"/>
      <c r="N11" s="15"/>
      <c r="O11" s="15"/>
      <c r="P11" s="15"/>
      <c r="Q11" s="15"/>
      <c r="R11" s="15"/>
      <c r="S11" s="15"/>
      <c r="T11" s="15"/>
    </row>
    <row r="12" spans="1:20">
      <c r="A12" s="403" t="s">
        <v>663</v>
      </c>
      <c r="B12" s="403" t="s">
        <v>661</v>
      </c>
      <c r="C12" s="404">
        <v>81</v>
      </c>
      <c r="D12" s="405" t="str">
        <f t="shared" si="0"/>
        <v>C+</v>
      </c>
      <c r="E12" s="405" t="str">
        <f t="shared" si="1"/>
        <v>CREDIT+</v>
      </c>
      <c r="F12" s="405" t="str">
        <f t="shared" si="2"/>
        <v>CREDIT+</v>
      </c>
      <c r="G12" s="15"/>
      <c r="H12"/>
      <c r="I12"/>
      <c r="J12"/>
      <c r="K12" s="15"/>
      <c r="L12" s="15"/>
      <c r="M12" s="15"/>
      <c r="N12" s="15"/>
      <c r="O12" s="15"/>
      <c r="P12" s="15"/>
      <c r="Q12" s="15"/>
      <c r="R12" s="15"/>
      <c r="S12" s="15"/>
      <c r="T12" s="15"/>
    </row>
    <row r="13" spans="1:20">
      <c r="A13" s="403" t="s">
        <v>353</v>
      </c>
      <c r="B13" s="403" t="s">
        <v>660</v>
      </c>
      <c r="C13" s="404">
        <v>77</v>
      </c>
      <c r="D13" s="405" t="str">
        <f t="shared" si="0"/>
        <v>C+</v>
      </c>
      <c r="E13" s="405" t="str">
        <f t="shared" si="1"/>
        <v>CREDIT+</v>
      </c>
      <c r="F13" s="405" t="str">
        <f t="shared" si="2"/>
        <v>CREDIT+</v>
      </c>
      <c r="G13" s="15"/>
      <c r="H13" s="278" t="s">
        <v>1098</v>
      </c>
      <c r="I13" s="279">
        <v>0</v>
      </c>
      <c r="J13" s="281">
        <v>50</v>
      </c>
      <c r="K13" s="281">
        <v>65</v>
      </c>
      <c r="L13" s="281">
        <v>75</v>
      </c>
      <c r="M13" s="281">
        <v>85</v>
      </c>
      <c r="N13" s="281">
        <v>90</v>
      </c>
      <c r="O13" s="281">
        <v>95</v>
      </c>
      <c r="P13" s="15"/>
      <c r="Q13" s="15"/>
      <c r="R13" s="15"/>
      <c r="S13" s="15"/>
      <c r="T13" s="15"/>
    </row>
    <row r="14" spans="1:20">
      <c r="A14" s="403" t="s">
        <v>646</v>
      </c>
      <c r="B14" s="403" t="s">
        <v>644</v>
      </c>
      <c r="C14" s="404">
        <v>71</v>
      </c>
      <c r="D14" s="405" t="str">
        <f t="shared" si="0"/>
        <v>C</v>
      </c>
      <c r="E14" s="405" t="str">
        <f t="shared" si="1"/>
        <v>CREDIT</v>
      </c>
      <c r="F14" s="405" t="str">
        <f t="shared" si="2"/>
        <v>CREDIT</v>
      </c>
      <c r="G14" s="15"/>
      <c r="H14" s="278" t="s">
        <v>1078</v>
      </c>
      <c r="I14" s="280" t="s">
        <v>645</v>
      </c>
      <c r="J14" s="282" t="s">
        <v>647</v>
      </c>
      <c r="K14" s="282" t="s">
        <v>648</v>
      </c>
      <c r="L14" s="282" t="s">
        <v>649</v>
      </c>
      <c r="M14" s="282" t="s">
        <v>650</v>
      </c>
      <c r="N14" s="282" t="s">
        <v>653</v>
      </c>
      <c r="O14" s="282" t="s">
        <v>654</v>
      </c>
      <c r="P14" s="15"/>
      <c r="Q14" s="15"/>
      <c r="R14" s="306" t="s">
        <v>1861</v>
      </c>
      <c r="S14" s="15"/>
      <c r="T14" s="15"/>
    </row>
    <row r="15" spans="1:20">
      <c r="A15" s="403" t="s">
        <v>540</v>
      </c>
      <c r="B15" s="403" t="s">
        <v>652</v>
      </c>
      <c r="C15" s="404">
        <v>71</v>
      </c>
      <c r="D15" s="405" t="str">
        <f t="shared" si="0"/>
        <v>C</v>
      </c>
      <c r="E15" s="405" t="str">
        <f t="shared" si="1"/>
        <v>CREDIT</v>
      </c>
      <c r="F15" s="405" t="str">
        <f t="shared" si="2"/>
        <v>CREDIT</v>
      </c>
      <c r="G15" s="15"/>
      <c r="H15" s="278" t="s">
        <v>1735</v>
      </c>
      <c r="I15" s="280" t="s">
        <v>1736</v>
      </c>
      <c r="J15" s="280" t="s">
        <v>1738</v>
      </c>
      <c r="K15" s="280" t="s">
        <v>1737</v>
      </c>
      <c r="L15" s="280" t="s">
        <v>1739</v>
      </c>
      <c r="M15" s="280" t="s">
        <v>1740</v>
      </c>
      <c r="N15" s="280" t="s">
        <v>1741</v>
      </c>
      <c r="O15" s="280" t="s">
        <v>708</v>
      </c>
      <c r="P15" s="15"/>
      <c r="Q15" s="15"/>
      <c r="R15" s="15"/>
      <c r="S15" s="15"/>
      <c r="T15" s="15"/>
    </row>
    <row r="16" spans="1:20">
      <c r="A16" s="403" t="s">
        <v>558</v>
      </c>
      <c r="B16" s="403" t="s">
        <v>659</v>
      </c>
      <c r="C16" s="404">
        <v>70</v>
      </c>
      <c r="D16" s="405" t="str">
        <f t="shared" si="0"/>
        <v>C</v>
      </c>
      <c r="E16" s="405" t="str">
        <f t="shared" si="1"/>
        <v>CREDIT</v>
      </c>
      <c r="F16" s="405" t="str">
        <f t="shared" si="2"/>
        <v>CREDIT</v>
      </c>
      <c r="G16" s="15"/>
      <c r="H16" s="15"/>
      <c r="I16" s="15"/>
      <c r="J16" s="15"/>
      <c r="K16" s="15"/>
      <c r="L16" s="15"/>
      <c r="M16" s="15"/>
      <c r="N16" s="15"/>
      <c r="O16" s="15"/>
      <c r="P16" s="15"/>
      <c r="Q16" s="15"/>
      <c r="R16" s="15"/>
      <c r="S16" s="15"/>
      <c r="T16" s="15"/>
    </row>
    <row r="17" spans="1:20">
      <c r="A17" s="403" t="s">
        <v>153</v>
      </c>
      <c r="B17" s="403" t="s">
        <v>660</v>
      </c>
      <c r="C17" s="404">
        <v>68</v>
      </c>
      <c r="D17" s="405" t="str">
        <f t="shared" si="0"/>
        <v>C</v>
      </c>
      <c r="E17" s="405" t="str">
        <f t="shared" si="1"/>
        <v>CREDIT</v>
      </c>
      <c r="F17" s="405" t="str">
        <f t="shared" si="2"/>
        <v>CREDIT</v>
      </c>
      <c r="G17" s="15"/>
      <c r="H17" s="15"/>
      <c r="I17" s="15"/>
      <c r="J17" s="15"/>
      <c r="K17" s="15"/>
      <c r="L17" s="15"/>
      <c r="M17" s="15"/>
      <c r="N17" s="15"/>
      <c r="O17" s="15"/>
      <c r="P17" s="15"/>
      <c r="Q17" s="15"/>
      <c r="R17" s="15"/>
      <c r="S17" s="15"/>
      <c r="T17" s="15"/>
    </row>
    <row r="18" spans="1:20">
      <c r="A18" s="403" t="s">
        <v>238</v>
      </c>
      <c r="B18" s="403" t="s">
        <v>665</v>
      </c>
      <c r="C18" s="404">
        <v>65</v>
      </c>
      <c r="D18" s="405" t="str">
        <f t="shared" si="0"/>
        <v>C</v>
      </c>
      <c r="E18" s="405" t="str">
        <f t="shared" si="1"/>
        <v>CREDIT</v>
      </c>
      <c r="F18" s="405" t="str">
        <f t="shared" si="2"/>
        <v>CREDIT</v>
      </c>
      <c r="G18" s="15"/>
      <c r="H18" s="15"/>
      <c r="I18" s="15"/>
      <c r="J18" s="15"/>
      <c r="K18" s="15"/>
      <c r="L18" s="15"/>
      <c r="M18" s="15"/>
      <c r="N18" s="15"/>
      <c r="O18" s="15"/>
      <c r="P18" s="15"/>
      <c r="Q18" s="15"/>
      <c r="R18" s="15"/>
      <c r="S18" s="15"/>
      <c r="T18" s="15"/>
    </row>
    <row r="19" spans="1:20">
      <c r="A19" s="403" t="s">
        <v>666</v>
      </c>
      <c r="B19" s="403" t="s">
        <v>665</v>
      </c>
      <c r="C19" s="404">
        <v>63</v>
      </c>
      <c r="D19" s="405" t="str">
        <f t="shared" si="0"/>
        <v>D</v>
      </c>
      <c r="E19" s="405" t="str">
        <f t="shared" si="1"/>
        <v>PASS</v>
      </c>
      <c r="F19" s="405" t="str">
        <f t="shared" si="2"/>
        <v>PASS</v>
      </c>
      <c r="G19" s="15"/>
      <c r="H19" s="15"/>
      <c r="I19" s="15"/>
      <c r="J19" s="15"/>
      <c r="K19" s="15"/>
      <c r="L19" s="15"/>
      <c r="M19" s="15"/>
      <c r="N19" s="15"/>
      <c r="O19" s="15"/>
      <c r="P19" s="15"/>
      <c r="Q19" s="15"/>
      <c r="R19" s="15"/>
      <c r="S19" s="15"/>
      <c r="T19" s="15"/>
    </row>
    <row r="20" spans="1:20">
      <c r="A20" s="403" t="s">
        <v>664</v>
      </c>
      <c r="B20" s="403" t="s">
        <v>665</v>
      </c>
      <c r="C20" s="404">
        <v>60</v>
      </c>
      <c r="D20" s="405" t="str">
        <f t="shared" si="0"/>
        <v>D</v>
      </c>
      <c r="E20" s="405" t="str">
        <f t="shared" si="1"/>
        <v>PASS</v>
      </c>
      <c r="F20" s="405" t="str">
        <f t="shared" si="2"/>
        <v>PASS</v>
      </c>
      <c r="G20" s="15"/>
      <c r="H20" s="15"/>
      <c r="I20" s="15"/>
      <c r="J20" s="15"/>
      <c r="K20" s="15"/>
      <c r="L20" s="15"/>
      <c r="M20" s="15"/>
      <c r="N20" s="15"/>
      <c r="O20" s="15"/>
      <c r="P20" s="15"/>
      <c r="Q20" s="15"/>
      <c r="R20" s="15"/>
      <c r="S20" s="15"/>
      <c r="T20" s="15"/>
    </row>
    <row r="21" spans="1:20">
      <c r="A21" s="403" t="s">
        <v>355</v>
      </c>
      <c r="B21" s="403" t="s">
        <v>644</v>
      </c>
      <c r="C21" s="404">
        <v>56</v>
      </c>
      <c r="D21" s="405" t="str">
        <f t="shared" si="0"/>
        <v>D</v>
      </c>
      <c r="E21" s="405" t="str">
        <f t="shared" si="1"/>
        <v>PASS</v>
      </c>
      <c r="F21" s="405" t="str">
        <f t="shared" si="2"/>
        <v>PASS</v>
      </c>
      <c r="G21" s="15"/>
      <c r="H21" s="15"/>
      <c r="I21" s="15"/>
      <c r="J21" s="15"/>
      <c r="K21" s="15"/>
      <c r="L21" s="15"/>
      <c r="M21" s="15"/>
      <c r="N21" s="15"/>
      <c r="O21" s="15"/>
      <c r="P21" s="15"/>
      <c r="Q21" s="15"/>
      <c r="R21" s="15"/>
      <c r="S21" s="15"/>
      <c r="T21" s="15"/>
    </row>
    <row r="22" spans="1:20">
      <c r="A22" s="403" t="s">
        <v>344</v>
      </c>
      <c r="B22" s="403" t="s">
        <v>661</v>
      </c>
      <c r="C22" s="404">
        <v>56</v>
      </c>
      <c r="D22" s="405" t="str">
        <f t="shared" si="0"/>
        <v>D</v>
      </c>
      <c r="E22" s="405" t="str">
        <f t="shared" si="1"/>
        <v>PASS</v>
      </c>
      <c r="F22" s="405" t="str">
        <f t="shared" si="2"/>
        <v>PASS</v>
      </c>
      <c r="G22" s="15"/>
      <c r="H22" s="15"/>
      <c r="I22" s="15"/>
      <c r="J22" s="15"/>
      <c r="K22" s="15"/>
      <c r="L22" s="15"/>
      <c r="M22" s="15"/>
      <c r="N22" s="15"/>
      <c r="O22" s="15"/>
      <c r="P22" s="15"/>
      <c r="Q22" s="15"/>
      <c r="R22" s="15"/>
      <c r="S22" s="15"/>
      <c r="T22" s="15"/>
    </row>
    <row r="23" spans="1:20">
      <c r="A23" s="403" t="s">
        <v>402</v>
      </c>
      <c r="B23" s="403" t="s">
        <v>644</v>
      </c>
      <c r="C23" s="404">
        <v>54</v>
      </c>
      <c r="D23" s="405" t="str">
        <f t="shared" si="0"/>
        <v>D</v>
      </c>
      <c r="E23" s="405" t="str">
        <f t="shared" si="1"/>
        <v>PASS</v>
      </c>
      <c r="F23" s="405" t="str">
        <f t="shared" si="2"/>
        <v>PASS</v>
      </c>
      <c r="G23" s="15"/>
      <c r="H23" s="15"/>
      <c r="I23" s="15"/>
      <c r="J23" s="15"/>
      <c r="K23" s="15"/>
      <c r="L23" s="15"/>
      <c r="M23" s="15"/>
      <c r="N23" s="15"/>
      <c r="O23" s="15"/>
      <c r="P23" s="15"/>
      <c r="Q23" s="15"/>
      <c r="R23" s="15"/>
      <c r="S23" s="15"/>
      <c r="T23" s="15"/>
    </row>
    <row r="24" spans="1:20">
      <c r="A24" s="403" t="s">
        <v>651</v>
      </c>
      <c r="B24" s="403" t="s">
        <v>652</v>
      </c>
      <c r="C24" s="404">
        <v>53</v>
      </c>
      <c r="D24" s="405" t="str">
        <f t="shared" si="0"/>
        <v>D</v>
      </c>
      <c r="E24" s="405" t="str">
        <f t="shared" si="1"/>
        <v>PASS</v>
      </c>
      <c r="F24" s="405" t="str">
        <f t="shared" si="2"/>
        <v>PASS</v>
      </c>
      <c r="G24" s="15"/>
      <c r="H24" s="15"/>
      <c r="I24" s="15"/>
      <c r="J24" s="15"/>
      <c r="K24" s="15"/>
      <c r="L24" s="15"/>
      <c r="M24" s="15"/>
      <c r="N24" s="15"/>
      <c r="O24" s="15"/>
      <c r="P24" s="15"/>
      <c r="Q24" s="15"/>
      <c r="R24" s="15"/>
      <c r="S24" s="15"/>
      <c r="T24" s="15"/>
    </row>
    <row r="25" spans="1:20">
      <c r="A25" s="403" t="s">
        <v>194</v>
      </c>
      <c r="B25" s="403" t="s">
        <v>644</v>
      </c>
      <c r="C25" s="404">
        <v>55</v>
      </c>
      <c r="D25" s="405" t="str">
        <f t="shared" si="0"/>
        <v>D</v>
      </c>
      <c r="E25" s="405" t="str">
        <f t="shared" si="1"/>
        <v>PASS</v>
      </c>
      <c r="F25" s="405" t="str">
        <f t="shared" si="2"/>
        <v>PASS</v>
      </c>
      <c r="G25" s="15"/>
      <c r="H25" s="15"/>
      <c r="I25" s="15"/>
      <c r="J25" s="15"/>
      <c r="K25" s="15"/>
      <c r="L25" s="15"/>
      <c r="M25" s="15"/>
      <c r="N25" s="15"/>
      <c r="O25" s="15"/>
      <c r="P25" s="15"/>
      <c r="Q25" s="15"/>
      <c r="R25" s="15"/>
      <c r="S25" s="15"/>
      <c r="T25" s="15"/>
    </row>
    <row r="26" spans="1:20">
      <c r="A26" s="403" t="s">
        <v>574</v>
      </c>
      <c r="B26" s="403" t="s">
        <v>659</v>
      </c>
      <c r="C26" s="404">
        <v>45</v>
      </c>
      <c r="D26" s="405" t="str">
        <f t="shared" si="0"/>
        <v>F</v>
      </c>
      <c r="E26" s="405" t="str">
        <f t="shared" si="1"/>
        <v>FAIL</v>
      </c>
      <c r="F26" s="405" t="str">
        <f t="shared" si="2"/>
        <v>FAIL</v>
      </c>
      <c r="G26" s="15"/>
      <c r="H26" s="15"/>
      <c r="I26" s="15"/>
      <c r="J26" s="15"/>
      <c r="K26" s="15"/>
      <c r="L26" s="15"/>
      <c r="M26" s="15"/>
      <c r="N26" s="15"/>
      <c r="O26" s="15"/>
      <c r="P26" s="15"/>
      <c r="Q26" s="15"/>
      <c r="R26" s="15"/>
      <c r="S26" s="15"/>
      <c r="T26" s="15"/>
    </row>
    <row r="27" spans="1:20">
      <c r="A27" s="403" t="s">
        <v>356</v>
      </c>
      <c r="B27" s="403" t="s">
        <v>659</v>
      </c>
      <c r="C27" s="404">
        <v>40</v>
      </c>
      <c r="D27" s="405" t="str">
        <f t="shared" si="0"/>
        <v>F</v>
      </c>
      <c r="E27" s="405" t="str">
        <f t="shared" si="1"/>
        <v>FAIL</v>
      </c>
      <c r="F27" s="405" t="str">
        <f t="shared" si="2"/>
        <v>FAIL</v>
      </c>
      <c r="G27" s="15"/>
      <c r="H27" s="15"/>
      <c r="I27" s="15"/>
      <c r="J27" s="15"/>
      <c r="K27" s="15"/>
      <c r="L27" s="15"/>
      <c r="M27" s="15"/>
      <c r="N27" s="15"/>
      <c r="O27" s="15"/>
      <c r="P27" s="15"/>
      <c r="Q27" s="15"/>
      <c r="R27" s="15"/>
      <c r="S27" s="15"/>
      <c r="T27" s="15"/>
    </row>
    <row r="28" spans="1:20">
      <c r="A28" s="403" t="s">
        <v>656</v>
      </c>
      <c r="B28" s="403" t="s">
        <v>657</v>
      </c>
      <c r="C28" s="404">
        <v>39</v>
      </c>
      <c r="D28" s="405" t="str">
        <f t="shared" si="0"/>
        <v>F</v>
      </c>
      <c r="E28" s="405" t="str">
        <f t="shared" si="1"/>
        <v>FAIL</v>
      </c>
      <c r="F28" s="405" t="str">
        <f t="shared" si="2"/>
        <v>FAIL</v>
      </c>
      <c r="G28" s="15"/>
      <c r="H28" s="15"/>
      <c r="I28" s="15"/>
      <c r="J28" s="15"/>
      <c r="K28" s="15"/>
      <c r="L28" s="15"/>
      <c r="M28" s="15"/>
      <c r="N28" s="15"/>
      <c r="O28" s="15"/>
      <c r="P28" s="15"/>
      <c r="Q28" s="15"/>
      <c r="R28" s="15"/>
      <c r="S28" s="15"/>
      <c r="T28" s="15"/>
    </row>
    <row r="29" spans="1:20">
      <c r="A29" s="403" t="s">
        <v>450</v>
      </c>
      <c r="B29" s="403" t="s">
        <v>660</v>
      </c>
      <c r="C29" s="404">
        <v>37</v>
      </c>
      <c r="D29" s="405" t="str">
        <f t="shared" si="0"/>
        <v>F</v>
      </c>
      <c r="E29" s="405" t="str">
        <f t="shared" si="1"/>
        <v>FAIL</v>
      </c>
      <c r="F29" s="405" t="str">
        <f t="shared" si="2"/>
        <v>FAIL</v>
      </c>
      <c r="G29" s="15"/>
      <c r="H29" s="15"/>
      <c r="I29" s="15"/>
      <c r="J29" s="15"/>
      <c r="K29" s="15"/>
      <c r="L29" s="15"/>
      <c r="M29" s="15"/>
      <c r="N29" s="15"/>
      <c r="O29" s="15"/>
      <c r="P29" s="15"/>
      <c r="Q29" s="15"/>
      <c r="R29" s="15"/>
      <c r="S29" s="15"/>
      <c r="T29" s="15"/>
    </row>
    <row r="30" spans="1:20">
      <c r="A30" s="403" t="s">
        <v>621</v>
      </c>
      <c r="B30" s="403" t="s">
        <v>657</v>
      </c>
      <c r="C30" s="404">
        <v>35</v>
      </c>
      <c r="D30" s="405" t="str">
        <f t="shared" si="0"/>
        <v>F</v>
      </c>
      <c r="E30" s="405" t="str">
        <f t="shared" si="1"/>
        <v>FAIL</v>
      </c>
      <c r="F30" s="405" t="str">
        <f t="shared" si="2"/>
        <v>FAIL</v>
      </c>
      <c r="G30" s="15"/>
      <c r="H30" s="15"/>
      <c r="I30" s="15"/>
      <c r="J30" s="15"/>
      <c r="K30" s="15"/>
      <c r="L30" s="15"/>
      <c r="M30" s="15"/>
      <c r="N30" s="15"/>
      <c r="O30" s="15"/>
      <c r="P30" s="15"/>
      <c r="Q30" s="15"/>
      <c r="R30" s="15"/>
      <c r="S30" s="15"/>
      <c r="T30" s="15"/>
    </row>
    <row r="31" spans="1:20">
      <c r="A31" s="403" t="s">
        <v>183</v>
      </c>
      <c r="B31" s="403" t="s">
        <v>659</v>
      </c>
      <c r="C31" s="404">
        <v>33</v>
      </c>
      <c r="D31" s="405" t="str">
        <f t="shared" si="0"/>
        <v>F</v>
      </c>
      <c r="E31" s="405" t="str">
        <f t="shared" si="1"/>
        <v>FAIL</v>
      </c>
      <c r="F31" s="405" t="str">
        <f t="shared" si="2"/>
        <v>FAIL</v>
      </c>
      <c r="G31" s="15"/>
      <c r="H31" s="15"/>
      <c r="I31" s="15"/>
      <c r="J31" s="15"/>
      <c r="K31" s="15"/>
      <c r="L31" s="15"/>
      <c r="M31" s="15"/>
      <c r="N31" s="15"/>
      <c r="O31" s="15"/>
      <c r="P31" s="15"/>
      <c r="Q31" s="15"/>
      <c r="R31" s="15"/>
      <c r="S31" s="15"/>
      <c r="T31" s="15"/>
    </row>
    <row r="32" spans="1:20">
      <c r="A32" s="403" t="s">
        <v>600</v>
      </c>
      <c r="B32" s="403" t="s">
        <v>652</v>
      </c>
      <c r="C32" s="404">
        <v>32</v>
      </c>
      <c r="D32" s="405" t="str">
        <f t="shared" si="0"/>
        <v>F</v>
      </c>
      <c r="E32" s="405" t="str">
        <f t="shared" si="1"/>
        <v>FAIL</v>
      </c>
      <c r="F32" s="405" t="str">
        <f t="shared" si="2"/>
        <v>FAIL</v>
      </c>
      <c r="G32" s="15"/>
      <c r="H32" s="15"/>
      <c r="I32" s="15"/>
      <c r="J32" s="15"/>
      <c r="K32" s="15"/>
      <c r="L32" s="15"/>
      <c r="M32" s="15"/>
      <c r="N32" s="15"/>
      <c r="O32" s="15"/>
      <c r="P32" s="15"/>
      <c r="Q32" s="15"/>
      <c r="R32" s="15"/>
      <c r="S32" s="15"/>
      <c r="T32" s="15"/>
    </row>
    <row r="33" spans="1:20">
      <c r="A33" s="403" t="s">
        <v>658</v>
      </c>
      <c r="B33" s="403" t="s">
        <v>659</v>
      </c>
      <c r="C33" s="404">
        <v>21</v>
      </c>
      <c r="D33" s="405" t="str">
        <f t="shared" si="0"/>
        <v>F</v>
      </c>
      <c r="E33" s="405" t="str">
        <f t="shared" si="1"/>
        <v>FAIL</v>
      </c>
      <c r="F33" s="405" t="str">
        <f t="shared" si="2"/>
        <v>FAIL</v>
      </c>
      <c r="G33" s="15"/>
      <c r="H33" s="15"/>
      <c r="I33" s="15"/>
      <c r="J33" s="15"/>
      <c r="K33" s="15"/>
      <c r="L33" s="15"/>
      <c r="M33" s="15"/>
      <c r="N33" s="15"/>
      <c r="O33" s="15"/>
      <c r="P33" s="15"/>
      <c r="Q33" s="15"/>
      <c r="R33" s="15"/>
      <c r="S33" s="15"/>
      <c r="T33" s="15"/>
    </row>
    <row r="34" spans="1:20">
      <c r="D34" s="406"/>
      <c r="E34" s="406"/>
      <c r="F34" s="405"/>
    </row>
    <row r="35" spans="1:20">
      <c r="A35"/>
      <c r="B35"/>
      <c r="C35"/>
      <c r="D35"/>
      <c r="E35"/>
      <c r="F35"/>
      <c r="G35"/>
      <c r="H35"/>
      <c r="I35"/>
      <c r="J35" s="2"/>
      <c r="K35" s="2"/>
    </row>
    <row r="36" spans="1:20">
      <c r="A36"/>
      <c r="B36"/>
      <c r="C36"/>
      <c r="D36"/>
      <c r="E36"/>
      <c r="F36"/>
      <c r="G36"/>
      <c r="H36"/>
      <c r="I36"/>
    </row>
    <row r="37" spans="1:20">
      <c r="A37"/>
      <c r="B37"/>
      <c r="C37"/>
      <c r="D37"/>
      <c r="E37"/>
      <c r="F37"/>
      <c r="G37"/>
      <c r="H37"/>
      <c r="I37"/>
    </row>
    <row r="38" spans="1:20">
      <c r="A38"/>
      <c r="B38"/>
      <c r="C38"/>
      <c r="D38"/>
      <c r="E38"/>
      <c r="F38"/>
      <c r="G38"/>
      <c r="H38"/>
      <c r="I38"/>
    </row>
    <row r="39" spans="1:20">
      <c r="A39"/>
      <c r="B39"/>
      <c r="C39"/>
      <c r="D39"/>
      <c r="E39"/>
      <c r="F39"/>
      <c r="G39"/>
      <c r="H39"/>
      <c r="I39"/>
    </row>
    <row r="40" spans="1:20">
      <c r="A40"/>
      <c r="B40"/>
      <c r="C40"/>
      <c r="D40"/>
      <c r="E40"/>
      <c r="F40"/>
      <c r="G40"/>
      <c r="H40"/>
      <c r="I40"/>
    </row>
    <row r="41" spans="1:20">
      <c r="A41"/>
      <c r="B41"/>
      <c r="C41"/>
      <c r="D41"/>
      <c r="E41"/>
      <c r="F41"/>
      <c r="G41"/>
      <c r="H41"/>
      <c r="I41"/>
    </row>
    <row r="42" spans="1:20">
      <c r="A42"/>
      <c r="B42"/>
      <c r="C42"/>
      <c r="D42"/>
      <c r="E42"/>
      <c r="F42"/>
      <c r="G42"/>
      <c r="H42"/>
      <c r="I42"/>
    </row>
    <row r="43" spans="1:20">
      <c r="A43"/>
      <c r="B43"/>
      <c r="C43"/>
      <c r="D43"/>
      <c r="E43"/>
      <c r="F43"/>
      <c r="G43"/>
      <c r="H43"/>
      <c r="I43"/>
    </row>
    <row r="44" spans="1:20">
      <c r="A44"/>
      <c r="B44"/>
      <c r="C44"/>
      <c r="D44"/>
      <c r="E44"/>
      <c r="F44"/>
      <c r="G44"/>
      <c r="H44"/>
      <c r="I44"/>
    </row>
    <row r="45" spans="1:20">
      <c r="A45"/>
      <c r="B45"/>
      <c r="C45"/>
      <c r="D45"/>
      <c r="E45"/>
      <c r="F45"/>
      <c r="G45"/>
      <c r="H45"/>
      <c r="I45"/>
    </row>
    <row r="46" spans="1:20">
      <c r="A46"/>
      <c r="B46"/>
      <c r="C46"/>
      <c r="D46"/>
      <c r="E46"/>
      <c r="F46"/>
      <c r="G46"/>
      <c r="H46"/>
      <c r="I46"/>
    </row>
    <row r="47" spans="1:20">
      <c r="A47"/>
      <c r="B47"/>
      <c r="C47"/>
      <c r="D47"/>
      <c r="E47"/>
      <c r="F47"/>
      <c r="G47"/>
      <c r="H47"/>
      <c r="I47"/>
    </row>
    <row r="48" spans="1:20">
      <c r="A48"/>
      <c r="B48"/>
      <c r="C48"/>
      <c r="D48"/>
      <c r="E48"/>
      <c r="F48"/>
      <c r="G48"/>
      <c r="H48"/>
      <c r="I48"/>
    </row>
    <row r="49" spans="1:9">
      <c r="A49"/>
      <c r="B49"/>
      <c r="C49"/>
      <c r="D49"/>
      <c r="E49"/>
      <c r="F49"/>
      <c r="G49"/>
      <c r="H49"/>
      <c r="I49"/>
    </row>
    <row r="50" spans="1:9">
      <c r="A50"/>
      <c r="B50"/>
      <c r="C50"/>
      <c r="D50"/>
      <c r="E50"/>
      <c r="F50"/>
      <c r="G50"/>
      <c r="H50"/>
      <c r="I50"/>
    </row>
    <row r="51" spans="1:9">
      <c r="A51"/>
      <c r="B51"/>
      <c r="C51"/>
      <c r="D51"/>
      <c r="E51"/>
      <c r="F51"/>
      <c r="G51"/>
      <c r="H51"/>
      <c r="I51"/>
    </row>
    <row r="52" spans="1:9">
      <c r="A52"/>
      <c r="B52"/>
      <c r="C52"/>
      <c r="D52"/>
      <c r="E52"/>
      <c r="F52"/>
      <c r="G52"/>
      <c r="H52"/>
      <c r="I52"/>
    </row>
  </sheetData>
  <sortState xmlns:xlrd2="http://schemas.microsoft.com/office/spreadsheetml/2017/richdata2" ref="A4:E33">
    <sortCondition descending="1" ref="C4"/>
  </sortState>
  <customSheetViews>
    <customSheetView guid="{2AFC4EE7-B7E3-4CBF-97F7-920151E9360E}" topLeftCell="B1">
      <selection activeCell="F4" sqref="F4"/>
      <pageMargins left="0.7" right="0.7" top="0.75" bottom="0.75" header="0.3" footer="0.3"/>
    </customSheetView>
  </customSheetViews>
  <pageMargins left="0.7" right="0.7" top="0.75" bottom="0.75" header="0.3" footer="0.3"/>
  <pageSetup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1" tint="0.14999847407452621"/>
  </sheetPr>
  <dimension ref="A1:G18"/>
  <sheetViews>
    <sheetView workbookViewId="0">
      <selection activeCell="E20" sqref="E20"/>
    </sheetView>
  </sheetViews>
  <sheetFormatPr defaultColWidth="9.140625" defaultRowHeight="16.5"/>
  <cols>
    <col min="1" max="1" width="11.7109375" style="35" customWidth="1"/>
    <col min="2" max="2" width="15" style="35" customWidth="1"/>
    <col min="3" max="3" width="9.140625" style="35"/>
    <col min="4" max="4" width="24" style="35" customWidth="1"/>
    <col min="5" max="5" width="22.42578125" style="35" bestFit="1" customWidth="1"/>
    <col min="6" max="6" width="16.85546875" style="35" customWidth="1"/>
    <col min="7" max="7" width="20.5703125" style="35" bestFit="1" customWidth="1"/>
    <col min="8" max="8" width="12.140625" style="35" customWidth="1"/>
    <col min="9" max="16384" width="9.140625" style="35"/>
  </cols>
  <sheetData>
    <row r="1" spans="1:7">
      <c r="A1" s="185" t="s">
        <v>1114</v>
      </c>
      <c r="B1" s="185" t="s">
        <v>671</v>
      </c>
      <c r="C1" s="185" t="s">
        <v>1115</v>
      </c>
      <c r="D1" s="185" t="s">
        <v>1116</v>
      </c>
      <c r="E1" s="186" t="s">
        <v>1117</v>
      </c>
      <c r="F1" s="187"/>
      <c r="G1" s="187"/>
    </row>
    <row r="2" spans="1:7" ht="17.25" thickBot="1">
      <c r="A2" s="187" t="s">
        <v>1140</v>
      </c>
      <c r="B2" s="188">
        <v>41866</v>
      </c>
      <c r="C2" s="189">
        <v>878</v>
      </c>
      <c r="D2" s="190"/>
      <c r="E2" s="187"/>
      <c r="F2" s="367" t="s">
        <v>1119</v>
      </c>
      <c r="G2" s="368" t="s">
        <v>1116</v>
      </c>
    </row>
    <row r="3" spans="1:7" ht="17.25" thickTop="1">
      <c r="A3" s="191" t="s">
        <v>1120</v>
      </c>
      <c r="B3" s="188">
        <v>41866</v>
      </c>
      <c r="C3" s="189">
        <v>213</v>
      </c>
      <c r="D3" s="190"/>
      <c r="E3" s="187"/>
      <c r="F3" s="369" t="s">
        <v>1121</v>
      </c>
      <c r="G3" s="370" t="s">
        <v>1122</v>
      </c>
    </row>
    <row r="4" spans="1:7">
      <c r="A4" s="187" t="s">
        <v>1123</v>
      </c>
      <c r="B4" s="188">
        <v>41867</v>
      </c>
      <c r="C4" s="189">
        <v>744</v>
      </c>
      <c r="D4" s="190"/>
      <c r="E4" s="187"/>
      <c r="F4" s="371" t="s">
        <v>1124</v>
      </c>
      <c r="G4" s="372" t="s">
        <v>1125</v>
      </c>
    </row>
    <row r="5" spans="1:7">
      <c r="A5" s="187" t="s">
        <v>1126</v>
      </c>
      <c r="B5" s="188">
        <v>41868</v>
      </c>
      <c r="C5" s="189">
        <v>169</v>
      </c>
      <c r="D5" s="190"/>
      <c r="E5" s="187"/>
      <c r="F5" s="373" t="s">
        <v>1127</v>
      </c>
      <c r="G5" s="374" t="s">
        <v>1128</v>
      </c>
    </row>
    <row r="6" spans="1:7">
      <c r="A6" s="187" t="s">
        <v>1129</v>
      </c>
      <c r="B6" s="188">
        <v>41868</v>
      </c>
      <c r="C6" s="189">
        <v>822</v>
      </c>
      <c r="D6" s="190"/>
      <c r="E6" s="187"/>
      <c r="F6" s="371" t="s">
        <v>1130</v>
      </c>
      <c r="G6" s="372" t="s">
        <v>1131</v>
      </c>
    </row>
    <row r="7" spans="1:7">
      <c r="A7" s="187" t="s">
        <v>1132</v>
      </c>
      <c r="B7" s="188">
        <v>41868</v>
      </c>
      <c r="C7" s="189">
        <v>740</v>
      </c>
      <c r="D7" s="190"/>
      <c r="E7" s="187"/>
      <c r="F7" s="373" t="s">
        <v>1133</v>
      </c>
      <c r="G7" s="374" t="s">
        <v>1134</v>
      </c>
    </row>
    <row r="8" spans="1:7">
      <c r="A8" s="187" t="s">
        <v>1133</v>
      </c>
      <c r="B8" s="188">
        <v>41868</v>
      </c>
      <c r="C8" s="189">
        <v>638</v>
      </c>
      <c r="D8" s="190"/>
      <c r="E8" s="187"/>
      <c r="F8" s="371" t="s">
        <v>1132</v>
      </c>
      <c r="G8" s="372" t="s">
        <v>1135</v>
      </c>
    </row>
    <row r="9" spans="1:7">
      <c r="A9" s="187" t="s">
        <v>1130</v>
      </c>
      <c r="B9" s="188">
        <v>41869</v>
      </c>
      <c r="C9" s="189">
        <v>817</v>
      </c>
      <c r="D9" s="190"/>
      <c r="E9" s="187"/>
      <c r="F9" s="373" t="s">
        <v>1129</v>
      </c>
      <c r="G9" s="374" t="s">
        <v>1136</v>
      </c>
    </row>
    <row r="10" spans="1:7">
      <c r="A10" s="187" t="s">
        <v>1127</v>
      </c>
      <c r="B10" s="188">
        <v>41869</v>
      </c>
      <c r="C10" s="189">
        <v>871</v>
      </c>
      <c r="D10" s="190"/>
      <c r="E10" s="187"/>
      <c r="F10" s="371" t="s">
        <v>1126</v>
      </c>
      <c r="G10" s="372" t="s">
        <v>1137</v>
      </c>
    </row>
    <row r="11" spans="1:7">
      <c r="A11" s="187" t="s">
        <v>1124</v>
      </c>
      <c r="B11" s="188">
        <v>41869</v>
      </c>
      <c r="C11" s="189">
        <v>686</v>
      </c>
      <c r="D11" s="190"/>
      <c r="E11" s="187"/>
      <c r="F11" s="373" t="s">
        <v>1123</v>
      </c>
      <c r="G11" s="374" t="s">
        <v>1138</v>
      </c>
    </row>
    <row r="12" spans="1:7">
      <c r="A12" s="187" t="s">
        <v>1121</v>
      </c>
      <c r="B12" s="188">
        <v>41870</v>
      </c>
      <c r="C12" s="189">
        <v>541</v>
      </c>
      <c r="D12" s="190"/>
      <c r="E12" s="187"/>
      <c r="F12" s="371" t="s">
        <v>1120</v>
      </c>
      <c r="G12" s="372" t="s">
        <v>1139</v>
      </c>
    </row>
    <row r="13" spans="1:7">
      <c r="A13" s="187" t="s">
        <v>1121</v>
      </c>
      <c r="B13" s="188">
        <v>41870</v>
      </c>
      <c r="C13" s="189">
        <v>208</v>
      </c>
      <c r="D13" s="190"/>
      <c r="E13" s="187"/>
      <c r="F13" s="373" t="s">
        <v>1140</v>
      </c>
      <c r="G13" s="374" t="s">
        <v>1141</v>
      </c>
    </row>
    <row r="14" spans="1:7">
      <c r="A14" s="187" t="s">
        <v>1129</v>
      </c>
      <c r="B14" s="188">
        <v>41870</v>
      </c>
      <c r="C14" s="189">
        <v>231</v>
      </c>
      <c r="D14" s="190"/>
      <c r="E14" s="187"/>
      <c r="F14" s="371" t="s">
        <v>1142</v>
      </c>
      <c r="G14" s="372" t="s">
        <v>1143</v>
      </c>
    </row>
    <row r="15" spans="1:7">
      <c r="A15" s="187" t="s">
        <v>1132</v>
      </c>
      <c r="B15" s="188">
        <v>41870</v>
      </c>
      <c r="C15" s="189">
        <v>304</v>
      </c>
      <c r="D15" s="190"/>
      <c r="E15" s="187"/>
      <c r="F15" s="373" t="s">
        <v>1144</v>
      </c>
      <c r="G15" s="374" t="s">
        <v>1145</v>
      </c>
    </row>
    <row r="16" spans="1:7">
      <c r="A16" s="187" t="s">
        <v>1133</v>
      </c>
      <c r="B16" s="188">
        <v>41870</v>
      </c>
      <c r="C16" s="189">
        <v>671</v>
      </c>
      <c r="D16" s="190"/>
      <c r="E16" s="187"/>
      <c r="F16" s="375" t="s">
        <v>1146</v>
      </c>
      <c r="G16" s="376" t="s">
        <v>1147</v>
      </c>
    </row>
    <row r="17" spans="1:5">
      <c r="A17" s="187" t="s">
        <v>1142</v>
      </c>
      <c r="B17" s="188">
        <v>41871</v>
      </c>
      <c r="C17" s="189">
        <v>671</v>
      </c>
      <c r="D17" s="190"/>
      <c r="E17" s="187"/>
    </row>
    <row r="18" spans="1:5">
      <c r="A18" s="187" t="s">
        <v>1146</v>
      </c>
      <c r="B18" s="188">
        <v>41872</v>
      </c>
      <c r="C18" s="189">
        <v>671</v>
      </c>
      <c r="D18" s="190"/>
      <c r="E18" s="187"/>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2:G14"/>
  <sheetViews>
    <sheetView topLeftCell="A4" workbookViewId="0">
      <selection activeCell="E25" sqref="E25"/>
    </sheetView>
  </sheetViews>
  <sheetFormatPr defaultRowHeight="15"/>
  <cols>
    <col min="1" max="1" width="22.140625" bestFit="1" customWidth="1"/>
  </cols>
  <sheetData>
    <row r="2" spans="1:7" ht="18">
      <c r="A2" s="521" t="s">
        <v>2075</v>
      </c>
      <c r="B2" s="521"/>
      <c r="C2" s="521"/>
      <c r="D2" s="521"/>
      <c r="E2" s="521"/>
      <c r="F2" s="521"/>
      <c r="G2" s="521"/>
    </row>
    <row r="4" spans="1:7" ht="18">
      <c r="A4" s="522" t="s">
        <v>2076</v>
      </c>
      <c r="B4" s="522"/>
    </row>
    <row r="5" spans="1:7">
      <c r="A5" s="496" t="s">
        <v>2077</v>
      </c>
      <c r="B5" s="497" t="s">
        <v>2078</v>
      </c>
    </row>
    <row r="6" spans="1:7">
      <c r="A6" s="498" t="s">
        <v>2079</v>
      </c>
      <c r="B6" s="206"/>
    </row>
    <row r="7" spans="1:7">
      <c r="A7" s="498" t="s">
        <v>2080</v>
      </c>
      <c r="B7" s="206"/>
    </row>
    <row r="8" spans="1:7">
      <c r="A8" s="498" t="s">
        <v>2081</v>
      </c>
      <c r="B8" s="206"/>
    </row>
    <row r="10" spans="1:7" ht="18">
      <c r="A10" s="523" t="s">
        <v>2082</v>
      </c>
      <c r="B10" s="523"/>
      <c r="C10" s="523"/>
      <c r="D10" s="523"/>
      <c r="E10" s="523"/>
      <c r="F10" s="523"/>
      <c r="G10" s="523"/>
    </row>
    <row r="11" spans="1:7">
      <c r="A11" s="499" t="s">
        <v>2083</v>
      </c>
      <c r="B11" s="500" t="s">
        <v>2084</v>
      </c>
      <c r="C11" s="500" t="s">
        <v>2078</v>
      </c>
      <c r="D11" s="500" t="s">
        <v>2085</v>
      </c>
      <c r="E11" s="500" t="s">
        <v>2086</v>
      </c>
      <c r="F11" s="500" t="s">
        <v>2087</v>
      </c>
      <c r="G11" s="500" t="s">
        <v>2088</v>
      </c>
    </row>
    <row r="12" spans="1:7">
      <c r="A12" s="501" t="s">
        <v>2079</v>
      </c>
      <c r="B12" s="502">
        <v>120</v>
      </c>
      <c r="C12" s="502">
        <v>150</v>
      </c>
      <c r="D12" s="502">
        <v>135</v>
      </c>
      <c r="E12" s="502">
        <v>90</v>
      </c>
      <c r="F12" s="502">
        <v>95</v>
      </c>
      <c r="G12" s="502">
        <v>140</v>
      </c>
    </row>
    <row r="13" spans="1:7">
      <c r="A13" s="501" t="s">
        <v>2080</v>
      </c>
      <c r="B13" s="502">
        <v>55</v>
      </c>
      <c r="C13" s="502">
        <v>110</v>
      </c>
      <c r="D13" s="502">
        <v>75</v>
      </c>
      <c r="E13" s="502">
        <v>95</v>
      </c>
      <c r="F13" s="502">
        <v>75</v>
      </c>
      <c r="G13" s="502">
        <v>55</v>
      </c>
    </row>
    <row r="14" spans="1:7">
      <c r="A14" s="501" t="s">
        <v>2081</v>
      </c>
      <c r="B14" s="502">
        <v>70</v>
      </c>
      <c r="C14" s="502">
        <v>115</v>
      </c>
      <c r="D14" s="502">
        <v>65</v>
      </c>
      <c r="E14" s="502">
        <v>55</v>
      </c>
      <c r="F14" s="502">
        <v>85</v>
      </c>
      <c r="G14" s="502">
        <v>65</v>
      </c>
    </row>
  </sheetData>
  <mergeCells count="3">
    <mergeCell ref="A2:G2"/>
    <mergeCell ref="A4:B4"/>
    <mergeCell ref="A10:G10"/>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24"/>
  <sheetViews>
    <sheetView showGridLines="0" workbookViewId="0">
      <selection activeCell="A3" sqref="A3:E24"/>
    </sheetView>
  </sheetViews>
  <sheetFormatPr defaultRowHeight="15"/>
  <cols>
    <col min="1" max="1" width="17.28515625" customWidth="1"/>
    <col min="2" max="2" width="16.5703125" customWidth="1"/>
    <col min="3" max="3" width="14.42578125" customWidth="1"/>
    <col min="4" max="4" width="15.42578125" customWidth="1"/>
    <col min="5" max="5" width="12.7109375" bestFit="1" customWidth="1"/>
  </cols>
  <sheetData>
    <row r="1" spans="1:5" ht="18.75">
      <c r="A1" s="292" t="s">
        <v>1824</v>
      </c>
    </row>
    <row r="2" spans="1:5">
      <c r="A2">
        <v>1</v>
      </c>
      <c r="B2">
        <v>2</v>
      </c>
      <c r="C2">
        <v>3</v>
      </c>
      <c r="D2">
        <v>4</v>
      </c>
      <c r="E2">
        <v>5</v>
      </c>
    </row>
    <row r="3" spans="1:5">
      <c r="A3" s="293" t="s">
        <v>1826</v>
      </c>
      <c r="B3" s="293" t="s">
        <v>1827</v>
      </c>
      <c r="C3" s="293" t="s">
        <v>1828</v>
      </c>
      <c r="D3" s="293" t="s">
        <v>1829</v>
      </c>
      <c r="E3" s="294" t="s">
        <v>1830</v>
      </c>
    </row>
    <row r="4" spans="1:5">
      <c r="A4" s="295" t="s">
        <v>1831</v>
      </c>
      <c r="B4" s="296">
        <v>46000</v>
      </c>
      <c r="C4" s="296">
        <v>47474</v>
      </c>
      <c r="D4" s="296">
        <f>B4-C4</f>
        <v>-1474</v>
      </c>
      <c r="E4" s="297" t="str">
        <f>IF(D4=0,"BREAKEVEN",IF(D4&gt;0,"FAVOURABLE","ADVERSE"))</f>
        <v>ADVERSE</v>
      </c>
    </row>
    <row r="5" spans="1:5">
      <c r="A5" s="295" t="s">
        <v>1832</v>
      </c>
      <c r="B5" s="296">
        <v>64644</v>
      </c>
      <c r="C5" s="296">
        <v>36363</v>
      </c>
      <c r="D5" s="296">
        <f t="shared" ref="D5:D24" si="0">B5-C5</f>
        <v>28281</v>
      </c>
      <c r="E5" s="297" t="str">
        <f t="shared" ref="E5:E24" si="1">IF(D5=0,"BREAKEVEN",IF(D5&gt;0,"FAVOURABLE","ADVERSE"))</f>
        <v>FAVOURABLE</v>
      </c>
    </row>
    <row r="6" spans="1:5">
      <c r="A6" s="295" t="s">
        <v>1833</v>
      </c>
      <c r="B6" s="296">
        <v>44440</v>
      </c>
      <c r="C6" s="296">
        <v>96375</v>
      </c>
      <c r="D6" s="296">
        <f t="shared" si="0"/>
        <v>-51935</v>
      </c>
      <c r="E6" s="297" t="str">
        <f t="shared" si="1"/>
        <v>ADVERSE</v>
      </c>
    </row>
    <row r="7" spans="1:5">
      <c r="A7" s="295" t="s">
        <v>1834</v>
      </c>
      <c r="B7" s="296">
        <v>64844</v>
      </c>
      <c r="C7" s="296">
        <v>35333</v>
      </c>
      <c r="D7" s="296">
        <f t="shared" si="0"/>
        <v>29511</v>
      </c>
      <c r="E7" s="297" t="str">
        <f t="shared" si="1"/>
        <v>FAVOURABLE</v>
      </c>
    </row>
    <row r="8" spans="1:5">
      <c r="A8" s="295" t="s">
        <v>1835</v>
      </c>
      <c r="B8" s="296">
        <v>94448</v>
      </c>
      <c r="C8" s="296">
        <v>35333</v>
      </c>
      <c r="D8" s="296">
        <f t="shared" si="0"/>
        <v>59115</v>
      </c>
      <c r="E8" s="297" t="str">
        <f t="shared" si="1"/>
        <v>FAVOURABLE</v>
      </c>
    </row>
    <row r="9" spans="1:5">
      <c r="A9" s="295" t="s">
        <v>1836</v>
      </c>
      <c r="B9" s="296">
        <v>44220</v>
      </c>
      <c r="C9" s="296">
        <v>53844</v>
      </c>
      <c r="D9" s="296">
        <f t="shared" si="0"/>
        <v>-9624</v>
      </c>
      <c r="E9" s="297" t="str">
        <f t="shared" si="1"/>
        <v>ADVERSE</v>
      </c>
    </row>
    <row r="10" spans="1:5">
      <c r="A10" s="295" t="s">
        <v>1837</v>
      </c>
      <c r="B10" s="296">
        <v>74548</v>
      </c>
      <c r="C10" s="296">
        <v>63383</v>
      </c>
      <c r="D10" s="296">
        <f t="shared" si="0"/>
        <v>11165</v>
      </c>
      <c r="E10" s="297" t="str">
        <f t="shared" si="1"/>
        <v>FAVOURABLE</v>
      </c>
    </row>
    <row r="11" spans="1:5">
      <c r="A11" s="295" t="s">
        <v>1838</v>
      </c>
      <c r="B11" s="296">
        <v>64644</v>
      </c>
      <c r="C11" s="296">
        <v>78943</v>
      </c>
      <c r="D11" s="296">
        <f t="shared" si="0"/>
        <v>-14299</v>
      </c>
      <c r="E11" s="297" t="str">
        <f t="shared" si="1"/>
        <v>ADVERSE</v>
      </c>
    </row>
    <row r="12" spans="1:5">
      <c r="A12" s="295" t="s">
        <v>1839</v>
      </c>
      <c r="B12" s="296">
        <v>46444</v>
      </c>
      <c r="C12" s="296">
        <v>70524</v>
      </c>
      <c r="D12" s="296">
        <f t="shared" si="0"/>
        <v>-24080</v>
      </c>
      <c r="E12" s="297" t="str">
        <f t="shared" si="1"/>
        <v>ADVERSE</v>
      </c>
    </row>
    <row r="13" spans="1:5">
      <c r="A13" s="295" t="s">
        <v>1840</v>
      </c>
      <c r="B13" s="296">
        <v>37393</v>
      </c>
      <c r="C13" s="296">
        <v>64840</v>
      </c>
      <c r="D13" s="296">
        <f t="shared" si="0"/>
        <v>-27447</v>
      </c>
      <c r="E13" s="297" t="str">
        <f t="shared" si="1"/>
        <v>ADVERSE</v>
      </c>
    </row>
    <row r="14" spans="1:5">
      <c r="A14" s="295" t="s">
        <v>1841</v>
      </c>
      <c r="B14" s="296">
        <v>47044</v>
      </c>
      <c r="C14" s="296">
        <v>93338</v>
      </c>
      <c r="D14" s="296">
        <f t="shared" si="0"/>
        <v>-46294</v>
      </c>
      <c r="E14" s="297" t="str">
        <f t="shared" si="1"/>
        <v>ADVERSE</v>
      </c>
    </row>
    <row r="15" spans="1:5">
      <c r="A15" s="295" t="s">
        <v>1842</v>
      </c>
      <c r="B15" s="296">
        <v>44477</v>
      </c>
      <c r="C15" s="296">
        <v>74042</v>
      </c>
      <c r="D15" s="296">
        <f t="shared" si="0"/>
        <v>-29565</v>
      </c>
      <c r="E15" s="297" t="str">
        <f t="shared" si="1"/>
        <v>ADVERSE</v>
      </c>
    </row>
    <row r="16" spans="1:5">
      <c r="A16" s="295" t="s">
        <v>1843</v>
      </c>
      <c r="B16" s="296">
        <v>89442</v>
      </c>
      <c r="C16" s="296">
        <v>74945</v>
      </c>
      <c r="D16" s="296">
        <f t="shared" si="0"/>
        <v>14497</v>
      </c>
      <c r="E16" s="297" t="str">
        <f t="shared" si="1"/>
        <v>FAVOURABLE</v>
      </c>
    </row>
    <row r="17" spans="1:5">
      <c r="A17" s="295" t="s">
        <v>1844</v>
      </c>
      <c r="B17" s="296">
        <v>48472</v>
      </c>
      <c r="C17" s="296">
        <v>33321</v>
      </c>
      <c r="D17" s="296">
        <f t="shared" si="0"/>
        <v>15151</v>
      </c>
      <c r="E17" s="297" t="str">
        <f t="shared" si="1"/>
        <v>FAVOURABLE</v>
      </c>
    </row>
    <row r="18" spans="1:5">
      <c r="A18" s="295" t="s">
        <v>1845</v>
      </c>
      <c r="B18" s="296">
        <v>46442</v>
      </c>
      <c r="C18" s="296">
        <v>73111</v>
      </c>
      <c r="D18" s="296">
        <f t="shared" si="0"/>
        <v>-26669</v>
      </c>
      <c r="E18" s="297" t="str">
        <f t="shared" si="1"/>
        <v>ADVERSE</v>
      </c>
    </row>
    <row r="19" spans="1:5">
      <c r="A19" s="295" t="s">
        <v>1846</v>
      </c>
      <c r="B19" s="296">
        <v>47404</v>
      </c>
      <c r="C19" s="296">
        <v>39363</v>
      </c>
      <c r="D19" s="296">
        <f t="shared" si="0"/>
        <v>8041</v>
      </c>
      <c r="E19" s="297" t="str">
        <f t="shared" si="1"/>
        <v>FAVOURABLE</v>
      </c>
    </row>
    <row r="20" spans="1:5">
      <c r="A20" s="295" t="s">
        <v>1847</v>
      </c>
      <c r="B20" s="296">
        <v>78042</v>
      </c>
      <c r="C20" s="296">
        <v>83835</v>
      </c>
      <c r="D20" s="296">
        <f t="shared" si="0"/>
        <v>-5793</v>
      </c>
      <c r="E20" s="297" t="str">
        <f t="shared" si="1"/>
        <v>ADVERSE</v>
      </c>
    </row>
    <row r="21" spans="1:5">
      <c r="A21" s="295" t="s">
        <v>1848</v>
      </c>
      <c r="B21" s="296">
        <v>37338</v>
      </c>
      <c r="C21" s="296">
        <v>77303</v>
      </c>
      <c r="D21" s="296">
        <f t="shared" si="0"/>
        <v>-39965</v>
      </c>
      <c r="E21" s="297" t="str">
        <f t="shared" si="1"/>
        <v>ADVERSE</v>
      </c>
    </row>
    <row r="22" spans="1:5">
      <c r="A22" s="295" t="s">
        <v>1849</v>
      </c>
      <c r="B22" s="296">
        <v>94407</v>
      </c>
      <c r="C22" s="296">
        <v>77383</v>
      </c>
      <c r="D22" s="296">
        <f t="shared" si="0"/>
        <v>17024</v>
      </c>
      <c r="E22" s="297" t="str">
        <f t="shared" si="1"/>
        <v>FAVOURABLE</v>
      </c>
    </row>
    <row r="23" spans="1:5">
      <c r="A23" s="295" t="s">
        <v>1850</v>
      </c>
      <c r="B23" s="296">
        <v>33633</v>
      </c>
      <c r="C23" s="296">
        <v>20323</v>
      </c>
      <c r="D23" s="296">
        <f t="shared" si="0"/>
        <v>13310</v>
      </c>
      <c r="E23" s="297" t="str">
        <f t="shared" si="1"/>
        <v>FAVOURABLE</v>
      </c>
    </row>
    <row r="24" spans="1:5">
      <c r="A24" s="298" t="s">
        <v>1851</v>
      </c>
      <c r="B24" s="299">
        <v>48444</v>
      </c>
      <c r="C24" s="299">
        <v>38333</v>
      </c>
      <c r="D24" s="299">
        <f t="shared" si="0"/>
        <v>10111</v>
      </c>
      <c r="E24" s="206" t="str">
        <f t="shared" si="1"/>
        <v>FAVOURABLE</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G8"/>
  <sheetViews>
    <sheetView showGridLines="0" workbookViewId="0">
      <selection activeCell="B3" sqref="B3"/>
    </sheetView>
  </sheetViews>
  <sheetFormatPr defaultRowHeight="15"/>
  <cols>
    <col min="1" max="1" width="28.5703125" bestFit="1" customWidth="1"/>
    <col min="2" max="2" width="25.28515625" bestFit="1" customWidth="1"/>
    <col min="4" max="4" width="15.42578125" customWidth="1"/>
    <col min="5" max="5" width="15.28515625" customWidth="1"/>
    <col min="6" max="6" width="11.140625" bestFit="1" customWidth="1"/>
    <col min="7" max="7" width="15" bestFit="1" customWidth="1"/>
  </cols>
  <sheetData>
    <row r="1" spans="1:7" ht="19.5" thickBot="1">
      <c r="A1" s="300" t="s">
        <v>1852</v>
      </c>
    </row>
    <row r="2" spans="1:7" ht="16.5" thickBot="1">
      <c r="B2" s="450" t="s">
        <v>1853</v>
      </c>
      <c r="D2" s="451" t="s">
        <v>1854</v>
      </c>
      <c r="E2" s="451" t="s">
        <v>1856</v>
      </c>
      <c r="F2" s="451" t="s">
        <v>1857</v>
      </c>
      <c r="G2" s="451" t="s">
        <v>1858</v>
      </c>
    </row>
    <row r="3" spans="1:7" ht="32.25" thickBot="1">
      <c r="A3" s="304" t="s">
        <v>1855</v>
      </c>
      <c r="B3" s="305" t="s">
        <v>1831</v>
      </c>
      <c r="D3" s="452">
        <f t="array" ref="D3:G3">VLOOKUP(B3,branch_managers,{2,3,4,5},FALSE)</f>
        <v>46000</v>
      </c>
      <c r="E3" s="452">
        <v>47474</v>
      </c>
      <c r="F3" s="452">
        <v>-1474</v>
      </c>
      <c r="G3" s="452" t="str">
        <v>ADVERSE</v>
      </c>
    </row>
    <row r="6" spans="1:7">
      <c r="D6" t="s">
        <v>1962</v>
      </c>
    </row>
    <row r="8" spans="1:7" ht="18.75">
      <c r="A8" s="300" t="s">
        <v>1859</v>
      </c>
    </row>
  </sheetData>
  <pageMargins left="0.7" right="0.7" top="0.75" bottom="0.75" header="0.3" footer="0.3"/>
  <pageSetup paperSize="9" orientation="portrait" horizontalDpi="300" verticalDpi="0" r:id="rId1"/>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check information  " promptTitle="Managers" prompt="select manager" xr:uid="{85BE51F1-7C78-4D57-9181-9A820B4B6263}">
          <x14:formula1>
            <xm:f>'Input (2)'!$A$4:$A$24</xm:f>
          </x14:formula1>
          <xm:sqref>B3</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1" tint="0.14999847407452621"/>
  </sheetPr>
  <dimension ref="A1:H18"/>
  <sheetViews>
    <sheetView showGridLines="0" workbookViewId="0">
      <selection activeCell="G14" sqref="G14"/>
    </sheetView>
  </sheetViews>
  <sheetFormatPr defaultColWidth="9.140625" defaultRowHeight="16.5"/>
  <cols>
    <col min="1" max="1" width="11.7109375" style="35" customWidth="1"/>
    <col min="2" max="2" width="15" style="35" customWidth="1"/>
    <col min="3" max="3" width="9.140625" style="35"/>
    <col min="4" max="4" width="24" style="35" customWidth="1"/>
    <col min="5" max="5" width="22.42578125" style="35" bestFit="1" customWidth="1"/>
    <col min="6" max="6" width="22.42578125" style="35" customWidth="1"/>
    <col min="7" max="7" width="16.85546875" style="35" customWidth="1"/>
    <col min="8" max="8" width="20.5703125" style="35" bestFit="1" customWidth="1"/>
    <col min="9" max="9" width="12.140625" style="35" customWidth="1"/>
    <col min="10" max="16384" width="9.140625" style="35"/>
  </cols>
  <sheetData>
    <row r="1" spans="1:8">
      <c r="A1" s="460" t="s">
        <v>1114</v>
      </c>
      <c r="B1" s="460" t="s">
        <v>671</v>
      </c>
      <c r="C1" s="460" t="s">
        <v>1115</v>
      </c>
      <c r="D1" s="460" t="s">
        <v>1116</v>
      </c>
      <c r="E1" s="461" t="s">
        <v>1117</v>
      </c>
      <c r="F1"/>
      <c r="G1" s="187"/>
      <c r="H1" s="187"/>
    </row>
    <row r="2" spans="1:8" ht="17.25" thickBot="1">
      <c r="A2" s="454" t="s">
        <v>1118</v>
      </c>
      <c r="B2" s="455">
        <v>41866</v>
      </c>
      <c r="C2" s="456">
        <v>878</v>
      </c>
      <c r="D2" s="457"/>
      <c r="E2" s="458" t="str">
        <f>IFERROR(VLOOKUP(A2,'Index Match'!$G$3:$H$16,2,0),"Not available")</f>
        <v>Not available</v>
      </c>
      <c r="F2"/>
      <c r="G2" s="462" t="s">
        <v>1119</v>
      </c>
      <c r="H2" s="463" t="s">
        <v>1116</v>
      </c>
    </row>
    <row r="3" spans="1:8" ht="17.25" thickTop="1">
      <c r="A3" s="459" t="s">
        <v>1120</v>
      </c>
      <c r="B3" s="455">
        <v>41866</v>
      </c>
      <c r="C3" s="456">
        <v>213</v>
      </c>
      <c r="D3" s="457"/>
      <c r="E3" s="458"/>
      <c r="F3"/>
      <c r="G3" s="192" t="s">
        <v>1121</v>
      </c>
      <c r="H3" s="370" t="s">
        <v>1122</v>
      </c>
    </row>
    <row r="4" spans="1:8">
      <c r="A4" s="454" t="s">
        <v>1123</v>
      </c>
      <c r="B4" s="455">
        <v>41867</v>
      </c>
      <c r="C4" s="456">
        <v>744</v>
      </c>
      <c r="D4" s="457"/>
      <c r="E4" s="458"/>
      <c r="F4"/>
      <c r="G4" s="193" t="s">
        <v>1124</v>
      </c>
      <c r="H4" s="372" t="s">
        <v>1125</v>
      </c>
    </row>
    <row r="5" spans="1:8">
      <c r="A5" s="454" t="s">
        <v>1126</v>
      </c>
      <c r="B5" s="455">
        <v>41868</v>
      </c>
      <c r="C5" s="456">
        <v>169</v>
      </c>
      <c r="D5" s="457"/>
      <c r="E5" s="458"/>
      <c r="F5"/>
      <c r="G5" s="194" t="s">
        <v>1127</v>
      </c>
      <c r="H5" s="374" t="s">
        <v>1128</v>
      </c>
    </row>
    <row r="6" spans="1:8">
      <c r="A6" s="454" t="s">
        <v>1129</v>
      </c>
      <c r="B6" s="455">
        <v>41868</v>
      </c>
      <c r="C6" s="456">
        <v>822</v>
      </c>
      <c r="D6" s="457"/>
      <c r="E6" s="458"/>
      <c r="F6"/>
      <c r="G6" s="193" t="s">
        <v>1130</v>
      </c>
      <c r="H6" s="372" t="s">
        <v>1131</v>
      </c>
    </row>
    <row r="7" spans="1:8">
      <c r="A7" s="454" t="s">
        <v>1132</v>
      </c>
      <c r="B7" s="455">
        <v>41868</v>
      </c>
      <c r="C7" s="456">
        <v>740</v>
      </c>
      <c r="D7" s="457"/>
      <c r="E7" s="458"/>
      <c r="F7"/>
      <c r="G7" s="194" t="s">
        <v>1133</v>
      </c>
      <c r="H7" s="374" t="s">
        <v>1134</v>
      </c>
    </row>
    <row r="8" spans="1:8">
      <c r="A8" s="454" t="s">
        <v>1133</v>
      </c>
      <c r="B8" s="455">
        <v>41868</v>
      </c>
      <c r="C8" s="456">
        <v>638</v>
      </c>
      <c r="D8" s="457"/>
      <c r="E8" s="458"/>
      <c r="F8"/>
      <c r="G8" s="193" t="s">
        <v>1132</v>
      </c>
      <c r="H8" s="372" t="s">
        <v>1135</v>
      </c>
    </row>
    <row r="9" spans="1:8">
      <c r="A9" s="454" t="s">
        <v>1130</v>
      </c>
      <c r="B9" s="455">
        <v>41869</v>
      </c>
      <c r="C9" s="456">
        <v>817</v>
      </c>
      <c r="D9" s="457"/>
      <c r="E9" s="458"/>
      <c r="F9"/>
      <c r="G9" s="194" t="s">
        <v>1129</v>
      </c>
      <c r="H9" s="374" t="s">
        <v>1136</v>
      </c>
    </row>
    <row r="10" spans="1:8">
      <c r="A10" s="454" t="s">
        <v>1127</v>
      </c>
      <c r="B10" s="455">
        <v>41869</v>
      </c>
      <c r="C10" s="456">
        <v>871</v>
      </c>
      <c r="D10" s="457"/>
      <c r="E10" s="458"/>
      <c r="F10"/>
      <c r="G10" s="193" t="s">
        <v>1126</v>
      </c>
      <c r="H10" s="372" t="s">
        <v>1137</v>
      </c>
    </row>
    <row r="11" spans="1:8">
      <c r="A11" s="454" t="s">
        <v>1124</v>
      </c>
      <c r="B11" s="455">
        <v>41869</v>
      </c>
      <c r="C11" s="456">
        <v>686</v>
      </c>
      <c r="D11" s="457"/>
      <c r="E11" s="458"/>
      <c r="F11"/>
      <c r="G11" s="194" t="s">
        <v>1123</v>
      </c>
      <c r="H11" s="374" t="s">
        <v>1138</v>
      </c>
    </row>
    <row r="12" spans="1:8">
      <c r="A12" s="454" t="s">
        <v>1121</v>
      </c>
      <c r="B12" s="455">
        <v>41870</v>
      </c>
      <c r="C12" s="456">
        <v>541</v>
      </c>
      <c r="D12" s="457"/>
      <c r="E12" s="458"/>
      <c r="F12"/>
      <c r="G12" s="193" t="s">
        <v>1120</v>
      </c>
      <c r="H12" s="372" t="s">
        <v>1139</v>
      </c>
    </row>
    <row r="13" spans="1:8">
      <c r="A13" s="454" t="s">
        <v>1121</v>
      </c>
      <c r="B13" s="455">
        <v>41870</v>
      </c>
      <c r="C13" s="456">
        <v>208</v>
      </c>
      <c r="D13" s="457"/>
      <c r="E13" s="458"/>
      <c r="F13"/>
      <c r="G13" s="194" t="s">
        <v>1140</v>
      </c>
      <c r="H13" s="374" t="s">
        <v>1141</v>
      </c>
    </row>
    <row r="14" spans="1:8">
      <c r="A14" s="454" t="s">
        <v>1129</v>
      </c>
      <c r="B14" s="455">
        <v>41870</v>
      </c>
      <c r="C14" s="456">
        <v>231</v>
      </c>
      <c r="D14" s="457"/>
      <c r="E14" s="458"/>
      <c r="F14"/>
      <c r="G14" s="193" t="s">
        <v>1142</v>
      </c>
      <c r="H14" s="372" t="s">
        <v>1143</v>
      </c>
    </row>
    <row r="15" spans="1:8">
      <c r="A15" s="454" t="s">
        <v>1132</v>
      </c>
      <c r="B15" s="455">
        <v>41870</v>
      </c>
      <c r="C15" s="456">
        <v>304</v>
      </c>
      <c r="D15" s="457"/>
      <c r="E15" s="458"/>
      <c r="F15"/>
      <c r="G15" s="194" t="s">
        <v>1144</v>
      </c>
      <c r="H15" s="374" t="s">
        <v>1145</v>
      </c>
    </row>
    <row r="16" spans="1:8">
      <c r="A16" s="454" t="s">
        <v>1133</v>
      </c>
      <c r="B16" s="455">
        <v>41870</v>
      </c>
      <c r="C16" s="456">
        <v>671</v>
      </c>
      <c r="D16" s="457"/>
      <c r="E16" s="458"/>
      <c r="F16"/>
      <c r="G16" s="453" t="s">
        <v>1146</v>
      </c>
      <c r="H16" s="376" t="s">
        <v>1147</v>
      </c>
    </row>
    <row r="17" spans="1:6">
      <c r="A17" s="454" t="s">
        <v>1142</v>
      </c>
      <c r="B17" s="455">
        <v>41871</v>
      </c>
      <c r="C17" s="456">
        <v>671</v>
      </c>
      <c r="D17" s="457"/>
      <c r="E17" s="458"/>
      <c r="F17"/>
    </row>
    <row r="18" spans="1:6">
      <c r="A18" s="454" t="s">
        <v>1148</v>
      </c>
      <c r="B18" s="455">
        <v>41872</v>
      </c>
      <c r="C18" s="456">
        <v>671</v>
      </c>
      <c r="D18" s="457"/>
      <c r="E18" s="458"/>
      <c r="F18"/>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2060"/>
  </sheetPr>
  <dimension ref="A1:X20"/>
  <sheetViews>
    <sheetView showGridLines="0" workbookViewId="0">
      <selection activeCell="J8" sqref="J8"/>
    </sheetView>
  </sheetViews>
  <sheetFormatPr defaultRowHeight="15"/>
  <cols>
    <col min="1" max="1" width="16.42578125" bestFit="1" customWidth="1"/>
    <col min="2" max="2" width="34.85546875" bestFit="1" customWidth="1"/>
    <col min="3" max="3" width="28" bestFit="1" customWidth="1"/>
    <col min="5" max="5" width="13.5703125" bestFit="1" customWidth="1"/>
    <col min="7" max="7" width="11.5703125" bestFit="1" customWidth="1"/>
    <col min="9" max="9" width="15" bestFit="1" customWidth="1"/>
    <col min="10" max="10" width="15.140625" bestFit="1" customWidth="1"/>
    <col min="12" max="12" width="13.5703125" bestFit="1" customWidth="1"/>
  </cols>
  <sheetData>
    <row r="1" spans="1:24" ht="24.75" customHeight="1">
      <c r="A1" s="524" t="s">
        <v>2029</v>
      </c>
      <c r="B1" s="525"/>
      <c r="C1" s="525"/>
      <c r="D1" s="525"/>
      <c r="E1" s="525"/>
      <c r="F1" s="525"/>
      <c r="G1" s="525"/>
      <c r="H1" s="525"/>
      <c r="I1" s="525"/>
      <c r="J1" s="525"/>
      <c r="K1" s="525"/>
      <c r="L1" s="525"/>
      <c r="M1" s="525"/>
      <c r="N1" s="525"/>
      <c r="O1" s="525"/>
      <c r="P1" s="525"/>
    </row>
    <row r="2" spans="1:24" ht="34.5" customHeight="1">
      <c r="A2" s="464" t="s">
        <v>684</v>
      </c>
      <c r="B2" s="206"/>
      <c r="C2" s="206"/>
      <c r="D2" s="206"/>
      <c r="E2" s="206"/>
      <c r="F2" s="206"/>
      <c r="G2" s="206"/>
    </row>
    <row r="3" spans="1:24" ht="86.25">
      <c r="A3" s="208" t="s">
        <v>2010</v>
      </c>
      <c r="B3" s="465">
        <v>2000</v>
      </c>
      <c r="C3" s="466" t="s">
        <v>2009</v>
      </c>
      <c r="D3" s="467"/>
      <c r="E3" s="467"/>
      <c r="F3" s="467"/>
      <c r="G3" s="467"/>
    </row>
    <row r="4" spans="1:24" ht="15.75">
      <c r="A4" s="208" t="s">
        <v>2011</v>
      </c>
      <c r="B4" s="468">
        <v>5</v>
      </c>
      <c r="C4" s="526"/>
      <c r="D4" s="526"/>
      <c r="E4" s="526"/>
      <c r="F4" s="526"/>
      <c r="G4" s="526"/>
      <c r="J4" s="120"/>
      <c r="M4" s="381"/>
      <c r="N4" s="381"/>
      <c r="O4" s="381"/>
      <c r="P4" s="381"/>
      <c r="Q4" s="381"/>
      <c r="R4" s="381"/>
      <c r="S4" s="381"/>
      <c r="T4" s="381"/>
      <c r="U4" s="381"/>
      <c r="V4" s="381"/>
      <c r="W4" s="381"/>
      <c r="X4" s="381"/>
    </row>
    <row r="5" spans="1:24" ht="15.75">
      <c r="A5" s="208" t="s">
        <v>1058</v>
      </c>
      <c r="B5" s="469">
        <v>0.08</v>
      </c>
      <c r="C5" s="467"/>
      <c r="D5" s="467"/>
      <c r="E5" s="467"/>
      <c r="F5" s="467"/>
      <c r="G5" s="467"/>
    </row>
    <row r="6" spans="1:24" ht="15.75">
      <c r="A6" s="208" t="s">
        <v>2012</v>
      </c>
      <c r="B6" s="470">
        <f>FV(B5/12,B4*12,,-B3)</f>
        <v>2979.691416603212</v>
      </c>
      <c r="C6" s="526" t="str">
        <f ca="1">_xlfn.FORMULATEXT(B6)</f>
        <v>=FV(B5/12,B4*12,,-B3)</v>
      </c>
      <c r="D6" s="526"/>
      <c r="E6" s="526"/>
      <c r="F6" s="526"/>
      <c r="G6" s="526"/>
      <c r="I6" s="120"/>
      <c r="J6" s="116"/>
    </row>
    <row r="7" spans="1:24">
      <c r="A7" s="206"/>
      <c r="B7" s="206"/>
      <c r="C7" s="206"/>
      <c r="D7" s="206"/>
      <c r="E7" s="206"/>
      <c r="F7" s="206"/>
      <c r="G7" s="206"/>
      <c r="L7" s="120"/>
    </row>
    <row r="8" spans="1:24">
      <c r="A8" s="206"/>
      <c r="B8" s="206"/>
      <c r="C8" s="206"/>
      <c r="D8" s="206"/>
      <c r="E8" s="206"/>
      <c r="F8" s="206"/>
      <c r="G8" s="206"/>
    </row>
    <row r="9" spans="1:24">
      <c r="A9" s="206"/>
      <c r="B9" s="206"/>
      <c r="C9" s="206"/>
      <c r="D9" s="206"/>
      <c r="E9" s="206"/>
      <c r="F9" s="206"/>
      <c r="G9" s="206"/>
    </row>
    <row r="10" spans="1:24">
      <c r="A10" s="206"/>
      <c r="B10" s="206"/>
      <c r="C10" s="206"/>
      <c r="D10" s="206"/>
      <c r="E10" s="206"/>
      <c r="F10" s="206"/>
      <c r="G10" s="206"/>
      <c r="I10" s="116"/>
    </row>
    <row r="11" spans="1:24">
      <c r="A11" s="206"/>
      <c r="B11" s="206"/>
      <c r="C11" s="206"/>
      <c r="D11" s="206"/>
      <c r="E11" s="206"/>
      <c r="F11" s="206"/>
      <c r="G11" s="206"/>
      <c r="I11" s="116"/>
    </row>
    <row r="12" spans="1:24" ht="15.75">
      <c r="A12" s="467" t="s">
        <v>1206</v>
      </c>
      <c r="B12" s="471">
        <v>5000000</v>
      </c>
      <c r="C12" s="206"/>
      <c r="D12" s="206"/>
      <c r="E12" s="206"/>
      <c r="F12" s="206"/>
      <c r="G12" s="206"/>
      <c r="I12" s="116"/>
    </row>
    <row r="13" spans="1:24" ht="15.75">
      <c r="A13" s="467" t="s">
        <v>1062</v>
      </c>
      <c r="B13" s="471">
        <v>0</v>
      </c>
      <c r="C13" s="206"/>
      <c r="D13" s="206"/>
      <c r="E13" s="472"/>
      <c r="F13" s="206"/>
      <c r="G13" s="206"/>
    </row>
    <row r="14" spans="1:24" ht="15.75">
      <c r="A14" s="467" t="s">
        <v>1059</v>
      </c>
      <c r="B14" s="206">
        <v>5</v>
      </c>
      <c r="C14" s="206"/>
      <c r="D14" s="206"/>
      <c r="E14" s="206"/>
      <c r="F14" s="206"/>
      <c r="G14" s="206"/>
    </row>
    <row r="15" spans="1:24" ht="15.75">
      <c r="A15" s="467" t="s">
        <v>683</v>
      </c>
      <c r="B15" s="377">
        <v>0.25</v>
      </c>
      <c r="C15" s="206"/>
      <c r="D15" s="206"/>
      <c r="E15" s="206"/>
      <c r="F15" s="206"/>
      <c r="G15" s="206"/>
      <c r="I15" s="115"/>
    </row>
    <row r="16" spans="1:24" ht="15.75">
      <c r="A16" s="467" t="s">
        <v>684</v>
      </c>
      <c r="B16" s="470">
        <f>PMT(B15/12,B14*12,B13,B12)</f>
        <v>-42589.950215764708</v>
      </c>
      <c r="C16" s="208" t="str">
        <f ca="1">_xlfn.FORMULATEXT(B16)</f>
        <v>=PMT(B15/12,B14*12,B13,B12)</v>
      </c>
      <c r="D16" s="206"/>
      <c r="E16" s="206"/>
      <c r="F16" s="206"/>
      <c r="G16" s="206"/>
    </row>
    <row r="17" spans="1:2" ht="15.75">
      <c r="A17" s="117"/>
      <c r="B17" s="209"/>
    </row>
    <row r="18" spans="1:2" ht="15.75">
      <c r="A18" s="117"/>
      <c r="B18" s="209"/>
    </row>
    <row r="20" spans="1:2" ht="30" customHeight="1"/>
  </sheetData>
  <scenarios current="1" show="1">
    <scenario name="25%" locked="1" count="1" user="Oluwasogo" comment="Created by Oluwasogo on 01-07-2017_x000a_Modified by Oluwasogo on 01-07-2017">
      <inputCells r="B5" val="0.25" numFmtId="9"/>
    </scenario>
    <scenario name="27" locked="1" count="1" user="Oluwasogo" comment="Created by Oluwasogo on 01-07-2017_x000a_Modified by Oluwasogo on 07-07-2017">
      <inputCells r="B5" val="0.27" numFmtId="9"/>
    </scenario>
    <scenario name="30%" locked="1" count="1" user="Oluwasogo" comment="Created by Oluwasogo on 01-07-2017">
      <inputCells r="B5" val="0.3" numFmtId="9"/>
    </scenario>
  </scenarios>
  <mergeCells count="3">
    <mergeCell ref="A1:P1"/>
    <mergeCell ref="C4:G4"/>
    <mergeCell ref="C6:G6"/>
  </mergeCells>
  <pageMargins left="0.7" right="0.7" top="0.75" bottom="0.75" header="0.3" footer="0.3"/>
  <pageSetup orientation="portrait" horizontalDpi="300"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17"/>
  <sheetViews>
    <sheetView showGridLines="0" workbookViewId="0">
      <selection activeCell="N10" sqref="N10"/>
    </sheetView>
  </sheetViews>
  <sheetFormatPr defaultRowHeight="15"/>
  <cols>
    <col min="1" max="1" width="17.42578125" bestFit="1" customWidth="1"/>
    <col min="2" max="2" width="10.28515625" bestFit="1" customWidth="1"/>
  </cols>
  <sheetData>
    <row r="1" spans="1:7">
      <c r="A1" s="527" t="s">
        <v>2026</v>
      </c>
      <c r="B1" s="527"/>
      <c r="C1" s="527"/>
      <c r="D1" s="527"/>
      <c r="E1" s="527"/>
      <c r="F1" s="527"/>
      <c r="G1" s="527"/>
    </row>
    <row r="2" spans="1:7">
      <c r="A2" s="206"/>
      <c r="B2" s="208" t="s">
        <v>2021</v>
      </c>
      <c r="C2" s="208" t="s">
        <v>2022</v>
      </c>
      <c r="D2" s="208" t="s">
        <v>2023</v>
      </c>
      <c r="E2" s="208" t="s">
        <v>2024</v>
      </c>
      <c r="F2" s="208" t="s">
        <v>2025</v>
      </c>
    </row>
    <row r="3" spans="1:7">
      <c r="A3" s="206" t="s">
        <v>2013</v>
      </c>
      <c r="B3" s="383">
        <v>100000</v>
      </c>
      <c r="C3" s="383">
        <v>100000</v>
      </c>
      <c r="D3" s="383">
        <v>100000</v>
      </c>
      <c r="E3" s="383">
        <v>100000</v>
      </c>
      <c r="F3" s="383">
        <v>100000</v>
      </c>
    </row>
    <row r="4" spans="1:7">
      <c r="A4" s="206" t="s">
        <v>2014</v>
      </c>
      <c r="B4" s="377">
        <v>0.1</v>
      </c>
      <c r="C4" s="377">
        <v>0.1</v>
      </c>
      <c r="D4" s="377">
        <v>0.1</v>
      </c>
      <c r="E4" s="377">
        <v>0.1</v>
      </c>
      <c r="F4" s="377">
        <v>0.1</v>
      </c>
    </row>
    <row r="5" spans="1:7">
      <c r="A5" s="206" t="s">
        <v>2015</v>
      </c>
      <c r="B5" s="206">
        <v>12</v>
      </c>
      <c r="C5" s="206">
        <v>12</v>
      </c>
      <c r="D5" s="206">
        <v>12</v>
      </c>
      <c r="E5" s="206">
        <v>12</v>
      </c>
      <c r="F5" s="206">
        <v>12</v>
      </c>
    </row>
    <row r="6" spans="1:7">
      <c r="A6" s="206" t="s">
        <v>2016</v>
      </c>
      <c r="B6" s="384">
        <f>B4/B5</f>
        <v>8.3333333333333332E-3</v>
      </c>
      <c r="C6" s="384">
        <f t="shared" ref="C6:F6" si="0">C4/C5</f>
        <v>8.3333333333333332E-3</v>
      </c>
      <c r="D6" s="384">
        <f t="shared" si="0"/>
        <v>8.3333333333333332E-3</v>
      </c>
      <c r="E6" s="384">
        <f t="shared" si="0"/>
        <v>8.3333333333333332E-3</v>
      </c>
      <c r="F6" s="384">
        <f t="shared" si="0"/>
        <v>8.3333333333333332E-3</v>
      </c>
    </row>
    <row r="7" spans="1:7">
      <c r="A7" s="206" t="s">
        <v>2017</v>
      </c>
      <c r="B7" s="206">
        <v>5</v>
      </c>
      <c r="C7" s="206">
        <v>5</v>
      </c>
      <c r="D7" s="206">
        <v>5</v>
      </c>
      <c r="E7" s="206">
        <v>5</v>
      </c>
      <c r="F7" s="206">
        <v>5</v>
      </c>
    </row>
    <row r="8" spans="1:7">
      <c r="A8" s="206" t="s">
        <v>2018</v>
      </c>
      <c r="B8" s="206">
        <f t="shared" ref="B8:F8" si="1">B5*B7</f>
        <v>60</v>
      </c>
      <c r="C8" s="206">
        <f t="shared" si="1"/>
        <v>60</v>
      </c>
      <c r="D8" s="206">
        <f t="shared" si="1"/>
        <v>60</v>
      </c>
      <c r="E8" s="206">
        <f t="shared" si="1"/>
        <v>60</v>
      </c>
      <c r="F8" s="206">
        <f t="shared" si="1"/>
        <v>60</v>
      </c>
    </row>
    <row r="9" spans="1:7">
      <c r="A9" s="206" t="s">
        <v>2019</v>
      </c>
      <c r="B9" s="206">
        <v>1</v>
      </c>
      <c r="C9" s="206">
        <f>B10+1</f>
        <v>13</v>
      </c>
      <c r="D9" s="206">
        <f>C10+1</f>
        <v>25</v>
      </c>
      <c r="E9" s="206">
        <f>D10+1</f>
        <v>37</v>
      </c>
      <c r="F9" s="206">
        <f t="shared" ref="F9" si="2">E10+1</f>
        <v>49</v>
      </c>
    </row>
    <row r="10" spans="1:7">
      <c r="A10" s="206" t="s">
        <v>2020</v>
      </c>
      <c r="B10" s="206">
        <v>12</v>
      </c>
      <c r="C10" s="206">
        <v>24</v>
      </c>
      <c r="D10" s="206">
        <v>36</v>
      </c>
      <c r="E10" s="206">
        <v>48</v>
      </c>
      <c r="F10" s="206">
        <v>60</v>
      </c>
    </row>
    <row r="12" spans="1:7">
      <c r="B12" s="14" t="s">
        <v>2021</v>
      </c>
      <c r="C12" s="14" t="s">
        <v>2022</v>
      </c>
      <c r="D12" s="14" t="s">
        <v>2023</v>
      </c>
      <c r="E12" s="14" t="s">
        <v>2024</v>
      </c>
      <c r="F12" s="14" t="s">
        <v>2025</v>
      </c>
    </row>
    <row r="13" spans="1:7">
      <c r="A13" s="385" t="s">
        <v>2027</v>
      </c>
      <c r="B13" s="382">
        <f>CUMIPMT(B6,B8,B3,B9,B10,0)</f>
        <v>-9269.6416883001439</v>
      </c>
      <c r="C13" s="206"/>
      <c r="D13" s="206"/>
      <c r="E13" s="206"/>
      <c r="F13" s="206"/>
    </row>
    <row r="14" spans="1:7">
      <c r="A14" s="385" t="s">
        <v>2028</v>
      </c>
      <c r="B14" s="206">
        <f>CUMPRINC(B6,B8,B3,B9,B10,0)</f>
        <v>-16226.811965221787</v>
      </c>
      <c r="C14" s="206"/>
      <c r="D14" s="206"/>
      <c r="E14" s="206"/>
      <c r="F14" s="206"/>
    </row>
    <row r="17" spans="9:9">
      <c r="I17" t="e">
        <f>cum</f>
        <v>#NAME?</v>
      </c>
    </row>
  </sheetData>
  <mergeCells count="1">
    <mergeCell ref="A1:G1"/>
  </mergeCells>
  <phoneticPr fontId="88"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1B603-80E7-48C2-8B96-9F020B186728}">
  <dimension ref="A1:H910"/>
  <sheetViews>
    <sheetView workbookViewId="0">
      <selection activeCell="J11" sqref="J11"/>
    </sheetView>
  </sheetViews>
  <sheetFormatPr defaultRowHeight="15"/>
  <cols>
    <col min="1" max="1" width="13.85546875" customWidth="1"/>
    <col min="2" max="2" width="10" customWidth="1"/>
    <col min="3" max="3" width="9.28515625" customWidth="1"/>
    <col min="4" max="4" width="11.7109375" customWidth="1"/>
    <col min="5" max="5" width="10.7109375" bestFit="1" customWidth="1"/>
    <col min="6" max="6" width="12.140625" customWidth="1"/>
    <col min="7" max="7" width="11.28515625" customWidth="1"/>
    <col min="8" max="8" width="11" customWidth="1"/>
  </cols>
  <sheetData>
    <row r="1" spans="1:8">
      <c r="A1" t="s">
        <v>667</v>
      </c>
      <c r="B1" t="s">
        <v>668</v>
      </c>
      <c r="C1" t="s">
        <v>669</v>
      </c>
      <c r="D1" t="s">
        <v>670</v>
      </c>
      <c r="E1" t="s">
        <v>671</v>
      </c>
      <c r="F1" t="s">
        <v>1211</v>
      </c>
      <c r="G1" t="s">
        <v>672</v>
      </c>
      <c r="H1" t="s">
        <v>1743</v>
      </c>
    </row>
    <row r="2" spans="1:8">
      <c r="A2" t="s">
        <v>605</v>
      </c>
      <c r="B2" t="s">
        <v>1086</v>
      </c>
      <c r="C2" t="s">
        <v>675</v>
      </c>
      <c r="D2" t="s">
        <v>1091</v>
      </c>
      <c r="E2" s="6">
        <v>40183</v>
      </c>
      <c r="F2">
        <v>168.95</v>
      </c>
      <c r="G2">
        <v>3</v>
      </c>
      <c r="H2">
        <v>506.84999999999997</v>
      </c>
    </row>
    <row r="3" spans="1:8">
      <c r="A3" t="s">
        <v>677</v>
      </c>
      <c r="B3" t="s">
        <v>1086</v>
      </c>
      <c r="C3" t="s">
        <v>675</v>
      </c>
      <c r="D3" t="s">
        <v>1092</v>
      </c>
      <c r="E3" s="6">
        <v>40189</v>
      </c>
      <c r="F3">
        <v>168.95</v>
      </c>
      <c r="G3">
        <v>10</v>
      </c>
      <c r="H3">
        <v>1689.5</v>
      </c>
    </row>
    <row r="4" spans="1:8">
      <c r="A4" t="s">
        <v>677</v>
      </c>
      <c r="B4" t="s">
        <v>1086</v>
      </c>
      <c r="C4" t="s">
        <v>675</v>
      </c>
      <c r="D4" t="s">
        <v>1094</v>
      </c>
      <c r="E4" s="6">
        <v>40190</v>
      </c>
      <c r="F4">
        <v>168.95</v>
      </c>
      <c r="G4">
        <v>11</v>
      </c>
      <c r="H4">
        <v>1858.4499999999998</v>
      </c>
    </row>
    <row r="5" spans="1:8">
      <c r="A5" t="s">
        <v>678</v>
      </c>
      <c r="B5" t="s">
        <v>1086</v>
      </c>
      <c r="C5" t="s">
        <v>679</v>
      </c>
      <c r="D5" t="s">
        <v>1092</v>
      </c>
      <c r="E5" s="6">
        <v>40192</v>
      </c>
      <c r="F5">
        <v>168.95</v>
      </c>
      <c r="G5">
        <v>10</v>
      </c>
      <c r="H5">
        <v>1689.5</v>
      </c>
    </row>
    <row r="6" spans="1:8">
      <c r="A6" t="s">
        <v>673</v>
      </c>
      <c r="B6" t="s">
        <v>1086</v>
      </c>
      <c r="C6" t="s">
        <v>674</v>
      </c>
      <c r="D6" t="s">
        <v>1094</v>
      </c>
      <c r="E6" s="6">
        <v>40218</v>
      </c>
      <c r="F6">
        <v>168.95</v>
      </c>
      <c r="G6">
        <v>8</v>
      </c>
      <c r="H6">
        <v>1351.6</v>
      </c>
    </row>
    <row r="7" spans="1:8">
      <c r="A7" t="s">
        <v>673</v>
      </c>
      <c r="B7" t="s">
        <v>1086</v>
      </c>
      <c r="C7" t="s">
        <v>674</v>
      </c>
      <c r="D7" t="s">
        <v>1094</v>
      </c>
      <c r="E7" s="6">
        <v>40218</v>
      </c>
      <c r="F7">
        <v>168.95</v>
      </c>
      <c r="G7">
        <v>13</v>
      </c>
      <c r="H7">
        <v>2196.35</v>
      </c>
    </row>
    <row r="8" spans="1:8">
      <c r="A8" t="s">
        <v>312</v>
      </c>
      <c r="B8" t="s">
        <v>1086</v>
      </c>
      <c r="C8" t="s">
        <v>674</v>
      </c>
      <c r="D8" t="s">
        <v>1092</v>
      </c>
      <c r="E8" s="6">
        <v>40222</v>
      </c>
      <c r="F8">
        <v>168.95</v>
      </c>
      <c r="G8">
        <v>11</v>
      </c>
      <c r="H8">
        <v>1858.4499999999998</v>
      </c>
    </row>
    <row r="9" spans="1:8">
      <c r="A9" t="s">
        <v>262</v>
      </c>
      <c r="B9" t="s">
        <v>1086</v>
      </c>
      <c r="C9" t="s">
        <v>676</v>
      </c>
      <c r="D9" t="s">
        <v>1093</v>
      </c>
      <c r="E9" s="6">
        <v>40226</v>
      </c>
      <c r="F9">
        <v>168.95</v>
      </c>
      <c r="G9">
        <v>8</v>
      </c>
      <c r="H9">
        <v>1351.6</v>
      </c>
    </row>
    <row r="10" spans="1:8">
      <c r="A10" t="s">
        <v>605</v>
      </c>
      <c r="B10" t="s">
        <v>1086</v>
      </c>
      <c r="C10" t="s">
        <v>675</v>
      </c>
      <c r="D10" t="s">
        <v>1091</v>
      </c>
      <c r="E10" s="6">
        <v>40238</v>
      </c>
      <c r="F10">
        <v>168.95</v>
      </c>
      <c r="G10">
        <v>4</v>
      </c>
      <c r="H10">
        <v>675.8</v>
      </c>
    </row>
    <row r="11" spans="1:8">
      <c r="A11" t="s">
        <v>677</v>
      </c>
      <c r="B11" t="s">
        <v>1086</v>
      </c>
      <c r="C11" t="s">
        <v>675</v>
      </c>
      <c r="D11" t="s">
        <v>1091</v>
      </c>
      <c r="E11" s="6">
        <v>40242</v>
      </c>
      <c r="F11">
        <v>168.95</v>
      </c>
      <c r="G11">
        <v>11</v>
      </c>
      <c r="H11">
        <v>1858.4499999999998</v>
      </c>
    </row>
    <row r="12" spans="1:8">
      <c r="A12" t="s">
        <v>682</v>
      </c>
      <c r="B12" t="s">
        <v>1086</v>
      </c>
      <c r="C12" t="s">
        <v>679</v>
      </c>
      <c r="D12" t="s">
        <v>1092</v>
      </c>
      <c r="E12" s="6">
        <v>40246</v>
      </c>
      <c r="F12">
        <v>168.95</v>
      </c>
      <c r="G12">
        <v>15</v>
      </c>
      <c r="H12">
        <v>2534.25</v>
      </c>
    </row>
    <row r="13" spans="1:8">
      <c r="A13" t="s">
        <v>312</v>
      </c>
      <c r="B13" t="s">
        <v>1086</v>
      </c>
      <c r="C13" t="s">
        <v>674</v>
      </c>
      <c r="D13" t="s">
        <v>1092</v>
      </c>
      <c r="E13" s="6">
        <v>40254</v>
      </c>
      <c r="F13">
        <v>168.95</v>
      </c>
      <c r="G13">
        <v>12</v>
      </c>
      <c r="H13">
        <v>2027.3999999999999</v>
      </c>
    </row>
    <row r="14" spans="1:8">
      <c r="A14" t="s">
        <v>677</v>
      </c>
      <c r="B14" t="s">
        <v>1086</v>
      </c>
      <c r="C14" t="s">
        <v>675</v>
      </c>
      <c r="D14" t="s">
        <v>1091</v>
      </c>
      <c r="E14" s="6">
        <v>40270</v>
      </c>
      <c r="F14">
        <v>168.95</v>
      </c>
      <c r="G14">
        <v>14</v>
      </c>
      <c r="H14">
        <v>2365.2999999999997</v>
      </c>
    </row>
    <row r="15" spans="1:8">
      <c r="A15" t="s">
        <v>171</v>
      </c>
      <c r="B15" t="s">
        <v>1086</v>
      </c>
      <c r="C15" t="s">
        <v>674</v>
      </c>
      <c r="D15" t="s">
        <v>1093</v>
      </c>
      <c r="E15" s="6">
        <v>40274</v>
      </c>
      <c r="F15">
        <v>168.95</v>
      </c>
      <c r="G15">
        <v>13</v>
      </c>
      <c r="H15">
        <v>2196.35</v>
      </c>
    </row>
    <row r="16" spans="1:8">
      <c r="A16" t="s">
        <v>677</v>
      </c>
      <c r="B16" t="s">
        <v>1086</v>
      </c>
      <c r="C16" t="s">
        <v>675</v>
      </c>
      <c r="D16" t="s">
        <v>1092</v>
      </c>
      <c r="E16" s="6">
        <v>40276</v>
      </c>
      <c r="F16">
        <v>168.95</v>
      </c>
      <c r="G16">
        <v>3</v>
      </c>
      <c r="H16">
        <v>506.84999999999997</v>
      </c>
    </row>
    <row r="17" spans="1:8">
      <c r="A17" t="s">
        <v>312</v>
      </c>
      <c r="B17" t="s">
        <v>1086</v>
      </c>
      <c r="C17" t="s">
        <v>674</v>
      </c>
      <c r="D17" t="s">
        <v>1093</v>
      </c>
      <c r="E17" s="6">
        <v>40278</v>
      </c>
      <c r="F17">
        <v>168.95</v>
      </c>
      <c r="G17">
        <v>10</v>
      </c>
      <c r="H17">
        <v>1689.5</v>
      </c>
    </row>
    <row r="18" spans="1:8">
      <c r="A18" t="s">
        <v>682</v>
      </c>
      <c r="B18" t="s">
        <v>1086</v>
      </c>
      <c r="C18" t="s">
        <v>679</v>
      </c>
      <c r="D18" t="s">
        <v>1095</v>
      </c>
      <c r="E18" s="6">
        <v>40281</v>
      </c>
      <c r="F18">
        <v>168.95</v>
      </c>
      <c r="G18">
        <v>12</v>
      </c>
      <c r="H18">
        <v>2027.3999999999999</v>
      </c>
    </row>
    <row r="19" spans="1:8">
      <c r="A19" t="s">
        <v>262</v>
      </c>
      <c r="B19" t="s">
        <v>1086</v>
      </c>
      <c r="C19" t="s">
        <v>676</v>
      </c>
      <c r="D19" t="s">
        <v>1095</v>
      </c>
      <c r="E19" s="6">
        <v>40289</v>
      </c>
      <c r="F19">
        <v>168.95</v>
      </c>
      <c r="G19">
        <v>12</v>
      </c>
      <c r="H19">
        <v>2027.3999999999999</v>
      </c>
    </row>
    <row r="20" spans="1:8">
      <c r="A20" t="s">
        <v>678</v>
      </c>
      <c r="B20" t="s">
        <v>1086</v>
      </c>
      <c r="C20" t="s">
        <v>679</v>
      </c>
      <c r="D20" t="s">
        <v>1095</v>
      </c>
      <c r="E20" s="6">
        <v>40296</v>
      </c>
      <c r="F20">
        <v>168.95</v>
      </c>
      <c r="G20">
        <v>12</v>
      </c>
      <c r="H20">
        <v>2027.3999999999999</v>
      </c>
    </row>
    <row r="21" spans="1:8">
      <c r="A21" t="s">
        <v>678</v>
      </c>
      <c r="B21" t="s">
        <v>1086</v>
      </c>
      <c r="C21" t="s">
        <v>679</v>
      </c>
      <c r="D21" t="s">
        <v>1093</v>
      </c>
      <c r="E21" s="6">
        <v>40311</v>
      </c>
      <c r="F21">
        <v>168.95</v>
      </c>
      <c r="G21">
        <v>15</v>
      </c>
      <c r="H21">
        <v>2534.25</v>
      </c>
    </row>
    <row r="22" spans="1:8">
      <c r="A22" t="s">
        <v>682</v>
      </c>
      <c r="B22" t="s">
        <v>1086</v>
      </c>
      <c r="C22" t="s">
        <v>679</v>
      </c>
      <c r="D22" t="s">
        <v>1095</v>
      </c>
      <c r="E22" s="6">
        <v>40311</v>
      </c>
      <c r="F22">
        <v>168.95</v>
      </c>
      <c r="G22">
        <v>14</v>
      </c>
      <c r="H22">
        <v>2365.2999999999997</v>
      </c>
    </row>
    <row r="23" spans="1:8">
      <c r="A23" t="s">
        <v>262</v>
      </c>
      <c r="B23" t="s">
        <v>1086</v>
      </c>
      <c r="C23" t="s">
        <v>676</v>
      </c>
      <c r="D23" t="s">
        <v>1092</v>
      </c>
      <c r="E23" s="6">
        <v>40315</v>
      </c>
      <c r="F23">
        <v>168.95</v>
      </c>
      <c r="G23">
        <v>11</v>
      </c>
      <c r="H23">
        <v>1858.4499999999998</v>
      </c>
    </row>
    <row r="24" spans="1:8">
      <c r="A24" t="s">
        <v>343</v>
      </c>
      <c r="B24" t="s">
        <v>1086</v>
      </c>
      <c r="C24" t="s">
        <v>674</v>
      </c>
      <c r="D24" t="s">
        <v>1091</v>
      </c>
      <c r="E24" s="6">
        <v>40319</v>
      </c>
      <c r="F24">
        <v>168.95</v>
      </c>
      <c r="G24">
        <v>4</v>
      </c>
      <c r="H24">
        <v>675.8</v>
      </c>
    </row>
    <row r="25" spans="1:8">
      <c r="A25" t="s">
        <v>682</v>
      </c>
      <c r="B25" t="s">
        <v>1086</v>
      </c>
      <c r="C25" t="s">
        <v>679</v>
      </c>
      <c r="D25" t="s">
        <v>1094</v>
      </c>
      <c r="E25" s="6">
        <v>40320</v>
      </c>
      <c r="F25">
        <v>168.95</v>
      </c>
      <c r="G25">
        <v>9</v>
      </c>
      <c r="H25">
        <v>1520.55</v>
      </c>
    </row>
    <row r="26" spans="1:8">
      <c r="A26" t="s">
        <v>682</v>
      </c>
      <c r="B26" t="s">
        <v>1086</v>
      </c>
      <c r="C26" t="s">
        <v>679</v>
      </c>
      <c r="D26" t="s">
        <v>1094</v>
      </c>
      <c r="E26" s="6">
        <v>40323</v>
      </c>
      <c r="F26">
        <v>168.95</v>
      </c>
      <c r="G26">
        <v>6</v>
      </c>
      <c r="H26">
        <v>1013.6999999999999</v>
      </c>
    </row>
    <row r="27" spans="1:8">
      <c r="A27" t="s">
        <v>312</v>
      </c>
      <c r="B27" t="s">
        <v>1086</v>
      </c>
      <c r="C27" t="s">
        <v>674</v>
      </c>
      <c r="D27" t="s">
        <v>1092</v>
      </c>
      <c r="E27" s="6">
        <v>40323</v>
      </c>
      <c r="F27">
        <v>168.95</v>
      </c>
      <c r="G27">
        <v>9</v>
      </c>
      <c r="H27">
        <v>1520.55</v>
      </c>
    </row>
    <row r="28" spans="1:8">
      <c r="A28" t="s">
        <v>171</v>
      </c>
      <c r="B28" t="s">
        <v>1086</v>
      </c>
      <c r="C28" t="s">
        <v>674</v>
      </c>
      <c r="D28" t="s">
        <v>1094</v>
      </c>
      <c r="E28" s="6">
        <v>40329</v>
      </c>
      <c r="F28">
        <v>168.95</v>
      </c>
      <c r="G28">
        <v>14</v>
      </c>
      <c r="H28">
        <v>2365.2999999999997</v>
      </c>
    </row>
    <row r="29" spans="1:8">
      <c r="A29" t="s">
        <v>682</v>
      </c>
      <c r="B29" t="s">
        <v>1086</v>
      </c>
      <c r="C29" t="s">
        <v>679</v>
      </c>
      <c r="D29" t="s">
        <v>1094</v>
      </c>
      <c r="E29" s="6">
        <v>40336</v>
      </c>
      <c r="F29">
        <v>168.95</v>
      </c>
      <c r="G29">
        <v>18</v>
      </c>
      <c r="H29">
        <v>3041.1</v>
      </c>
    </row>
    <row r="30" spans="1:8">
      <c r="A30" t="s">
        <v>682</v>
      </c>
      <c r="B30" t="s">
        <v>1086</v>
      </c>
      <c r="C30" t="s">
        <v>679</v>
      </c>
      <c r="D30" t="s">
        <v>1091</v>
      </c>
      <c r="E30" s="6">
        <v>40344</v>
      </c>
      <c r="F30">
        <v>168.95</v>
      </c>
      <c r="G30">
        <v>6</v>
      </c>
      <c r="H30">
        <v>1013.6999999999999</v>
      </c>
    </row>
    <row r="31" spans="1:8">
      <c r="A31" t="s">
        <v>312</v>
      </c>
      <c r="B31" t="s">
        <v>1086</v>
      </c>
      <c r="C31" t="s">
        <v>674</v>
      </c>
      <c r="D31" t="s">
        <v>1091</v>
      </c>
      <c r="E31" s="6">
        <v>40344</v>
      </c>
      <c r="F31">
        <v>168.95</v>
      </c>
      <c r="G31">
        <v>9</v>
      </c>
      <c r="H31">
        <v>1520.55</v>
      </c>
    </row>
    <row r="32" spans="1:8">
      <c r="A32" t="s">
        <v>262</v>
      </c>
      <c r="B32" t="s">
        <v>1086</v>
      </c>
      <c r="C32" t="s">
        <v>676</v>
      </c>
      <c r="D32" t="s">
        <v>1091</v>
      </c>
      <c r="E32" s="6">
        <v>40351</v>
      </c>
      <c r="F32">
        <v>168.95</v>
      </c>
      <c r="G32">
        <v>5</v>
      </c>
      <c r="H32">
        <v>844.75</v>
      </c>
    </row>
    <row r="33" spans="1:8">
      <c r="A33" t="s">
        <v>312</v>
      </c>
      <c r="B33" t="s">
        <v>1086</v>
      </c>
      <c r="C33" t="s">
        <v>674</v>
      </c>
      <c r="D33" t="s">
        <v>1091</v>
      </c>
      <c r="E33" s="6">
        <v>40353</v>
      </c>
      <c r="F33">
        <v>168.95</v>
      </c>
      <c r="G33">
        <v>7</v>
      </c>
      <c r="H33">
        <v>1182.6499999999999</v>
      </c>
    </row>
    <row r="34" spans="1:8">
      <c r="A34" t="s">
        <v>677</v>
      </c>
      <c r="B34" t="s">
        <v>1086</v>
      </c>
      <c r="C34" t="s">
        <v>675</v>
      </c>
      <c r="D34" t="s">
        <v>1093</v>
      </c>
      <c r="E34" s="6">
        <v>40361</v>
      </c>
      <c r="F34">
        <v>168.95</v>
      </c>
      <c r="G34">
        <v>7</v>
      </c>
      <c r="H34">
        <v>1182.6499999999999</v>
      </c>
    </row>
    <row r="35" spans="1:8">
      <c r="A35" t="s">
        <v>673</v>
      </c>
      <c r="B35" t="s">
        <v>1086</v>
      </c>
      <c r="C35" t="s">
        <v>674</v>
      </c>
      <c r="D35" t="s">
        <v>1095</v>
      </c>
      <c r="E35" s="6">
        <v>40367</v>
      </c>
      <c r="F35">
        <v>168.95</v>
      </c>
      <c r="G35">
        <v>14</v>
      </c>
      <c r="H35">
        <v>2365.2999999999997</v>
      </c>
    </row>
    <row r="36" spans="1:8">
      <c r="A36" t="s">
        <v>262</v>
      </c>
      <c r="B36" t="s">
        <v>1086</v>
      </c>
      <c r="C36" t="s">
        <v>676</v>
      </c>
      <c r="D36" t="s">
        <v>1094</v>
      </c>
      <c r="E36" s="6">
        <v>40380</v>
      </c>
      <c r="F36">
        <v>168.95</v>
      </c>
      <c r="G36">
        <v>7</v>
      </c>
      <c r="H36">
        <v>1182.6499999999999</v>
      </c>
    </row>
    <row r="37" spans="1:8">
      <c r="A37" t="s">
        <v>678</v>
      </c>
      <c r="B37" t="s">
        <v>1086</v>
      </c>
      <c r="C37" t="s">
        <v>679</v>
      </c>
      <c r="D37" t="s">
        <v>1094</v>
      </c>
      <c r="E37" s="6">
        <v>40386</v>
      </c>
      <c r="F37">
        <v>168.95</v>
      </c>
      <c r="G37">
        <v>12</v>
      </c>
      <c r="H37">
        <v>2027.3999999999999</v>
      </c>
    </row>
    <row r="38" spans="1:8">
      <c r="A38" t="s">
        <v>605</v>
      </c>
      <c r="B38" t="s">
        <v>1086</v>
      </c>
      <c r="C38" t="s">
        <v>675</v>
      </c>
      <c r="D38" t="s">
        <v>1093</v>
      </c>
      <c r="E38" s="6">
        <v>40386</v>
      </c>
      <c r="F38">
        <v>168.95</v>
      </c>
      <c r="G38">
        <v>8</v>
      </c>
      <c r="H38">
        <v>1351.6</v>
      </c>
    </row>
    <row r="39" spans="1:8">
      <c r="A39" t="s">
        <v>262</v>
      </c>
      <c r="B39" t="s">
        <v>1086</v>
      </c>
      <c r="C39" t="s">
        <v>676</v>
      </c>
      <c r="D39" t="s">
        <v>1094</v>
      </c>
      <c r="E39" s="6">
        <v>40392</v>
      </c>
      <c r="F39">
        <v>168.95</v>
      </c>
      <c r="G39">
        <v>20</v>
      </c>
      <c r="H39">
        <v>3379</v>
      </c>
    </row>
    <row r="40" spans="1:8">
      <c r="A40" t="s">
        <v>171</v>
      </c>
      <c r="B40" t="s">
        <v>1086</v>
      </c>
      <c r="C40" t="s">
        <v>674</v>
      </c>
      <c r="D40" t="s">
        <v>1095</v>
      </c>
      <c r="E40" s="6">
        <v>40393</v>
      </c>
      <c r="F40">
        <v>168.95</v>
      </c>
      <c r="G40">
        <v>15</v>
      </c>
      <c r="H40">
        <v>2534.25</v>
      </c>
    </row>
    <row r="41" spans="1:8">
      <c r="A41" t="s">
        <v>312</v>
      </c>
      <c r="B41" t="s">
        <v>1086</v>
      </c>
      <c r="C41" t="s">
        <v>674</v>
      </c>
      <c r="D41" t="s">
        <v>1092</v>
      </c>
      <c r="E41" s="6">
        <v>40399</v>
      </c>
      <c r="F41">
        <v>168.95</v>
      </c>
      <c r="G41">
        <v>13</v>
      </c>
      <c r="H41">
        <v>2196.35</v>
      </c>
    </row>
    <row r="42" spans="1:8">
      <c r="A42" t="s">
        <v>678</v>
      </c>
      <c r="B42" t="s">
        <v>1086</v>
      </c>
      <c r="C42" t="s">
        <v>679</v>
      </c>
      <c r="D42" t="s">
        <v>1093</v>
      </c>
      <c r="E42" s="6">
        <v>40406</v>
      </c>
      <c r="F42">
        <v>168.95</v>
      </c>
      <c r="G42">
        <v>2</v>
      </c>
      <c r="H42">
        <v>337.9</v>
      </c>
    </row>
    <row r="43" spans="1:8">
      <c r="A43" t="s">
        <v>3141</v>
      </c>
      <c r="B43" t="s">
        <v>1086</v>
      </c>
      <c r="C43" t="s">
        <v>676</v>
      </c>
      <c r="D43" t="s">
        <v>1095</v>
      </c>
      <c r="E43" s="6">
        <v>40407</v>
      </c>
      <c r="F43">
        <v>168.95</v>
      </c>
      <c r="G43">
        <v>8</v>
      </c>
      <c r="H43">
        <v>1351.6</v>
      </c>
    </row>
    <row r="44" spans="1:8">
      <c r="A44" t="s">
        <v>678</v>
      </c>
      <c r="B44" t="s">
        <v>1086</v>
      </c>
      <c r="C44" t="s">
        <v>679</v>
      </c>
      <c r="D44" t="s">
        <v>1093</v>
      </c>
      <c r="E44" s="6">
        <v>40408</v>
      </c>
      <c r="F44">
        <v>168.95</v>
      </c>
      <c r="G44">
        <v>1</v>
      </c>
      <c r="H44">
        <v>168.95</v>
      </c>
    </row>
    <row r="45" spans="1:8">
      <c r="A45" t="s">
        <v>681</v>
      </c>
      <c r="B45" t="s">
        <v>1086</v>
      </c>
      <c r="C45" t="s">
        <v>679</v>
      </c>
      <c r="D45" t="s">
        <v>1095</v>
      </c>
      <c r="E45" s="6">
        <v>40414</v>
      </c>
      <c r="F45">
        <v>168.95</v>
      </c>
      <c r="G45">
        <v>3</v>
      </c>
      <c r="H45">
        <v>506.84999999999997</v>
      </c>
    </row>
    <row r="46" spans="1:8">
      <c r="A46" t="s">
        <v>678</v>
      </c>
      <c r="B46" t="s">
        <v>1086</v>
      </c>
      <c r="C46" t="s">
        <v>679</v>
      </c>
      <c r="D46" t="s">
        <v>1095</v>
      </c>
      <c r="E46" s="6">
        <v>40421</v>
      </c>
      <c r="F46">
        <v>168.95</v>
      </c>
      <c r="G46">
        <v>12</v>
      </c>
      <c r="H46">
        <v>2027.3999999999999</v>
      </c>
    </row>
    <row r="47" spans="1:8">
      <c r="A47" t="s">
        <v>262</v>
      </c>
      <c r="B47" t="s">
        <v>1086</v>
      </c>
      <c r="C47" t="s">
        <v>676</v>
      </c>
      <c r="D47" t="s">
        <v>1094</v>
      </c>
      <c r="E47" s="6">
        <v>40424</v>
      </c>
      <c r="F47">
        <v>168.95</v>
      </c>
      <c r="G47">
        <v>9</v>
      </c>
      <c r="H47">
        <v>1520.55</v>
      </c>
    </row>
    <row r="48" spans="1:8">
      <c r="A48" t="s">
        <v>605</v>
      </c>
      <c r="B48" t="s">
        <v>1086</v>
      </c>
      <c r="C48" t="s">
        <v>675</v>
      </c>
      <c r="D48" t="s">
        <v>1095</v>
      </c>
      <c r="E48" s="6">
        <v>40430</v>
      </c>
      <c r="F48">
        <v>168.95</v>
      </c>
      <c r="G48">
        <v>4</v>
      </c>
      <c r="H48">
        <v>675.8</v>
      </c>
    </row>
    <row r="49" spans="1:8">
      <c r="A49" t="s">
        <v>605</v>
      </c>
      <c r="B49" t="s">
        <v>1086</v>
      </c>
      <c r="C49" t="s">
        <v>675</v>
      </c>
      <c r="D49" t="s">
        <v>1095</v>
      </c>
      <c r="E49" s="6">
        <v>40446</v>
      </c>
      <c r="F49">
        <v>168.95</v>
      </c>
      <c r="G49">
        <v>4</v>
      </c>
      <c r="H49">
        <v>675.8</v>
      </c>
    </row>
    <row r="50" spans="1:8">
      <c r="A50" t="s">
        <v>678</v>
      </c>
      <c r="B50" t="s">
        <v>1086</v>
      </c>
      <c r="C50" t="s">
        <v>679</v>
      </c>
      <c r="D50" t="s">
        <v>1092</v>
      </c>
      <c r="E50" s="6">
        <v>40450</v>
      </c>
      <c r="F50">
        <v>168.95</v>
      </c>
      <c r="G50">
        <v>1</v>
      </c>
      <c r="H50">
        <v>168.95</v>
      </c>
    </row>
    <row r="51" spans="1:8">
      <c r="A51" t="s">
        <v>605</v>
      </c>
      <c r="B51" t="s">
        <v>1086</v>
      </c>
      <c r="C51" t="s">
        <v>675</v>
      </c>
      <c r="D51" t="s">
        <v>1092</v>
      </c>
      <c r="E51" s="6">
        <v>40452</v>
      </c>
      <c r="F51">
        <v>168.95</v>
      </c>
      <c r="G51">
        <v>6</v>
      </c>
      <c r="H51">
        <v>1013.6999999999999</v>
      </c>
    </row>
    <row r="52" spans="1:8">
      <c r="A52" t="s">
        <v>680</v>
      </c>
      <c r="B52" t="s">
        <v>1086</v>
      </c>
      <c r="C52" t="s">
        <v>679</v>
      </c>
      <c r="D52" t="s">
        <v>1094</v>
      </c>
      <c r="E52" s="6">
        <v>40455</v>
      </c>
      <c r="F52">
        <v>168.95</v>
      </c>
      <c r="G52">
        <v>18</v>
      </c>
      <c r="H52">
        <v>3041.1</v>
      </c>
    </row>
    <row r="53" spans="1:8">
      <c r="A53" t="s">
        <v>673</v>
      </c>
      <c r="B53" t="s">
        <v>1086</v>
      </c>
      <c r="C53" t="s">
        <v>674</v>
      </c>
      <c r="D53" t="s">
        <v>1092</v>
      </c>
      <c r="E53" s="6">
        <v>40456</v>
      </c>
      <c r="F53">
        <v>168.95</v>
      </c>
      <c r="G53">
        <v>4</v>
      </c>
      <c r="H53">
        <v>675.8</v>
      </c>
    </row>
    <row r="54" spans="1:8">
      <c r="A54" t="s">
        <v>262</v>
      </c>
      <c r="B54" t="s">
        <v>1086</v>
      </c>
      <c r="C54" t="s">
        <v>676</v>
      </c>
      <c r="D54" t="s">
        <v>1091</v>
      </c>
      <c r="E54" s="6">
        <v>40469</v>
      </c>
      <c r="F54">
        <v>168.95</v>
      </c>
      <c r="G54">
        <v>7</v>
      </c>
      <c r="H54">
        <v>1182.6499999999999</v>
      </c>
    </row>
    <row r="55" spans="1:8">
      <c r="A55" t="s">
        <v>171</v>
      </c>
      <c r="B55" t="s">
        <v>1086</v>
      </c>
      <c r="C55" t="s">
        <v>674</v>
      </c>
      <c r="D55" t="s">
        <v>1092</v>
      </c>
      <c r="E55" s="6">
        <v>40470</v>
      </c>
      <c r="F55">
        <v>168.95</v>
      </c>
      <c r="G55">
        <v>2</v>
      </c>
      <c r="H55">
        <v>337.9</v>
      </c>
    </row>
    <row r="56" spans="1:8">
      <c r="A56" t="s">
        <v>262</v>
      </c>
      <c r="B56" t="s">
        <v>1086</v>
      </c>
      <c r="C56" t="s">
        <v>676</v>
      </c>
      <c r="D56" t="s">
        <v>1093</v>
      </c>
      <c r="E56" s="6">
        <v>40477</v>
      </c>
      <c r="F56">
        <v>168.95</v>
      </c>
      <c r="G56">
        <v>12</v>
      </c>
      <c r="H56">
        <v>2027.3999999999999</v>
      </c>
    </row>
    <row r="57" spans="1:8">
      <c r="A57" t="s">
        <v>673</v>
      </c>
      <c r="B57" t="s">
        <v>1086</v>
      </c>
      <c r="C57" t="s">
        <v>674</v>
      </c>
      <c r="D57" t="s">
        <v>1093</v>
      </c>
      <c r="E57" s="6">
        <v>40477</v>
      </c>
      <c r="F57">
        <v>168.95</v>
      </c>
      <c r="G57">
        <v>15</v>
      </c>
      <c r="H57">
        <v>2534.25</v>
      </c>
    </row>
    <row r="58" spans="1:8">
      <c r="A58" t="s">
        <v>343</v>
      </c>
      <c r="B58" t="s">
        <v>1086</v>
      </c>
      <c r="C58" t="s">
        <v>674</v>
      </c>
      <c r="D58" t="s">
        <v>1094</v>
      </c>
      <c r="E58" s="6">
        <v>40483</v>
      </c>
      <c r="F58">
        <v>168.95</v>
      </c>
      <c r="G58">
        <v>11</v>
      </c>
      <c r="H58">
        <v>1858.4499999999998</v>
      </c>
    </row>
    <row r="59" spans="1:8">
      <c r="A59" t="s">
        <v>343</v>
      </c>
      <c r="B59" t="s">
        <v>1086</v>
      </c>
      <c r="C59" t="s">
        <v>674</v>
      </c>
      <c r="D59" t="s">
        <v>1092</v>
      </c>
      <c r="E59" s="6">
        <v>40483</v>
      </c>
      <c r="F59">
        <v>168.95</v>
      </c>
      <c r="G59">
        <v>2</v>
      </c>
      <c r="H59">
        <v>337.9</v>
      </c>
    </row>
    <row r="60" spans="1:8">
      <c r="A60" t="s">
        <v>262</v>
      </c>
      <c r="B60" t="s">
        <v>1086</v>
      </c>
      <c r="C60" t="s">
        <v>676</v>
      </c>
      <c r="D60" t="s">
        <v>1092</v>
      </c>
      <c r="E60" s="6">
        <v>40487</v>
      </c>
      <c r="F60">
        <v>168.95</v>
      </c>
      <c r="G60">
        <v>11</v>
      </c>
      <c r="H60">
        <v>1858.4499999999998</v>
      </c>
    </row>
    <row r="61" spans="1:8">
      <c r="A61" t="s">
        <v>682</v>
      </c>
      <c r="B61" t="s">
        <v>1086</v>
      </c>
      <c r="C61" t="s">
        <v>679</v>
      </c>
      <c r="D61" t="s">
        <v>1094</v>
      </c>
      <c r="E61" s="6">
        <v>40491</v>
      </c>
      <c r="F61">
        <v>168.95</v>
      </c>
      <c r="G61">
        <v>11</v>
      </c>
      <c r="H61">
        <v>1858.4499999999998</v>
      </c>
    </row>
    <row r="62" spans="1:8">
      <c r="A62" t="s">
        <v>682</v>
      </c>
      <c r="B62" t="s">
        <v>1086</v>
      </c>
      <c r="C62" t="s">
        <v>679</v>
      </c>
      <c r="D62" t="s">
        <v>1093</v>
      </c>
      <c r="E62" s="6">
        <v>40491</v>
      </c>
      <c r="F62">
        <v>168.95</v>
      </c>
      <c r="G62">
        <v>1</v>
      </c>
      <c r="H62">
        <v>168.95</v>
      </c>
    </row>
    <row r="63" spans="1:8">
      <c r="A63" t="s">
        <v>171</v>
      </c>
      <c r="B63" t="s">
        <v>1086</v>
      </c>
      <c r="C63" t="s">
        <v>674</v>
      </c>
      <c r="D63" t="s">
        <v>1094</v>
      </c>
      <c r="E63" s="6">
        <v>40495</v>
      </c>
      <c r="F63">
        <v>168.95</v>
      </c>
      <c r="G63">
        <v>15</v>
      </c>
      <c r="H63">
        <v>2534.25</v>
      </c>
    </row>
    <row r="64" spans="1:8">
      <c r="A64" t="s">
        <v>171</v>
      </c>
      <c r="B64" t="s">
        <v>1086</v>
      </c>
      <c r="C64" t="s">
        <v>674</v>
      </c>
      <c r="D64" t="s">
        <v>1092</v>
      </c>
      <c r="E64" s="6">
        <v>40498</v>
      </c>
      <c r="F64">
        <v>168.95</v>
      </c>
      <c r="G64">
        <v>5</v>
      </c>
      <c r="H64">
        <v>844.75</v>
      </c>
    </row>
    <row r="65" spans="1:8">
      <c r="A65" t="s">
        <v>673</v>
      </c>
      <c r="B65" t="s">
        <v>1086</v>
      </c>
      <c r="C65" t="s">
        <v>674</v>
      </c>
      <c r="D65" t="s">
        <v>1091</v>
      </c>
      <c r="E65" s="6">
        <v>40499</v>
      </c>
      <c r="F65">
        <v>168.95</v>
      </c>
      <c r="G65">
        <v>4</v>
      </c>
      <c r="H65">
        <v>675.8</v>
      </c>
    </row>
    <row r="66" spans="1:8">
      <c r="A66" t="s">
        <v>312</v>
      </c>
      <c r="B66" t="s">
        <v>1086</v>
      </c>
      <c r="C66" t="s">
        <v>674</v>
      </c>
      <c r="D66" t="s">
        <v>1095</v>
      </c>
      <c r="E66" s="6">
        <v>40501</v>
      </c>
      <c r="F66">
        <v>168.95</v>
      </c>
      <c r="G66">
        <v>3</v>
      </c>
      <c r="H66">
        <v>506.84999999999997</v>
      </c>
    </row>
    <row r="67" spans="1:8">
      <c r="A67" t="s">
        <v>262</v>
      </c>
      <c r="B67" t="s">
        <v>1086</v>
      </c>
      <c r="C67" t="s">
        <v>676</v>
      </c>
      <c r="D67" t="s">
        <v>1091</v>
      </c>
      <c r="E67" s="6">
        <v>40505</v>
      </c>
      <c r="F67">
        <v>168.95</v>
      </c>
      <c r="G67">
        <v>2</v>
      </c>
      <c r="H67">
        <v>337.9</v>
      </c>
    </row>
    <row r="68" spans="1:8">
      <c r="A68" t="s">
        <v>673</v>
      </c>
      <c r="B68" t="s">
        <v>1086</v>
      </c>
      <c r="C68" t="s">
        <v>674</v>
      </c>
      <c r="D68" t="s">
        <v>1091</v>
      </c>
      <c r="E68" s="6">
        <v>40508</v>
      </c>
      <c r="F68">
        <v>168.95</v>
      </c>
      <c r="G68">
        <v>3</v>
      </c>
      <c r="H68">
        <v>506.84999999999997</v>
      </c>
    </row>
    <row r="69" spans="1:8">
      <c r="A69" t="s">
        <v>3141</v>
      </c>
      <c r="B69" t="s">
        <v>1086</v>
      </c>
      <c r="C69" t="s">
        <v>676</v>
      </c>
      <c r="D69" t="s">
        <v>1093</v>
      </c>
      <c r="E69" s="6">
        <v>40509</v>
      </c>
      <c r="F69">
        <v>168.95</v>
      </c>
      <c r="G69">
        <v>14</v>
      </c>
      <c r="H69">
        <v>2365.2999999999997</v>
      </c>
    </row>
    <row r="70" spans="1:8">
      <c r="A70" t="s">
        <v>3141</v>
      </c>
      <c r="B70" t="s">
        <v>1086</v>
      </c>
      <c r="C70" t="s">
        <v>676</v>
      </c>
      <c r="D70" t="s">
        <v>1091</v>
      </c>
      <c r="E70" s="6">
        <v>40512</v>
      </c>
      <c r="F70">
        <v>168.95</v>
      </c>
      <c r="G70">
        <v>9</v>
      </c>
      <c r="H70">
        <v>1520.55</v>
      </c>
    </row>
    <row r="71" spans="1:8">
      <c r="A71" t="s">
        <v>171</v>
      </c>
      <c r="B71" t="s">
        <v>1086</v>
      </c>
      <c r="C71" t="s">
        <v>674</v>
      </c>
      <c r="D71" t="s">
        <v>1092</v>
      </c>
      <c r="E71" s="6">
        <v>40519</v>
      </c>
      <c r="F71">
        <v>168.95</v>
      </c>
      <c r="G71">
        <v>15</v>
      </c>
      <c r="H71">
        <v>2534.25</v>
      </c>
    </row>
    <row r="72" spans="1:8">
      <c r="A72" t="s">
        <v>262</v>
      </c>
      <c r="B72" t="s">
        <v>1086</v>
      </c>
      <c r="C72" t="s">
        <v>676</v>
      </c>
      <c r="D72" t="s">
        <v>1095</v>
      </c>
      <c r="E72" s="6">
        <v>40520</v>
      </c>
      <c r="F72">
        <v>168.95</v>
      </c>
      <c r="G72">
        <v>5</v>
      </c>
      <c r="H72">
        <v>844.75</v>
      </c>
    </row>
    <row r="73" spans="1:8">
      <c r="A73" t="s">
        <v>3141</v>
      </c>
      <c r="B73" t="s">
        <v>1086</v>
      </c>
      <c r="C73" t="s">
        <v>676</v>
      </c>
      <c r="D73" t="s">
        <v>1093</v>
      </c>
      <c r="E73" s="6">
        <v>40522</v>
      </c>
      <c r="F73">
        <v>168.95</v>
      </c>
      <c r="G73">
        <v>1</v>
      </c>
      <c r="H73">
        <v>168.95</v>
      </c>
    </row>
    <row r="74" spans="1:8">
      <c r="A74" t="s">
        <v>673</v>
      </c>
      <c r="B74" t="s">
        <v>1086</v>
      </c>
      <c r="C74" t="s">
        <v>674</v>
      </c>
      <c r="D74" t="s">
        <v>1093</v>
      </c>
      <c r="E74" s="6">
        <v>40529</v>
      </c>
      <c r="F74">
        <v>168.95</v>
      </c>
      <c r="G74">
        <v>11</v>
      </c>
      <c r="H74">
        <v>1858.4499999999998</v>
      </c>
    </row>
    <row r="75" spans="1:8">
      <c r="A75" t="s">
        <v>343</v>
      </c>
      <c r="B75" t="s">
        <v>1086</v>
      </c>
      <c r="C75" t="s">
        <v>674</v>
      </c>
      <c r="D75" t="s">
        <v>1091</v>
      </c>
      <c r="E75" s="6">
        <v>40533</v>
      </c>
      <c r="F75">
        <v>168.95</v>
      </c>
      <c r="G75">
        <v>9</v>
      </c>
      <c r="H75">
        <v>1520.55</v>
      </c>
    </row>
    <row r="76" spans="1:8">
      <c r="A76" t="s">
        <v>678</v>
      </c>
      <c r="B76" t="s">
        <v>1086</v>
      </c>
      <c r="C76" t="s">
        <v>679</v>
      </c>
      <c r="D76" t="s">
        <v>1094</v>
      </c>
      <c r="E76" s="6">
        <v>40533</v>
      </c>
      <c r="F76">
        <v>168.95</v>
      </c>
      <c r="G76">
        <v>19</v>
      </c>
      <c r="H76">
        <v>3210.0499999999997</v>
      </c>
    </row>
    <row r="77" spans="1:8">
      <c r="A77" t="s">
        <v>343</v>
      </c>
      <c r="B77" t="s">
        <v>1086</v>
      </c>
      <c r="C77" t="s">
        <v>674</v>
      </c>
      <c r="D77" t="s">
        <v>1093</v>
      </c>
      <c r="E77" s="6">
        <v>40534</v>
      </c>
      <c r="F77">
        <v>168.95</v>
      </c>
      <c r="G77">
        <v>12</v>
      </c>
      <c r="H77">
        <v>2027.3999999999999</v>
      </c>
    </row>
    <row r="78" spans="1:8">
      <c r="A78" t="s">
        <v>673</v>
      </c>
      <c r="B78" t="s">
        <v>1086</v>
      </c>
      <c r="C78" t="s">
        <v>674</v>
      </c>
      <c r="D78" t="s">
        <v>1094</v>
      </c>
      <c r="E78" s="6">
        <v>40537</v>
      </c>
      <c r="F78">
        <v>168.95</v>
      </c>
      <c r="G78">
        <v>20</v>
      </c>
      <c r="H78">
        <v>3379</v>
      </c>
    </row>
    <row r="79" spans="1:8">
      <c r="A79" t="s">
        <v>343</v>
      </c>
      <c r="B79" t="s">
        <v>1086</v>
      </c>
      <c r="C79" t="s">
        <v>674</v>
      </c>
      <c r="D79" t="s">
        <v>1094</v>
      </c>
      <c r="E79" s="6">
        <v>40539</v>
      </c>
      <c r="F79">
        <v>168.95</v>
      </c>
      <c r="G79">
        <v>9</v>
      </c>
      <c r="H79">
        <v>1520.55</v>
      </c>
    </row>
    <row r="80" spans="1:8">
      <c r="A80" t="s">
        <v>680</v>
      </c>
      <c r="B80" t="s">
        <v>1086</v>
      </c>
      <c r="C80" t="s">
        <v>679</v>
      </c>
      <c r="D80" t="s">
        <v>1095</v>
      </c>
      <c r="E80" s="6">
        <v>40539</v>
      </c>
      <c r="F80">
        <v>168.95</v>
      </c>
      <c r="G80">
        <v>3</v>
      </c>
      <c r="H80">
        <v>506.84999999999997</v>
      </c>
    </row>
    <row r="81" spans="1:8">
      <c r="A81" t="s">
        <v>312</v>
      </c>
      <c r="B81" t="s">
        <v>1086</v>
      </c>
      <c r="C81" t="s">
        <v>674</v>
      </c>
      <c r="D81" t="s">
        <v>1092</v>
      </c>
      <c r="E81" s="6">
        <v>40541</v>
      </c>
      <c r="F81">
        <v>168.95</v>
      </c>
      <c r="G81">
        <v>4</v>
      </c>
      <c r="H81">
        <v>675.8</v>
      </c>
    </row>
    <row r="82" spans="1:8">
      <c r="A82" t="s">
        <v>678</v>
      </c>
      <c r="B82" t="s">
        <v>1086</v>
      </c>
      <c r="C82" t="s">
        <v>679</v>
      </c>
      <c r="D82" t="s">
        <v>1092</v>
      </c>
      <c r="E82" s="6">
        <v>40541</v>
      </c>
      <c r="F82">
        <v>168.95</v>
      </c>
      <c r="G82">
        <v>15</v>
      </c>
      <c r="H82">
        <v>2534.25</v>
      </c>
    </row>
    <row r="83" spans="1:8">
      <c r="A83" t="s">
        <v>605</v>
      </c>
      <c r="B83" t="s">
        <v>1086</v>
      </c>
      <c r="C83" t="s">
        <v>675</v>
      </c>
      <c r="D83" t="s">
        <v>1093</v>
      </c>
      <c r="E83" s="6">
        <v>40547</v>
      </c>
      <c r="F83">
        <v>168.95</v>
      </c>
      <c r="G83">
        <v>15</v>
      </c>
      <c r="H83">
        <v>2534.25</v>
      </c>
    </row>
    <row r="84" spans="1:8">
      <c r="A84" t="s">
        <v>673</v>
      </c>
      <c r="B84" t="s">
        <v>1086</v>
      </c>
      <c r="C84" t="s">
        <v>674</v>
      </c>
      <c r="D84" t="s">
        <v>1094</v>
      </c>
      <c r="E84" s="6">
        <v>40548</v>
      </c>
      <c r="F84">
        <v>168.95</v>
      </c>
      <c r="G84">
        <v>20</v>
      </c>
      <c r="H84">
        <v>3379</v>
      </c>
    </row>
    <row r="85" spans="1:8">
      <c r="A85" t="s">
        <v>171</v>
      </c>
      <c r="B85" t="s">
        <v>1086</v>
      </c>
      <c r="C85" t="s">
        <v>674</v>
      </c>
      <c r="D85" t="s">
        <v>1092</v>
      </c>
      <c r="E85" s="6">
        <v>40548</v>
      </c>
      <c r="F85">
        <v>168.95</v>
      </c>
      <c r="G85">
        <v>4</v>
      </c>
      <c r="H85">
        <v>675.8</v>
      </c>
    </row>
    <row r="86" spans="1:8">
      <c r="A86" t="s">
        <v>171</v>
      </c>
      <c r="B86" t="s">
        <v>1086</v>
      </c>
      <c r="C86" t="s">
        <v>674</v>
      </c>
      <c r="D86" t="s">
        <v>1094</v>
      </c>
      <c r="E86" s="6">
        <v>40550</v>
      </c>
      <c r="F86">
        <v>168.95</v>
      </c>
      <c r="G86">
        <v>16</v>
      </c>
      <c r="H86">
        <v>2703.2</v>
      </c>
    </row>
    <row r="87" spans="1:8">
      <c r="A87" t="s">
        <v>677</v>
      </c>
      <c r="B87" t="s">
        <v>1086</v>
      </c>
      <c r="C87" t="s">
        <v>675</v>
      </c>
      <c r="D87" t="s">
        <v>1093</v>
      </c>
      <c r="E87" s="6">
        <v>40550</v>
      </c>
      <c r="F87">
        <v>168.95</v>
      </c>
      <c r="G87">
        <v>6</v>
      </c>
      <c r="H87">
        <v>1013.6999999999999</v>
      </c>
    </row>
    <row r="88" spans="1:8">
      <c r="A88" t="s">
        <v>605</v>
      </c>
      <c r="B88" t="s">
        <v>1086</v>
      </c>
      <c r="C88" t="s">
        <v>675</v>
      </c>
      <c r="D88" t="s">
        <v>1094</v>
      </c>
      <c r="E88" s="6">
        <v>40551</v>
      </c>
      <c r="F88">
        <v>168.95</v>
      </c>
      <c r="G88">
        <v>6</v>
      </c>
      <c r="H88">
        <v>1013.6999999999999</v>
      </c>
    </row>
    <row r="89" spans="1:8">
      <c r="A89" t="s">
        <v>262</v>
      </c>
      <c r="B89" t="s">
        <v>1086</v>
      </c>
      <c r="C89" t="s">
        <v>676</v>
      </c>
      <c r="D89" t="s">
        <v>1095</v>
      </c>
      <c r="E89" s="6">
        <v>40551</v>
      </c>
      <c r="F89">
        <v>168.95</v>
      </c>
      <c r="G89">
        <v>11</v>
      </c>
      <c r="H89">
        <v>1858.4499999999998</v>
      </c>
    </row>
    <row r="90" spans="1:8">
      <c r="A90" t="s">
        <v>312</v>
      </c>
      <c r="B90" t="s">
        <v>1086</v>
      </c>
      <c r="C90" t="s">
        <v>674</v>
      </c>
      <c r="D90" t="s">
        <v>1095</v>
      </c>
      <c r="E90" s="6">
        <v>40553</v>
      </c>
      <c r="F90">
        <v>168.95</v>
      </c>
      <c r="G90">
        <v>1</v>
      </c>
      <c r="H90">
        <v>168.95</v>
      </c>
    </row>
    <row r="91" spans="1:8">
      <c r="A91" t="s">
        <v>677</v>
      </c>
      <c r="B91" t="s">
        <v>1086</v>
      </c>
      <c r="C91" t="s">
        <v>675</v>
      </c>
      <c r="D91" t="s">
        <v>1091</v>
      </c>
      <c r="E91" s="6">
        <v>40554</v>
      </c>
      <c r="F91">
        <v>168.95</v>
      </c>
      <c r="G91">
        <v>15</v>
      </c>
      <c r="H91">
        <v>2534.25</v>
      </c>
    </row>
    <row r="92" spans="1:8">
      <c r="A92" t="s">
        <v>677</v>
      </c>
      <c r="B92" t="s">
        <v>1086</v>
      </c>
      <c r="C92" t="s">
        <v>675</v>
      </c>
      <c r="D92" t="s">
        <v>1094</v>
      </c>
      <c r="E92" s="6">
        <v>40554</v>
      </c>
      <c r="F92">
        <v>168.95</v>
      </c>
      <c r="G92">
        <v>13</v>
      </c>
      <c r="H92">
        <v>2196.35</v>
      </c>
    </row>
    <row r="93" spans="1:8">
      <c r="A93" t="s">
        <v>343</v>
      </c>
      <c r="B93" t="s">
        <v>1086</v>
      </c>
      <c r="C93" t="s">
        <v>674</v>
      </c>
      <c r="D93" t="s">
        <v>1091</v>
      </c>
      <c r="E93" s="6">
        <v>40557</v>
      </c>
      <c r="F93">
        <v>168.95</v>
      </c>
      <c r="G93">
        <v>15</v>
      </c>
      <c r="H93">
        <v>2534.25</v>
      </c>
    </row>
    <row r="94" spans="1:8">
      <c r="A94" t="s">
        <v>262</v>
      </c>
      <c r="B94" t="s">
        <v>1086</v>
      </c>
      <c r="C94" t="s">
        <v>676</v>
      </c>
      <c r="D94" t="s">
        <v>1093</v>
      </c>
      <c r="E94" s="6">
        <v>40567</v>
      </c>
      <c r="F94">
        <v>168.95</v>
      </c>
      <c r="G94">
        <v>11</v>
      </c>
      <c r="H94">
        <v>1858.4499999999998</v>
      </c>
    </row>
    <row r="95" spans="1:8">
      <c r="A95" t="s">
        <v>605</v>
      </c>
      <c r="B95" t="s">
        <v>1086</v>
      </c>
      <c r="C95" t="s">
        <v>675</v>
      </c>
      <c r="D95" t="s">
        <v>1091</v>
      </c>
      <c r="E95" s="6">
        <v>40570</v>
      </c>
      <c r="F95">
        <v>168.95</v>
      </c>
      <c r="G95">
        <v>9</v>
      </c>
      <c r="H95">
        <v>1520.55</v>
      </c>
    </row>
    <row r="96" spans="1:8">
      <c r="A96" t="s">
        <v>171</v>
      </c>
      <c r="B96" t="s">
        <v>1086</v>
      </c>
      <c r="C96" t="s">
        <v>674</v>
      </c>
      <c r="D96" t="s">
        <v>1091</v>
      </c>
      <c r="E96" s="6">
        <v>40572</v>
      </c>
      <c r="F96">
        <v>168.95</v>
      </c>
      <c r="G96">
        <v>4</v>
      </c>
      <c r="H96">
        <v>675.8</v>
      </c>
    </row>
    <row r="97" spans="1:8">
      <c r="A97" t="s">
        <v>673</v>
      </c>
      <c r="B97" t="s">
        <v>1086</v>
      </c>
      <c r="C97" t="s">
        <v>674</v>
      </c>
      <c r="D97" t="s">
        <v>1094</v>
      </c>
      <c r="E97" s="6">
        <v>40574</v>
      </c>
      <c r="F97">
        <v>168.95</v>
      </c>
      <c r="G97">
        <v>13</v>
      </c>
      <c r="H97">
        <v>2196.35</v>
      </c>
    </row>
    <row r="98" spans="1:8">
      <c r="A98" t="s">
        <v>678</v>
      </c>
      <c r="B98" t="s">
        <v>1086</v>
      </c>
      <c r="C98" t="s">
        <v>679</v>
      </c>
      <c r="D98" t="s">
        <v>1093</v>
      </c>
      <c r="E98" s="6">
        <v>40574</v>
      </c>
      <c r="F98">
        <v>168.95</v>
      </c>
      <c r="G98">
        <v>13</v>
      </c>
      <c r="H98">
        <v>2196.35</v>
      </c>
    </row>
    <row r="99" spans="1:8">
      <c r="A99" t="s">
        <v>673</v>
      </c>
      <c r="B99" t="s">
        <v>1086</v>
      </c>
      <c r="C99" t="s">
        <v>674</v>
      </c>
      <c r="D99" t="s">
        <v>1095</v>
      </c>
      <c r="E99" s="6">
        <v>40576</v>
      </c>
      <c r="F99">
        <v>168.95</v>
      </c>
      <c r="G99">
        <v>6</v>
      </c>
      <c r="H99">
        <v>1013.6999999999999</v>
      </c>
    </row>
    <row r="100" spans="1:8">
      <c r="A100" t="s">
        <v>680</v>
      </c>
      <c r="B100" t="s">
        <v>1086</v>
      </c>
      <c r="C100" t="s">
        <v>679</v>
      </c>
      <c r="D100" t="s">
        <v>1091</v>
      </c>
      <c r="E100" s="6">
        <v>40582</v>
      </c>
      <c r="F100">
        <v>168.95</v>
      </c>
      <c r="G100">
        <v>14</v>
      </c>
      <c r="H100">
        <v>2365.2999999999997</v>
      </c>
    </row>
    <row r="101" spans="1:8">
      <c r="A101" t="s">
        <v>682</v>
      </c>
      <c r="B101" t="s">
        <v>1086</v>
      </c>
      <c r="C101" t="s">
        <v>679</v>
      </c>
      <c r="D101" t="s">
        <v>1095</v>
      </c>
      <c r="E101" s="6">
        <v>40582</v>
      </c>
      <c r="F101">
        <v>168.95</v>
      </c>
      <c r="G101">
        <v>7</v>
      </c>
      <c r="H101">
        <v>1182.6499999999999</v>
      </c>
    </row>
    <row r="102" spans="1:8">
      <c r="A102" t="s">
        <v>171</v>
      </c>
      <c r="B102" t="s">
        <v>1086</v>
      </c>
      <c r="C102" t="s">
        <v>674</v>
      </c>
      <c r="D102" t="s">
        <v>1094</v>
      </c>
      <c r="E102" s="6">
        <v>40588</v>
      </c>
      <c r="F102">
        <v>168.95</v>
      </c>
      <c r="G102">
        <v>14</v>
      </c>
      <c r="H102">
        <v>2365.2999999999997</v>
      </c>
    </row>
    <row r="103" spans="1:8">
      <c r="A103" t="s">
        <v>343</v>
      </c>
      <c r="B103" t="s">
        <v>1086</v>
      </c>
      <c r="C103" t="s">
        <v>674</v>
      </c>
      <c r="D103" t="s">
        <v>1095</v>
      </c>
      <c r="E103" s="6">
        <v>40598</v>
      </c>
      <c r="F103">
        <v>168.95</v>
      </c>
      <c r="G103">
        <v>8</v>
      </c>
      <c r="H103">
        <v>1351.6</v>
      </c>
    </row>
    <row r="104" spans="1:8">
      <c r="A104" t="s">
        <v>681</v>
      </c>
      <c r="B104" t="s">
        <v>1086</v>
      </c>
      <c r="C104" t="s">
        <v>679</v>
      </c>
      <c r="D104" t="s">
        <v>1094</v>
      </c>
      <c r="E104" s="6">
        <v>40606</v>
      </c>
      <c r="F104">
        <v>168.95</v>
      </c>
      <c r="G104">
        <v>8</v>
      </c>
      <c r="H104">
        <v>1351.6</v>
      </c>
    </row>
    <row r="105" spans="1:8">
      <c r="A105" t="s">
        <v>171</v>
      </c>
      <c r="B105" t="s">
        <v>1086</v>
      </c>
      <c r="C105" t="s">
        <v>674</v>
      </c>
      <c r="D105" t="s">
        <v>1092</v>
      </c>
      <c r="E105" s="6">
        <v>40626</v>
      </c>
      <c r="F105">
        <v>168.95</v>
      </c>
      <c r="G105">
        <v>9</v>
      </c>
      <c r="H105">
        <v>1520.55</v>
      </c>
    </row>
    <row r="106" spans="1:8">
      <c r="A106" t="s">
        <v>262</v>
      </c>
      <c r="B106" t="s">
        <v>1086</v>
      </c>
      <c r="C106" t="s">
        <v>676</v>
      </c>
      <c r="D106" t="s">
        <v>1093</v>
      </c>
      <c r="E106" s="6">
        <v>40630</v>
      </c>
      <c r="F106">
        <v>168.95</v>
      </c>
      <c r="G106">
        <v>14</v>
      </c>
      <c r="H106">
        <v>2365.2999999999997</v>
      </c>
    </row>
    <row r="107" spans="1:8">
      <c r="A107" t="s">
        <v>3141</v>
      </c>
      <c r="B107" t="s">
        <v>1086</v>
      </c>
      <c r="C107" t="s">
        <v>676</v>
      </c>
      <c r="D107" t="s">
        <v>1092</v>
      </c>
      <c r="E107" s="6">
        <v>40634</v>
      </c>
      <c r="F107">
        <v>168.95</v>
      </c>
      <c r="G107">
        <v>15</v>
      </c>
      <c r="H107">
        <v>2534.25</v>
      </c>
    </row>
    <row r="108" spans="1:8">
      <c r="A108" t="s">
        <v>680</v>
      </c>
      <c r="B108" t="s">
        <v>1086</v>
      </c>
      <c r="C108" t="s">
        <v>679</v>
      </c>
      <c r="D108" t="s">
        <v>1095</v>
      </c>
      <c r="E108" s="6">
        <v>40637</v>
      </c>
      <c r="F108">
        <v>168.95</v>
      </c>
      <c r="G108">
        <v>9</v>
      </c>
      <c r="H108">
        <v>1520.55</v>
      </c>
    </row>
    <row r="109" spans="1:8">
      <c r="A109" t="s">
        <v>680</v>
      </c>
      <c r="B109" t="s">
        <v>1086</v>
      </c>
      <c r="C109" t="s">
        <v>679</v>
      </c>
      <c r="D109" t="s">
        <v>1094</v>
      </c>
      <c r="E109" s="6">
        <v>40642</v>
      </c>
      <c r="F109">
        <v>168.95</v>
      </c>
      <c r="G109">
        <v>8</v>
      </c>
      <c r="H109">
        <v>1351.6</v>
      </c>
    </row>
    <row r="110" spans="1:8">
      <c r="A110" t="s">
        <v>680</v>
      </c>
      <c r="B110" t="s">
        <v>1086</v>
      </c>
      <c r="C110" t="s">
        <v>679</v>
      </c>
      <c r="D110" t="s">
        <v>1091</v>
      </c>
      <c r="E110" s="6">
        <v>40652</v>
      </c>
      <c r="F110">
        <v>168.95</v>
      </c>
      <c r="G110">
        <v>1</v>
      </c>
      <c r="H110">
        <v>168.95</v>
      </c>
    </row>
    <row r="111" spans="1:8">
      <c r="A111" t="s">
        <v>678</v>
      </c>
      <c r="B111" t="s">
        <v>1086</v>
      </c>
      <c r="C111" t="s">
        <v>679</v>
      </c>
      <c r="D111" t="s">
        <v>1093</v>
      </c>
      <c r="E111" s="6">
        <v>40653</v>
      </c>
      <c r="F111">
        <v>168.95</v>
      </c>
      <c r="G111">
        <v>12</v>
      </c>
      <c r="H111">
        <v>2027.3999999999999</v>
      </c>
    </row>
    <row r="112" spans="1:8">
      <c r="A112" t="s">
        <v>680</v>
      </c>
      <c r="B112" t="s">
        <v>1086</v>
      </c>
      <c r="C112" t="s">
        <v>679</v>
      </c>
      <c r="D112" t="s">
        <v>1095</v>
      </c>
      <c r="E112" s="6">
        <v>40663</v>
      </c>
      <c r="F112">
        <v>168.95</v>
      </c>
      <c r="G112">
        <v>1</v>
      </c>
      <c r="H112">
        <v>168.95</v>
      </c>
    </row>
    <row r="113" spans="1:8">
      <c r="A113" t="s">
        <v>682</v>
      </c>
      <c r="B113" t="s">
        <v>1086</v>
      </c>
      <c r="C113" t="s">
        <v>679</v>
      </c>
      <c r="D113" t="s">
        <v>1091</v>
      </c>
      <c r="E113" s="6">
        <v>40666</v>
      </c>
      <c r="F113">
        <v>168.95</v>
      </c>
      <c r="G113">
        <v>7</v>
      </c>
      <c r="H113">
        <v>1182.6499999999999</v>
      </c>
    </row>
    <row r="114" spans="1:8">
      <c r="A114" t="s">
        <v>681</v>
      </c>
      <c r="B114" t="s">
        <v>1086</v>
      </c>
      <c r="C114" t="s">
        <v>679</v>
      </c>
      <c r="D114" t="s">
        <v>1093</v>
      </c>
      <c r="E114" s="6">
        <v>40667</v>
      </c>
      <c r="F114">
        <v>168.95</v>
      </c>
      <c r="G114">
        <v>3</v>
      </c>
      <c r="H114">
        <v>506.84999999999997</v>
      </c>
    </row>
    <row r="115" spans="1:8">
      <c r="A115" t="s">
        <v>3141</v>
      </c>
      <c r="B115" t="s">
        <v>1086</v>
      </c>
      <c r="C115" t="s">
        <v>676</v>
      </c>
      <c r="D115" t="s">
        <v>1093</v>
      </c>
      <c r="E115" s="6">
        <v>40672</v>
      </c>
      <c r="F115">
        <v>168.95</v>
      </c>
      <c r="G115">
        <v>14</v>
      </c>
      <c r="H115">
        <v>2365.2999999999997</v>
      </c>
    </row>
    <row r="116" spans="1:8">
      <c r="A116" t="s">
        <v>678</v>
      </c>
      <c r="B116" t="s">
        <v>1086</v>
      </c>
      <c r="C116" t="s">
        <v>679</v>
      </c>
      <c r="D116" t="s">
        <v>1095</v>
      </c>
      <c r="E116" s="6">
        <v>40675</v>
      </c>
      <c r="F116">
        <v>168.95</v>
      </c>
      <c r="G116">
        <v>2</v>
      </c>
      <c r="H116">
        <v>337.9</v>
      </c>
    </row>
    <row r="117" spans="1:8">
      <c r="A117" t="s">
        <v>673</v>
      </c>
      <c r="B117" t="s">
        <v>1086</v>
      </c>
      <c r="C117" t="s">
        <v>674</v>
      </c>
      <c r="D117" t="s">
        <v>1095</v>
      </c>
      <c r="E117" s="6">
        <v>40680</v>
      </c>
      <c r="F117">
        <v>168.95</v>
      </c>
      <c r="G117">
        <v>13</v>
      </c>
      <c r="H117">
        <v>2196.35</v>
      </c>
    </row>
    <row r="118" spans="1:8">
      <c r="A118" t="s">
        <v>680</v>
      </c>
      <c r="B118" t="s">
        <v>1086</v>
      </c>
      <c r="C118" t="s">
        <v>679</v>
      </c>
      <c r="D118" t="s">
        <v>1093</v>
      </c>
      <c r="E118" s="6">
        <v>40681</v>
      </c>
      <c r="F118">
        <v>168.95</v>
      </c>
      <c r="G118">
        <v>6</v>
      </c>
      <c r="H118">
        <v>1013.6999999999999</v>
      </c>
    </row>
    <row r="119" spans="1:8">
      <c r="A119" t="s">
        <v>343</v>
      </c>
      <c r="B119" t="s">
        <v>1086</v>
      </c>
      <c r="C119" t="s">
        <v>674</v>
      </c>
      <c r="D119" t="s">
        <v>1091</v>
      </c>
      <c r="E119" s="6">
        <v>40686</v>
      </c>
      <c r="F119">
        <v>168.95</v>
      </c>
      <c r="G119">
        <v>14</v>
      </c>
      <c r="H119">
        <v>2365.2999999999997</v>
      </c>
    </row>
    <row r="120" spans="1:8">
      <c r="A120" t="s">
        <v>171</v>
      </c>
      <c r="B120" t="s">
        <v>1086</v>
      </c>
      <c r="C120" t="s">
        <v>674</v>
      </c>
      <c r="D120" t="s">
        <v>1091</v>
      </c>
      <c r="E120" s="6">
        <v>40686</v>
      </c>
      <c r="F120">
        <v>168.95</v>
      </c>
      <c r="G120">
        <v>12</v>
      </c>
      <c r="H120">
        <v>2027.3999999999999</v>
      </c>
    </row>
    <row r="121" spans="1:8">
      <c r="A121" t="s">
        <v>343</v>
      </c>
      <c r="B121" t="s">
        <v>1086</v>
      </c>
      <c r="C121" t="s">
        <v>674</v>
      </c>
      <c r="D121" t="s">
        <v>1092</v>
      </c>
      <c r="E121" s="6">
        <v>40686</v>
      </c>
      <c r="F121">
        <v>168.95</v>
      </c>
      <c r="G121">
        <v>13</v>
      </c>
      <c r="H121">
        <v>2196.35</v>
      </c>
    </row>
    <row r="122" spans="1:8">
      <c r="A122" t="s">
        <v>605</v>
      </c>
      <c r="B122" t="s">
        <v>1086</v>
      </c>
      <c r="C122" t="s">
        <v>675</v>
      </c>
      <c r="D122" t="s">
        <v>1094</v>
      </c>
      <c r="E122" s="6">
        <v>40689</v>
      </c>
      <c r="F122">
        <v>168.95</v>
      </c>
      <c r="G122">
        <v>17</v>
      </c>
      <c r="H122">
        <v>2872.1499999999996</v>
      </c>
    </row>
    <row r="123" spans="1:8">
      <c r="A123" t="s">
        <v>343</v>
      </c>
      <c r="B123" t="s">
        <v>1086</v>
      </c>
      <c r="C123" t="s">
        <v>674</v>
      </c>
      <c r="D123" t="s">
        <v>1093</v>
      </c>
      <c r="E123" s="6">
        <v>40689</v>
      </c>
      <c r="F123">
        <v>168.95</v>
      </c>
      <c r="G123">
        <v>13</v>
      </c>
      <c r="H123">
        <v>2196.35</v>
      </c>
    </row>
    <row r="124" spans="1:8">
      <c r="A124" t="s">
        <v>343</v>
      </c>
      <c r="B124" t="s">
        <v>1086</v>
      </c>
      <c r="C124" t="s">
        <v>674</v>
      </c>
      <c r="D124" t="s">
        <v>1094</v>
      </c>
      <c r="E124" s="6">
        <v>40694</v>
      </c>
      <c r="F124">
        <v>168.95</v>
      </c>
      <c r="G124">
        <v>14</v>
      </c>
      <c r="H124">
        <v>2365.2999999999997</v>
      </c>
    </row>
    <row r="125" spans="1:8">
      <c r="A125" t="s">
        <v>171</v>
      </c>
      <c r="B125" t="s">
        <v>1086</v>
      </c>
      <c r="C125" t="s">
        <v>674</v>
      </c>
      <c r="D125" t="s">
        <v>1093</v>
      </c>
      <c r="E125" s="6">
        <v>40694</v>
      </c>
      <c r="F125">
        <v>168.95</v>
      </c>
      <c r="G125">
        <v>4</v>
      </c>
      <c r="H125">
        <v>675.8</v>
      </c>
    </row>
    <row r="126" spans="1:8">
      <c r="A126" t="s">
        <v>673</v>
      </c>
      <c r="B126" t="s">
        <v>1086</v>
      </c>
      <c r="C126" t="s">
        <v>674</v>
      </c>
      <c r="D126" t="s">
        <v>1094</v>
      </c>
      <c r="E126" s="6">
        <v>40697</v>
      </c>
      <c r="F126">
        <v>168.95</v>
      </c>
      <c r="G126">
        <v>6</v>
      </c>
      <c r="H126">
        <v>1013.6999999999999</v>
      </c>
    </row>
    <row r="127" spans="1:8">
      <c r="A127" t="s">
        <v>678</v>
      </c>
      <c r="B127" t="s">
        <v>1086</v>
      </c>
      <c r="C127" t="s">
        <v>679</v>
      </c>
      <c r="D127" t="s">
        <v>1091</v>
      </c>
      <c r="E127" s="6">
        <v>40718</v>
      </c>
      <c r="F127">
        <v>168.95</v>
      </c>
      <c r="G127">
        <v>13</v>
      </c>
      <c r="H127">
        <v>2196.35</v>
      </c>
    </row>
    <row r="128" spans="1:8">
      <c r="A128" t="s">
        <v>678</v>
      </c>
      <c r="B128" t="s">
        <v>1086</v>
      </c>
      <c r="C128" t="s">
        <v>679</v>
      </c>
      <c r="D128" t="s">
        <v>1093</v>
      </c>
      <c r="E128" s="6">
        <v>40718</v>
      </c>
      <c r="F128">
        <v>168.95</v>
      </c>
      <c r="G128">
        <v>3</v>
      </c>
      <c r="H128">
        <v>506.84999999999997</v>
      </c>
    </row>
    <row r="129" spans="1:8">
      <c r="A129" t="s">
        <v>673</v>
      </c>
      <c r="B129" t="s">
        <v>1086</v>
      </c>
      <c r="C129" t="s">
        <v>674</v>
      </c>
      <c r="D129" t="s">
        <v>1094</v>
      </c>
      <c r="E129" s="6">
        <v>40726</v>
      </c>
      <c r="F129">
        <v>168.95</v>
      </c>
      <c r="G129">
        <v>8</v>
      </c>
      <c r="H129">
        <v>1351.6</v>
      </c>
    </row>
    <row r="130" spans="1:8">
      <c r="A130" t="s">
        <v>3141</v>
      </c>
      <c r="B130" t="s">
        <v>1086</v>
      </c>
      <c r="C130" t="s">
        <v>676</v>
      </c>
      <c r="D130" t="s">
        <v>1095</v>
      </c>
      <c r="E130" s="6">
        <v>40728</v>
      </c>
      <c r="F130">
        <v>168.95</v>
      </c>
      <c r="G130">
        <v>3</v>
      </c>
      <c r="H130">
        <v>506.84999999999997</v>
      </c>
    </row>
    <row r="131" spans="1:8">
      <c r="A131" t="s">
        <v>682</v>
      </c>
      <c r="B131" t="s">
        <v>1086</v>
      </c>
      <c r="C131" t="s">
        <v>679</v>
      </c>
      <c r="D131" t="s">
        <v>1094</v>
      </c>
      <c r="E131" s="6">
        <v>40729</v>
      </c>
      <c r="F131">
        <v>168.95</v>
      </c>
      <c r="G131">
        <v>17</v>
      </c>
      <c r="H131">
        <v>2872.1499999999996</v>
      </c>
    </row>
    <row r="132" spans="1:8">
      <c r="A132" t="s">
        <v>678</v>
      </c>
      <c r="B132" t="s">
        <v>1086</v>
      </c>
      <c r="C132" t="s">
        <v>679</v>
      </c>
      <c r="D132" t="s">
        <v>1092</v>
      </c>
      <c r="E132" s="6">
        <v>40732</v>
      </c>
      <c r="F132">
        <v>168.95</v>
      </c>
      <c r="G132">
        <v>4</v>
      </c>
      <c r="H132">
        <v>675.8</v>
      </c>
    </row>
    <row r="133" spans="1:8">
      <c r="A133" t="s">
        <v>262</v>
      </c>
      <c r="B133" t="s">
        <v>1086</v>
      </c>
      <c r="C133" t="s">
        <v>676</v>
      </c>
      <c r="D133" t="s">
        <v>1094</v>
      </c>
      <c r="E133" s="6">
        <v>40733</v>
      </c>
      <c r="F133">
        <v>168.95</v>
      </c>
      <c r="G133">
        <v>13</v>
      </c>
      <c r="H133">
        <v>2196.35</v>
      </c>
    </row>
    <row r="134" spans="1:8">
      <c r="A134" t="s">
        <v>262</v>
      </c>
      <c r="B134" t="s">
        <v>1086</v>
      </c>
      <c r="C134" t="s">
        <v>676</v>
      </c>
      <c r="D134" t="s">
        <v>1093</v>
      </c>
      <c r="E134" s="6">
        <v>40737</v>
      </c>
      <c r="F134">
        <v>168.95</v>
      </c>
      <c r="G134">
        <v>4</v>
      </c>
      <c r="H134">
        <v>675.8</v>
      </c>
    </row>
    <row r="135" spans="1:8">
      <c r="A135" t="s">
        <v>681</v>
      </c>
      <c r="B135" t="s">
        <v>1086</v>
      </c>
      <c r="C135" t="s">
        <v>679</v>
      </c>
      <c r="D135" t="s">
        <v>1091</v>
      </c>
      <c r="E135" s="6">
        <v>40744</v>
      </c>
      <c r="F135">
        <v>168.95</v>
      </c>
      <c r="G135">
        <v>2</v>
      </c>
      <c r="H135">
        <v>337.9</v>
      </c>
    </row>
    <row r="136" spans="1:8">
      <c r="A136" t="s">
        <v>3141</v>
      </c>
      <c r="B136" t="s">
        <v>1086</v>
      </c>
      <c r="C136" t="s">
        <v>676</v>
      </c>
      <c r="D136" t="s">
        <v>1091</v>
      </c>
      <c r="E136" s="6">
        <v>40744</v>
      </c>
      <c r="F136">
        <v>168.95</v>
      </c>
      <c r="G136">
        <v>2</v>
      </c>
      <c r="H136">
        <v>337.9</v>
      </c>
    </row>
    <row r="137" spans="1:8">
      <c r="A137" t="s">
        <v>673</v>
      </c>
      <c r="B137" t="s">
        <v>1086</v>
      </c>
      <c r="C137" t="s">
        <v>674</v>
      </c>
      <c r="D137" t="s">
        <v>1094</v>
      </c>
      <c r="E137" s="6">
        <v>40747</v>
      </c>
      <c r="F137">
        <v>168.95</v>
      </c>
      <c r="G137">
        <v>17</v>
      </c>
      <c r="H137">
        <v>2872.1499999999996</v>
      </c>
    </row>
    <row r="138" spans="1:8">
      <c r="A138" t="s">
        <v>262</v>
      </c>
      <c r="B138" t="s">
        <v>1086</v>
      </c>
      <c r="C138" t="s">
        <v>676</v>
      </c>
      <c r="D138" t="s">
        <v>1095</v>
      </c>
      <c r="E138" s="6">
        <v>40757</v>
      </c>
      <c r="F138">
        <v>168.95</v>
      </c>
      <c r="G138">
        <v>5</v>
      </c>
      <c r="H138">
        <v>844.75</v>
      </c>
    </row>
    <row r="139" spans="1:8">
      <c r="A139" t="s">
        <v>678</v>
      </c>
      <c r="B139" t="s">
        <v>1086</v>
      </c>
      <c r="C139" t="s">
        <v>679</v>
      </c>
      <c r="D139" t="s">
        <v>1094</v>
      </c>
      <c r="E139" s="6">
        <v>40765</v>
      </c>
      <c r="F139">
        <v>168.95</v>
      </c>
      <c r="G139">
        <v>8</v>
      </c>
      <c r="H139">
        <v>1351.6</v>
      </c>
    </row>
    <row r="140" spans="1:8">
      <c r="A140" t="s">
        <v>171</v>
      </c>
      <c r="B140" t="s">
        <v>1086</v>
      </c>
      <c r="C140" t="s">
        <v>674</v>
      </c>
      <c r="D140" t="s">
        <v>1095</v>
      </c>
      <c r="E140" s="6">
        <v>40767</v>
      </c>
      <c r="F140">
        <v>168.95</v>
      </c>
      <c r="G140">
        <v>5</v>
      </c>
      <c r="H140">
        <v>844.75</v>
      </c>
    </row>
    <row r="141" spans="1:8">
      <c r="A141" t="s">
        <v>681</v>
      </c>
      <c r="B141" t="s">
        <v>1086</v>
      </c>
      <c r="C141" t="s">
        <v>679</v>
      </c>
      <c r="D141" t="s">
        <v>1092</v>
      </c>
      <c r="E141" s="6">
        <v>40772</v>
      </c>
      <c r="F141">
        <v>168.95</v>
      </c>
      <c r="G141">
        <v>2</v>
      </c>
      <c r="H141">
        <v>337.9</v>
      </c>
    </row>
    <row r="142" spans="1:8">
      <c r="A142" t="s">
        <v>262</v>
      </c>
      <c r="B142" t="s">
        <v>1086</v>
      </c>
      <c r="C142" t="s">
        <v>676</v>
      </c>
      <c r="D142" t="s">
        <v>1093</v>
      </c>
      <c r="E142" s="6">
        <v>40780</v>
      </c>
      <c r="F142">
        <v>168.95</v>
      </c>
      <c r="G142">
        <v>13</v>
      </c>
      <c r="H142">
        <v>2196.35</v>
      </c>
    </row>
    <row r="143" spans="1:8">
      <c r="A143" t="s">
        <v>682</v>
      </c>
      <c r="B143" t="s">
        <v>1086</v>
      </c>
      <c r="C143" t="s">
        <v>679</v>
      </c>
      <c r="D143" t="s">
        <v>1095</v>
      </c>
      <c r="E143" s="6">
        <v>40780</v>
      </c>
      <c r="F143">
        <v>168.95</v>
      </c>
      <c r="G143">
        <v>12</v>
      </c>
      <c r="H143">
        <v>2027.3999999999999</v>
      </c>
    </row>
    <row r="144" spans="1:8">
      <c r="A144" t="s">
        <v>677</v>
      </c>
      <c r="B144" t="s">
        <v>1086</v>
      </c>
      <c r="C144" t="s">
        <v>675</v>
      </c>
      <c r="D144" t="s">
        <v>1093</v>
      </c>
      <c r="E144" s="6">
        <v>40789</v>
      </c>
      <c r="F144">
        <v>168.95</v>
      </c>
      <c r="G144">
        <v>3</v>
      </c>
      <c r="H144">
        <v>506.84999999999997</v>
      </c>
    </row>
    <row r="145" spans="1:8">
      <c r="A145" t="s">
        <v>3141</v>
      </c>
      <c r="B145" t="s">
        <v>1086</v>
      </c>
      <c r="C145" t="s">
        <v>676</v>
      </c>
      <c r="D145" t="s">
        <v>1091</v>
      </c>
      <c r="E145" s="6">
        <v>40792</v>
      </c>
      <c r="F145">
        <v>168.95</v>
      </c>
      <c r="G145">
        <v>1</v>
      </c>
      <c r="H145">
        <v>168.95</v>
      </c>
    </row>
    <row r="146" spans="1:8">
      <c r="A146" t="s">
        <v>262</v>
      </c>
      <c r="B146" t="s">
        <v>1086</v>
      </c>
      <c r="C146" t="s">
        <v>676</v>
      </c>
      <c r="D146" t="s">
        <v>1093</v>
      </c>
      <c r="E146" s="6">
        <v>40792</v>
      </c>
      <c r="F146">
        <v>168.95</v>
      </c>
      <c r="G146">
        <v>6</v>
      </c>
      <c r="H146">
        <v>1013.6999999999999</v>
      </c>
    </row>
    <row r="147" spans="1:8">
      <c r="A147" t="s">
        <v>605</v>
      </c>
      <c r="B147" t="s">
        <v>1086</v>
      </c>
      <c r="C147" t="s">
        <v>675</v>
      </c>
      <c r="D147" t="s">
        <v>1093</v>
      </c>
      <c r="E147" s="6">
        <v>40792</v>
      </c>
      <c r="F147">
        <v>168.95</v>
      </c>
      <c r="G147">
        <v>15</v>
      </c>
      <c r="H147">
        <v>2534.25</v>
      </c>
    </row>
    <row r="148" spans="1:8">
      <c r="A148" t="s">
        <v>673</v>
      </c>
      <c r="B148" t="s">
        <v>1086</v>
      </c>
      <c r="C148" t="s">
        <v>674</v>
      </c>
      <c r="D148" t="s">
        <v>1094</v>
      </c>
      <c r="E148" s="6">
        <v>40801</v>
      </c>
      <c r="F148">
        <v>168.95</v>
      </c>
      <c r="G148">
        <v>20</v>
      </c>
      <c r="H148">
        <v>3379</v>
      </c>
    </row>
    <row r="149" spans="1:8">
      <c r="A149" t="s">
        <v>3141</v>
      </c>
      <c r="B149" t="s">
        <v>1086</v>
      </c>
      <c r="C149" t="s">
        <v>676</v>
      </c>
      <c r="D149" t="s">
        <v>1094</v>
      </c>
      <c r="E149" s="6">
        <v>40806</v>
      </c>
      <c r="F149">
        <v>168.95</v>
      </c>
      <c r="G149">
        <v>20</v>
      </c>
      <c r="H149">
        <v>3379</v>
      </c>
    </row>
    <row r="150" spans="1:8">
      <c r="A150" t="s">
        <v>682</v>
      </c>
      <c r="B150" t="s">
        <v>1086</v>
      </c>
      <c r="C150" t="s">
        <v>679</v>
      </c>
      <c r="D150" t="s">
        <v>1095</v>
      </c>
      <c r="E150" s="6">
        <v>40806</v>
      </c>
      <c r="F150">
        <v>168.95</v>
      </c>
      <c r="G150">
        <v>6</v>
      </c>
      <c r="H150">
        <v>1013.6999999999999</v>
      </c>
    </row>
    <row r="151" spans="1:8">
      <c r="A151" t="s">
        <v>673</v>
      </c>
      <c r="B151" t="s">
        <v>1086</v>
      </c>
      <c r="C151" t="s">
        <v>674</v>
      </c>
      <c r="D151" t="s">
        <v>1091</v>
      </c>
      <c r="E151" s="6">
        <v>40808</v>
      </c>
      <c r="F151">
        <v>168.95</v>
      </c>
      <c r="G151">
        <v>6</v>
      </c>
      <c r="H151">
        <v>1013.6999999999999</v>
      </c>
    </row>
    <row r="152" spans="1:8">
      <c r="A152" t="s">
        <v>677</v>
      </c>
      <c r="B152" t="s">
        <v>1086</v>
      </c>
      <c r="C152" t="s">
        <v>675</v>
      </c>
      <c r="D152" t="s">
        <v>1093</v>
      </c>
      <c r="E152" s="6">
        <v>40812</v>
      </c>
      <c r="F152">
        <v>168.95</v>
      </c>
      <c r="G152">
        <v>10</v>
      </c>
      <c r="H152">
        <v>1689.5</v>
      </c>
    </row>
    <row r="153" spans="1:8">
      <c r="A153" t="s">
        <v>682</v>
      </c>
      <c r="B153" t="s">
        <v>1086</v>
      </c>
      <c r="C153" t="s">
        <v>679</v>
      </c>
      <c r="D153" t="s">
        <v>1095</v>
      </c>
      <c r="E153" s="6">
        <v>40813</v>
      </c>
      <c r="F153">
        <v>168.95</v>
      </c>
      <c r="G153">
        <v>10</v>
      </c>
      <c r="H153">
        <v>1689.5</v>
      </c>
    </row>
    <row r="154" spans="1:8">
      <c r="A154" t="s">
        <v>681</v>
      </c>
      <c r="B154" t="s">
        <v>1086</v>
      </c>
      <c r="C154" t="s">
        <v>679</v>
      </c>
      <c r="D154" t="s">
        <v>1091</v>
      </c>
      <c r="E154" s="6">
        <v>40820</v>
      </c>
      <c r="F154">
        <v>168.95</v>
      </c>
      <c r="G154">
        <v>1</v>
      </c>
      <c r="H154">
        <v>168.95</v>
      </c>
    </row>
    <row r="155" spans="1:8">
      <c r="A155" t="s">
        <v>678</v>
      </c>
      <c r="B155" t="s">
        <v>1086</v>
      </c>
      <c r="C155" t="s">
        <v>679</v>
      </c>
      <c r="D155" t="s">
        <v>1091</v>
      </c>
      <c r="E155" s="6">
        <v>40820</v>
      </c>
      <c r="F155">
        <v>168.95</v>
      </c>
      <c r="G155">
        <v>1</v>
      </c>
      <c r="H155">
        <v>168.95</v>
      </c>
    </row>
    <row r="156" spans="1:8">
      <c r="A156" t="s">
        <v>3141</v>
      </c>
      <c r="B156" t="s">
        <v>1086</v>
      </c>
      <c r="C156" t="s">
        <v>676</v>
      </c>
      <c r="D156" t="s">
        <v>1094</v>
      </c>
      <c r="E156" s="6">
        <v>40821</v>
      </c>
      <c r="F156">
        <v>168.95</v>
      </c>
      <c r="G156">
        <v>6</v>
      </c>
      <c r="H156">
        <v>1013.6999999999999</v>
      </c>
    </row>
    <row r="157" spans="1:8">
      <c r="A157" t="s">
        <v>677</v>
      </c>
      <c r="B157" t="s">
        <v>1086</v>
      </c>
      <c r="C157" t="s">
        <v>675</v>
      </c>
      <c r="D157" t="s">
        <v>1095</v>
      </c>
      <c r="E157" s="6">
        <v>40821</v>
      </c>
      <c r="F157">
        <v>168.95</v>
      </c>
      <c r="G157">
        <v>14</v>
      </c>
      <c r="H157">
        <v>2365.2999999999997</v>
      </c>
    </row>
    <row r="158" spans="1:8">
      <c r="A158" t="s">
        <v>262</v>
      </c>
      <c r="B158" t="s">
        <v>1086</v>
      </c>
      <c r="C158" t="s">
        <v>676</v>
      </c>
      <c r="D158" t="s">
        <v>1095</v>
      </c>
      <c r="E158" s="6">
        <v>40822</v>
      </c>
      <c r="F158">
        <v>168.95</v>
      </c>
      <c r="G158">
        <v>12</v>
      </c>
      <c r="H158">
        <v>2027.3999999999999</v>
      </c>
    </row>
    <row r="159" spans="1:8">
      <c r="A159" t="s">
        <v>673</v>
      </c>
      <c r="B159" t="s">
        <v>1086</v>
      </c>
      <c r="C159" t="s">
        <v>674</v>
      </c>
      <c r="D159" t="s">
        <v>1094</v>
      </c>
      <c r="E159" s="6">
        <v>40823</v>
      </c>
      <c r="F159">
        <v>168.95</v>
      </c>
      <c r="G159">
        <v>8</v>
      </c>
      <c r="H159">
        <v>1351.6</v>
      </c>
    </row>
    <row r="160" spans="1:8">
      <c r="A160" t="s">
        <v>262</v>
      </c>
      <c r="B160" t="s">
        <v>1086</v>
      </c>
      <c r="C160" t="s">
        <v>676</v>
      </c>
      <c r="D160" t="s">
        <v>1091</v>
      </c>
      <c r="E160" s="6">
        <v>40824</v>
      </c>
      <c r="F160">
        <v>168.95</v>
      </c>
      <c r="G160">
        <v>10</v>
      </c>
      <c r="H160">
        <v>1689.5</v>
      </c>
    </row>
    <row r="161" spans="1:8">
      <c r="A161" t="s">
        <v>262</v>
      </c>
      <c r="B161" t="s">
        <v>1086</v>
      </c>
      <c r="C161" t="s">
        <v>676</v>
      </c>
      <c r="D161" t="s">
        <v>1092</v>
      </c>
      <c r="E161" s="6">
        <v>40838</v>
      </c>
      <c r="F161">
        <v>168.95</v>
      </c>
      <c r="G161">
        <v>1</v>
      </c>
      <c r="H161">
        <v>168.95</v>
      </c>
    </row>
    <row r="162" spans="1:8">
      <c r="A162" t="s">
        <v>677</v>
      </c>
      <c r="B162" t="s">
        <v>1086</v>
      </c>
      <c r="C162" t="s">
        <v>675</v>
      </c>
      <c r="D162" t="s">
        <v>1094</v>
      </c>
      <c r="E162" s="6">
        <v>40841</v>
      </c>
      <c r="F162">
        <v>168.95</v>
      </c>
      <c r="G162">
        <v>18</v>
      </c>
      <c r="H162">
        <v>3041.1</v>
      </c>
    </row>
    <row r="163" spans="1:8">
      <c r="A163" t="s">
        <v>678</v>
      </c>
      <c r="B163" t="s">
        <v>1086</v>
      </c>
      <c r="C163" t="s">
        <v>679</v>
      </c>
      <c r="D163" t="s">
        <v>1091</v>
      </c>
      <c r="E163" s="6">
        <v>40844</v>
      </c>
      <c r="F163">
        <v>168.95</v>
      </c>
      <c r="G163">
        <v>2</v>
      </c>
      <c r="H163">
        <v>337.9</v>
      </c>
    </row>
    <row r="164" spans="1:8">
      <c r="A164" t="s">
        <v>343</v>
      </c>
      <c r="B164" t="s">
        <v>1086</v>
      </c>
      <c r="C164" t="s">
        <v>674</v>
      </c>
      <c r="D164" t="s">
        <v>1092</v>
      </c>
      <c r="E164" s="6">
        <v>40845</v>
      </c>
      <c r="F164">
        <v>168.95</v>
      </c>
      <c r="G164">
        <v>13</v>
      </c>
      <c r="H164">
        <v>2196.35</v>
      </c>
    </row>
    <row r="165" spans="1:8">
      <c r="A165" t="s">
        <v>673</v>
      </c>
      <c r="B165" t="s">
        <v>1086</v>
      </c>
      <c r="C165" t="s">
        <v>674</v>
      </c>
      <c r="D165" t="s">
        <v>1093</v>
      </c>
      <c r="E165" s="6">
        <v>40850</v>
      </c>
      <c r="F165">
        <v>168.95</v>
      </c>
      <c r="G165">
        <v>7</v>
      </c>
      <c r="H165">
        <v>1182.6499999999999</v>
      </c>
    </row>
    <row r="166" spans="1:8">
      <c r="A166" t="s">
        <v>673</v>
      </c>
      <c r="B166" t="s">
        <v>1086</v>
      </c>
      <c r="C166" t="s">
        <v>674</v>
      </c>
      <c r="D166" t="s">
        <v>1094</v>
      </c>
      <c r="E166" s="6">
        <v>40852</v>
      </c>
      <c r="F166">
        <v>168.95</v>
      </c>
      <c r="G166">
        <v>9</v>
      </c>
      <c r="H166">
        <v>1520.55</v>
      </c>
    </row>
    <row r="167" spans="1:8">
      <c r="A167" t="s">
        <v>680</v>
      </c>
      <c r="B167" t="s">
        <v>1086</v>
      </c>
      <c r="C167" t="s">
        <v>679</v>
      </c>
      <c r="D167" t="s">
        <v>1095</v>
      </c>
      <c r="E167" s="6">
        <v>40852</v>
      </c>
      <c r="F167">
        <v>168.95</v>
      </c>
      <c r="G167">
        <v>9</v>
      </c>
      <c r="H167">
        <v>1520.55</v>
      </c>
    </row>
    <row r="168" spans="1:8">
      <c r="A168" t="s">
        <v>343</v>
      </c>
      <c r="B168" t="s">
        <v>1086</v>
      </c>
      <c r="C168" t="s">
        <v>674</v>
      </c>
      <c r="D168" t="s">
        <v>1092</v>
      </c>
      <c r="E168" s="6">
        <v>40855</v>
      </c>
      <c r="F168">
        <v>168.95</v>
      </c>
      <c r="G168">
        <v>13</v>
      </c>
      <c r="H168">
        <v>2196.35</v>
      </c>
    </row>
    <row r="169" spans="1:8">
      <c r="A169" t="s">
        <v>673</v>
      </c>
      <c r="B169" t="s">
        <v>1086</v>
      </c>
      <c r="C169" t="s">
        <v>674</v>
      </c>
      <c r="D169" t="s">
        <v>1093</v>
      </c>
      <c r="E169" s="6">
        <v>40858</v>
      </c>
      <c r="F169">
        <v>168.95</v>
      </c>
      <c r="G169">
        <v>6</v>
      </c>
      <c r="H169">
        <v>1013.6999999999999</v>
      </c>
    </row>
    <row r="170" spans="1:8">
      <c r="A170" t="s">
        <v>605</v>
      </c>
      <c r="B170" t="s">
        <v>1086</v>
      </c>
      <c r="C170" t="s">
        <v>675</v>
      </c>
      <c r="D170" t="s">
        <v>1095</v>
      </c>
      <c r="E170" s="6">
        <v>40862</v>
      </c>
      <c r="F170">
        <v>168.95</v>
      </c>
      <c r="G170">
        <v>8</v>
      </c>
      <c r="H170">
        <v>1351.6</v>
      </c>
    </row>
    <row r="171" spans="1:8">
      <c r="A171" t="s">
        <v>680</v>
      </c>
      <c r="B171" t="s">
        <v>1086</v>
      </c>
      <c r="C171" t="s">
        <v>679</v>
      </c>
      <c r="D171" t="s">
        <v>1092</v>
      </c>
      <c r="E171" s="6">
        <v>40864</v>
      </c>
      <c r="F171">
        <v>168.95</v>
      </c>
      <c r="G171">
        <v>3</v>
      </c>
      <c r="H171">
        <v>506.84999999999997</v>
      </c>
    </row>
    <row r="172" spans="1:8">
      <c r="A172" t="s">
        <v>677</v>
      </c>
      <c r="B172" t="s">
        <v>1086</v>
      </c>
      <c r="C172" t="s">
        <v>675</v>
      </c>
      <c r="D172" t="s">
        <v>1095</v>
      </c>
      <c r="E172" s="6">
        <v>40865</v>
      </c>
      <c r="F172">
        <v>168.95</v>
      </c>
      <c r="G172">
        <v>3</v>
      </c>
      <c r="H172">
        <v>506.84999999999997</v>
      </c>
    </row>
    <row r="173" spans="1:8">
      <c r="A173" t="s">
        <v>673</v>
      </c>
      <c r="B173" t="s">
        <v>1086</v>
      </c>
      <c r="C173" t="s">
        <v>674</v>
      </c>
      <c r="D173" t="s">
        <v>1093</v>
      </c>
      <c r="E173" s="6">
        <v>40870</v>
      </c>
      <c r="F173">
        <v>168.95</v>
      </c>
      <c r="G173">
        <v>1</v>
      </c>
      <c r="H173">
        <v>168.95</v>
      </c>
    </row>
    <row r="174" spans="1:8">
      <c r="A174" t="s">
        <v>605</v>
      </c>
      <c r="B174" t="s">
        <v>1086</v>
      </c>
      <c r="C174" t="s">
        <v>675</v>
      </c>
      <c r="D174" t="s">
        <v>1092</v>
      </c>
      <c r="E174" s="6">
        <v>40880</v>
      </c>
      <c r="F174">
        <v>168.95</v>
      </c>
      <c r="G174">
        <v>15</v>
      </c>
      <c r="H174">
        <v>2534.25</v>
      </c>
    </row>
    <row r="175" spans="1:8">
      <c r="A175" t="s">
        <v>677</v>
      </c>
      <c r="B175" t="s">
        <v>1086</v>
      </c>
      <c r="C175" t="s">
        <v>675</v>
      </c>
      <c r="D175" t="s">
        <v>1091</v>
      </c>
      <c r="E175" s="6">
        <v>40886</v>
      </c>
      <c r="F175">
        <v>168.95</v>
      </c>
      <c r="G175">
        <v>12</v>
      </c>
      <c r="H175">
        <v>2027.3999999999999</v>
      </c>
    </row>
    <row r="176" spans="1:8">
      <c r="A176" t="s">
        <v>605</v>
      </c>
      <c r="B176" t="s">
        <v>1086</v>
      </c>
      <c r="C176" t="s">
        <v>675</v>
      </c>
      <c r="D176" t="s">
        <v>1094</v>
      </c>
      <c r="E176" s="6">
        <v>40887</v>
      </c>
      <c r="F176">
        <v>168.95</v>
      </c>
      <c r="G176">
        <v>6</v>
      </c>
      <c r="H176">
        <v>1013.6999999999999</v>
      </c>
    </row>
    <row r="177" spans="1:8">
      <c r="A177" t="s">
        <v>605</v>
      </c>
      <c r="B177" t="s">
        <v>1086</v>
      </c>
      <c r="C177" t="s">
        <v>675</v>
      </c>
      <c r="D177" t="s">
        <v>1093</v>
      </c>
      <c r="E177" s="6">
        <v>40889</v>
      </c>
      <c r="F177">
        <v>168.95</v>
      </c>
      <c r="G177">
        <v>6</v>
      </c>
      <c r="H177">
        <v>1013.6999999999999</v>
      </c>
    </row>
    <row r="178" spans="1:8">
      <c r="A178" t="s">
        <v>343</v>
      </c>
      <c r="B178" t="s">
        <v>1086</v>
      </c>
      <c r="C178" t="s">
        <v>674</v>
      </c>
      <c r="D178" t="s">
        <v>1091</v>
      </c>
      <c r="E178" s="6">
        <v>40890</v>
      </c>
      <c r="F178">
        <v>168.95</v>
      </c>
      <c r="G178">
        <v>4</v>
      </c>
      <c r="H178">
        <v>675.8</v>
      </c>
    </row>
    <row r="179" spans="1:8">
      <c r="A179" t="s">
        <v>673</v>
      </c>
      <c r="B179" t="s">
        <v>1086</v>
      </c>
      <c r="C179" t="s">
        <v>674</v>
      </c>
      <c r="D179" t="s">
        <v>1093</v>
      </c>
      <c r="E179" s="6">
        <v>40890</v>
      </c>
      <c r="F179">
        <v>168.95</v>
      </c>
      <c r="G179">
        <v>7</v>
      </c>
      <c r="H179">
        <v>1182.6499999999999</v>
      </c>
    </row>
    <row r="180" spans="1:8">
      <c r="A180" t="s">
        <v>680</v>
      </c>
      <c r="B180" t="s">
        <v>1086</v>
      </c>
      <c r="C180" t="s">
        <v>679</v>
      </c>
      <c r="D180" t="s">
        <v>1095</v>
      </c>
      <c r="E180" s="6">
        <v>40890</v>
      </c>
      <c r="F180">
        <v>168.95</v>
      </c>
      <c r="G180">
        <v>5</v>
      </c>
      <c r="H180">
        <v>844.75</v>
      </c>
    </row>
    <row r="181" spans="1:8">
      <c r="A181" t="s">
        <v>682</v>
      </c>
      <c r="B181" t="s">
        <v>1086</v>
      </c>
      <c r="C181" t="s">
        <v>679</v>
      </c>
      <c r="D181" t="s">
        <v>1091</v>
      </c>
      <c r="E181" s="6">
        <v>40898</v>
      </c>
      <c r="F181">
        <v>168.95</v>
      </c>
      <c r="G181">
        <v>3</v>
      </c>
      <c r="H181">
        <v>506.84999999999997</v>
      </c>
    </row>
    <row r="182" spans="1:8">
      <c r="A182" t="s">
        <v>605</v>
      </c>
      <c r="B182" t="s">
        <v>1086</v>
      </c>
      <c r="C182" t="s">
        <v>675</v>
      </c>
      <c r="D182" t="s">
        <v>1092</v>
      </c>
      <c r="E182" s="6">
        <v>40904</v>
      </c>
      <c r="F182">
        <v>168.95</v>
      </c>
      <c r="G182">
        <v>8</v>
      </c>
      <c r="H182">
        <v>1351.6</v>
      </c>
    </row>
    <row r="183" spans="1:8">
      <c r="A183" t="s">
        <v>262</v>
      </c>
      <c r="B183" t="s">
        <v>1087</v>
      </c>
      <c r="C183" t="s">
        <v>676</v>
      </c>
      <c r="D183" t="s">
        <v>1091</v>
      </c>
      <c r="E183" s="6">
        <v>40182</v>
      </c>
      <c r="F183">
        <v>168.95</v>
      </c>
      <c r="G183">
        <v>7</v>
      </c>
      <c r="H183">
        <v>1182.6499999999999</v>
      </c>
    </row>
    <row r="184" spans="1:8">
      <c r="A184" t="s">
        <v>677</v>
      </c>
      <c r="B184" t="s">
        <v>1087</v>
      </c>
      <c r="C184" t="s">
        <v>675</v>
      </c>
      <c r="D184" t="s">
        <v>1094</v>
      </c>
      <c r="E184" s="6">
        <v>40183</v>
      </c>
      <c r="F184">
        <v>168.95</v>
      </c>
      <c r="G184">
        <v>12</v>
      </c>
      <c r="H184">
        <v>2027.3999999999999</v>
      </c>
    </row>
    <row r="185" spans="1:8">
      <c r="A185" t="s">
        <v>171</v>
      </c>
      <c r="B185" t="s">
        <v>1087</v>
      </c>
      <c r="C185" t="s">
        <v>674</v>
      </c>
      <c r="D185" t="s">
        <v>1092</v>
      </c>
      <c r="E185" s="6">
        <v>40186</v>
      </c>
      <c r="F185">
        <v>168.95</v>
      </c>
      <c r="G185">
        <v>10</v>
      </c>
      <c r="H185">
        <v>1689.5</v>
      </c>
    </row>
    <row r="186" spans="1:8">
      <c r="A186" t="s">
        <v>677</v>
      </c>
      <c r="B186" t="s">
        <v>1087</v>
      </c>
      <c r="C186" t="s">
        <v>675</v>
      </c>
      <c r="D186" t="s">
        <v>1091</v>
      </c>
      <c r="E186" s="6">
        <v>40191</v>
      </c>
      <c r="F186">
        <v>168.95</v>
      </c>
      <c r="G186">
        <v>11</v>
      </c>
      <c r="H186">
        <v>1858.4499999999998</v>
      </c>
    </row>
    <row r="187" spans="1:8">
      <c r="A187" t="s">
        <v>680</v>
      </c>
      <c r="B187" t="s">
        <v>1087</v>
      </c>
      <c r="C187" t="s">
        <v>679</v>
      </c>
      <c r="D187" t="s">
        <v>1094</v>
      </c>
      <c r="E187" s="6">
        <v>40198</v>
      </c>
      <c r="F187">
        <v>168.95</v>
      </c>
      <c r="G187">
        <v>20</v>
      </c>
      <c r="H187">
        <v>3379</v>
      </c>
    </row>
    <row r="188" spans="1:8">
      <c r="A188" t="s">
        <v>312</v>
      </c>
      <c r="B188" t="s">
        <v>1087</v>
      </c>
      <c r="C188" t="s">
        <v>674</v>
      </c>
      <c r="D188" t="s">
        <v>1092</v>
      </c>
      <c r="E188" s="6">
        <v>40201</v>
      </c>
      <c r="F188">
        <v>168.95</v>
      </c>
      <c r="G188">
        <v>11</v>
      </c>
      <c r="H188">
        <v>1858.4499999999998</v>
      </c>
    </row>
    <row r="189" spans="1:8">
      <c r="A189" t="s">
        <v>262</v>
      </c>
      <c r="B189" t="s">
        <v>1087</v>
      </c>
      <c r="C189" t="s">
        <v>676</v>
      </c>
      <c r="D189" t="s">
        <v>1092</v>
      </c>
      <c r="E189" s="6">
        <v>40208</v>
      </c>
      <c r="F189">
        <v>168.95</v>
      </c>
      <c r="G189">
        <v>5</v>
      </c>
      <c r="H189">
        <v>844.75</v>
      </c>
    </row>
    <row r="190" spans="1:8">
      <c r="A190" t="s">
        <v>605</v>
      </c>
      <c r="B190" t="s">
        <v>1087</v>
      </c>
      <c r="C190" t="s">
        <v>675</v>
      </c>
      <c r="D190" t="s">
        <v>1092</v>
      </c>
      <c r="E190" s="6">
        <v>40211</v>
      </c>
      <c r="F190">
        <v>168.95</v>
      </c>
      <c r="G190">
        <v>10</v>
      </c>
      <c r="H190">
        <v>1689.5</v>
      </c>
    </row>
    <row r="191" spans="1:8">
      <c r="A191" t="s">
        <v>605</v>
      </c>
      <c r="B191" t="s">
        <v>1087</v>
      </c>
      <c r="C191" t="s">
        <v>675</v>
      </c>
      <c r="D191" t="s">
        <v>1093</v>
      </c>
      <c r="E191" s="6">
        <v>40214</v>
      </c>
      <c r="F191">
        <v>168.95</v>
      </c>
      <c r="G191">
        <v>9</v>
      </c>
      <c r="H191">
        <v>1520.55</v>
      </c>
    </row>
    <row r="192" spans="1:8">
      <c r="A192" t="s">
        <v>605</v>
      </c>
      <c r="B192" t="s">
        <v>1087</v>
      </c>
      <c r="C192" t="s">
        <v>675</v>
      </c>
      <c r="D192" t="s">
        <v>1093</v>
      </c>
      <c r="E192" s="6">
        <v>40214</v>
      </c>
      <c r="F192">
        <v>168.95</v>
      </c>
      <c r="G192">
        <v>14</v>
      </c>
      <c r="H192">
        <v>2365.2999999999997</v>
      </c>
    </row>
    <row r="193" spans="1:8">
      <c r="A193" t="s">
        <v>673</v>
      </c>
      <c r="B193" t="s">
        <v>1087</v>
      </c>
      <c r="C193" t="s">
        <v>674</v>
      </c>
      <c r="D193" t="s">
        <v>1094</v>
      </c>
      <c r="E193" s="6">
        <v>40218</v>
      </c>
      <c r="F193">
        <v>168.95</v>
      </c>
      <c r="G193">
        <v>8</v>
      </c>
      <c r="H193">
        <v>1351.6</v>
      </c>
    </row>
    <row r="194" spans="1:8">
      <c r="A194" t="s">
        <v>673</v>
      </c>
      <c r="B194" t="s">
        <v>1087</v>
      </c>
      <c r="C194" t="s">
        <v>674</v>
      </c>
      <c r="D194" t="s">
        <v>1094</v>
      </c>
      <c r="E194" s="6">
        <v>40218</v>
      </c>
      <c r="F194">
        <v>168.95</v>
      </c>
      <c r="G194">
        <v>14</v>
      </c>
      <c r="H194">
        <v>2365.2999999999997</v>
      </c>
    </row>
    <row r="195" spans="1:8">
      <c r="A195" t="s">
        <v>681</v>
      </c>
      <c r="B195" t="s">
        <v>1087</v>
      </c>
      <c r="C195" t="s">
        <v>679</v>
      </c>
      <c r="D195" t="s">
        <v>1094</v>
      </c>
      <c r="E195" s="6">
        <v>40221</v>
      </c>
      <c r="F195">
        <v>168.95</v>
      </c>
      <c r="G195">
        <v>17</v>
      </c>
      <c r="H195">
        <v>2872.1499999999996</v>
      </c>
    </row>
    <row r="196" spans="1:8">
      <c r="A196" t="s">
        <v>171</v>
      </c>
      <c r="B196" t="s">
        <v>1087</v>
      </c>
      <c r="C196" t="s">
        <v>674</v>
      </c>
      <c r="D196" t="s">
        <v>1094</v>
      </c>
      <c r="E196" s="6">
        <v>40225</v>
      </c>
      <c r="F196">
        <v>168.95</v>
      </c>
      <c r="G196">
        <v>15</v>
      </c>
      <c r="H196">
        <v>2534.25</v>
      </c>
    </row>
    <row r="197" spans="1:8">
      <c r="A197" t="s">
        <v>673</v>
      </c>
      <c r="B197" t="s">
        <v>1087</v>
      </c>
      <c r="C197" t="s">
        <v>674</v>
      </c>
      <c r="D197" t="s">
        <v>1094</v>
      </c>
      <c r="E197" s="6">
        <v>40225</v>
      </c>
      <c r="F197">
        <v>168.95</v>
      </c>
      <c r="G197">
        <v>20</v>
      </c>
      <c r="H197">
        <v>3379</v>
      </c>
    </row>
    <row r="198" spans="1:8">
      <c r="A198" t="s">
        <v>605</v>
      </c>
      <c r="B198" t="s">
        <v>1087</v>
      </c>
      <c r="C198" t="s">
        <v>675</v>
      </c>
      <c r="D198" t="s">
        <v>1092</v>
      </c>
      <c r="E198" s="6">
        <v>40239</v>
      </c>
      <c r="F198">
        <v>168.95</v>
      </c>
      <c r="G198">
        <v>10</v>
      </c>
      <c r="H198">
        <v>1689.5</v>
      </c>
    </row>
    <row r="199" spans="1:8">
      <c r="A199" t="s">
        <v>678</v>
      </c>
      <c r="B199" t="s">
        <v>1087</v>
      </c>
      <c r="C199" t="s">
        <v>679</v>
      </c>
      <c r="D199" t="s">
        <v>1091</v>
      </c>
      <c r="E199" s="6">
        <v>40241</v>
      </c>
      <c r="F199">
        <v>168.95</v>
      </c>
      <c r="G199">
        <v>12</v>
      </c>
      <c r="H199">
        <v>2027.3999999999999</v>
      </c>
    </row>
    <row r="200" spans="1:8">
      <c r="A200" t="s">
        <v>673</v>
      </c>
      <c r="B200" t="s">
        <v>1087</v>
      </c>
      <c r="C200" t="s">
        <v>674</v>
      </c>
      <c r="D200" t="s">
        <v>1091</v>
      </c>
      <c r="E200" s="6">
        <v>40252</v>
      </c>
      <c r="F200">
        <v>168.95</v>
      </c>
      <c r="G200">
        <v>9</v>
      </c>
      <c r="H200">
        <v>1520.55</v>
      </c>
    </row>
    <row r="201" spans="1:8">
      <c r="A201" t="s">
        <v>262</v>
      </c>
      <c r="B201" t="s">
        <v>1087</v>
      </c>
      <c r="C201" t="s">
        <v>676</v>
      </c>
      <c r="D201" t="s">
        <v>1095</v>
      </c>
      <c r="E201" s="6">
        <v>40252</v>
      </c>
      <c r="F201">
        <v>168.95</v>
      </c>
      <c r="G201">
        <v>1</v>
      </c>
      <c r="H201">
        <v>168.95</v>
      </c>
    </row>
    <row r="202" spans="1:8">
      <c r="A202" t="s">
        <v>677</v>
      </c>
      <c r="B202" t="s">
        <v>1087</v>
      </c>
      <c r="C202" t="s">
        <v>675</v>
      </c>
      <c r="D202" t="s">
        <v>1091</v>
      </c>
      <c r="E202" s="6">
        <v>40253</v>
      </c>
      <c r="F202">
        <v>168.95</v>
      </c>
      <c r="G202">
        <v>5</v>
      </c>
      <c r="H202">
        <v>844.75</v>
      </c>
    </row>
    <row r="203" spans="1:8">
      <c r="A203" t="s">
        <v>673</v>
      </c>
      <c r="B203" t="s">
        <v>1087</v>
      </c>
      <c r="C203" t="s">
        <v>674</v>
      </c>
      <c r="D203" t="s">
        <v>1094</v>
      </c>
      <c r="E203" s="6">
        <v>40261</v>
      </c>
      <c r="F203">
        <v>168.95</v>
      </c>
      <c r="G203">
        <v>20</v>
      </c>
      <c r="H203">
        <v>3379</v>
      </c>
    </row>
    <row r="204" spans="1:8">
      <c r="A204" t="s">
        <v>681</v>
      </c>
      <c r="B204" t="s">
        <v>1087</v>
      </c>
      <c r="C204" t="s">
        <v>679</v>
      </c>
      <c r="D204" t="s">
        <v>1092</v>
      </c>
      <c r="E204" s="6">
        <v>40269</v>
      </c>
      <c r="F204">
        <v>168.95</v>
      </c>
      <c r="G204">
        <v>6</v>
      </c>
      <c r="H204">
        <v>1013.6999999999999</v>
      </c>
    </row>
    <row r="205" spans="1:8">
      <c r="A205" t="s">
        <v>682</v>
      </c>
      <c r="B205" t="s">
        <v>1087</v>
      </c>
      <c r="C205" t="s">
        <v>679</v>
      </c>
      <c r="D205" t="s">
        <v>1092</v>
      </c>
      <c r="E205" s="6">
        <v>40274</v>
      </c>
      <c r="F205">
        <v>168.95</v>
      </c>
      <c r="G205">
        <v>13</v>
      </c>
      <c r="H205">
        <v>2196.35</v>
      </c>
    </row>
    <row r="206" spans="1:8">
      <c r="A206" t="s">
        <v>312</v>
      </c>
      <c r="B206" t="s">
        <v>1087</v>
      </c>
      <c r="C206" t="s">
        <v>674</v>
      </c>
      <c r="D206" t="s">
        <v>1091</v>
      </c>
      <c r="E206" s="6">
        <v>40275</v>
      </c>
      <c r="F206">
        <v>168.95</v>
      </c>
      <c r="G206">
        <v>13</v>
      </c>
      <c r="H206">
        <v>2196.35</v>
      </c>
    </row>
    <row r="207" spans="1:8">
      <c r="A207" t="s">
        <v>343</v>
      </c>
      <c r="B207" t="s">
        <v>1087</v>
      </c>
      <c r="C207" t="s">
        <v>674</v>
      </c>
      <c r="D207" t="s">
        <v>1094</v>
      </c>
      <c r="E207" s="6">
        <v>40283</v>
      </c>
      <c r="F207">
        <v>168.95</v>
      </c>
      <c r="G207">
        <v>12</v>
      </c>
      <c r="H207">
        <v>2027.3999999999999</v>
      </c>
    </row>
    <row r="208" spans="1:8">
      <c r="A208" t="s">
        <v>343</v>
      </c>
      <c r="B208" t="s">
        <v>1087</v>
      </c>
      <c r="C208" t="s">
        <v>674</v>
      </c>
      <c r="D208" t="s">
        <v>1095</v>
      </c>
      <c r="E208" s="6">
        <v>40283</v>
      </c>
      <c r="F208">
        <v>168.95</v>
      </c>
      <c r="G208">
        <v>12</v>
      </c>
      <c r="H208">
        <v>2027.3999999999999</v>
      </c>
    </row>
    <row r="209" spans="1:8">
      <c r="A209" t="s">
        <v>312</v>
      </c>
      <c r="B209" t="s">
        <v>1087</v>
      </c>
      <c r="C209" t="s">
        <v>674</v>
      </c>
      <c r="D209" t="s">
        <v>1093</v>
      </c>
      <c r="E209" s="6">
        <v>40284</v>
      </c>
      <c r="F209">
        <v>168.95</v>
      </c>
      <c r="G209">
        <v>8</v>
      </c>
      <c r="H209">
        <v>1351.6</v>
      </c>
    </row>
    <row r="210" spans="1:8">
      <c r="A210" t="s">
        <v>681</v>
      </c>
      <c r="B210" t="s">
        <v>1087</v>
      </c>
      <c r="C210" t="s">
        <v>679</v>
      </c>
      <c r="D210" t="s">
        <v>1094</v>
      </c>
      <c r="E210" s="6">
        <v>40288</v>
      </c>
      <c r="F210">
        <v>168.95</v>
      </c>
      <c r="G210">
        <v>11</v>
      </c>
      <c r="H210">
        <v>1858.4499999999998</v>
      </c>
    </row>
    <row r="211" spans="1:8">
      <c r="A211" t="s">
        <v>343</v>
      </c>
      <c r="B211" t="s">
        <v>1087</v>
      </c>
      <c r="C211" t="s">
        <v>674</v>
      </c>
      <c r="D211" t="s">
        <v>1094</v>
      </c>
      <c r="E211" s="6">
        <v>40290</v>
      </c>
      <c r="F211">
        <v>168.95</v>
      </c>
      <c r="G211">
        <v>10</v>
      </c>
      <c r="H211">
        <v>1689.5</v>
      </c>
    </row>
    <row r="212" spans="1:8">
      <c r="A212" t="s">
        <v>681</v>
      </c>
      <c r="B212" t="s">
        <v>1087</v>
      </c>
      <c r="C212" t="s">
        <v>679</v>
      </c>
      <c r="D212" t="s">
        <v>1092</v>
      </c>
      <c r="E212" s="6">
        <v>40290</v>
      </c>
      <c r="F212">
        <v>168.95</v>
      </c>
      <c r="G212">
        <v>7</v>
      </c>
      <c r="H212">
        <v>1182.6499999999999</v>
      </c>
    </row>
    <row r="213" spans="1:8">
      <c r="A213" t="s">
        <v>605</v>
      </c>
      <c r="B213" t="s">
        <v>1087</v>
      </c>
      <c r="C213" t="s">
        <v>675</v>
      </c>
      <c r="D213" t="s">
        <v>1093</v>
      </c>
      <c r="E213" s="6">
        <v>40297</v>
      </c>
      <c r="F213">
        <v>168.95</v>
      </c>
      <c r="G213">
        <v>1</v>
      </c>
      <c r="H213">
        <v>168.95</v>
      </c>
    </row>
    <row r="214" spans="1:8">
      <c r="A214" t="s">
        <v>262</v>
      </c>
      <c r="B214" t="s">
        <v>1087</v>
      </c>
      <c r="C214" t="s">
        <v>676</v>
      </c>
      <c r="D214" t="s">
        <v>1091</v>
      </c>
      <c r="E214" s="6">
        <v>40305</v>
      </c>
      <c r="F214">
        <v>168.95</v>
      </c>
      <c r="G214">
        <v>5</v>
      </c>
      <c r="H214">
        <v>844.75</v>
      </c>
    </row>
    <row r="215" spans="1:8">
      <c r="A215" t="s">
        <v>262</v>
      </c>
      <c r="B215" t="s">
        <v>1087</v>
      </c>
      <c r="C215" t="s">
        <v>676</v>
      </c>
      <c r="D215" t="s">
        <v>1092</v>
      </c>
      <c r="E215" s="6">
        <v>40310</v>
      </c>
      <c r="F215">
        <v>168.95</v>
      </c>
      <c r="G215">
        <v>3</v>
      </c>
      <c r="H215">
        <v>506.84999999999997</v>
      </c>
    </row>
    <row r="216" spans="1:8">
      <c r="A216" t="s">
        <v>312</v>
      </c>
      <c r="B216" t="s">
        <v>1087</v>
      </c>
      <c r="C216" t="s">
        <v>674</v>
      </c>
      <c r="D216" t="s">
        <v>1094</v>
      </c>
      <c r="E216" s="6">
        <v>40313</v>
      </c>
      <c r="F216">
        <v>168.95</v>
      </c>
      <c r="G216">
        <v>7</v>
      </c>
      <c r="H216">
        <v>1182.6499999999999</v>
      </c>
    </row>
    <row r="217" spans="1:8">
      <c r="A217" t="s">
        <v>681</v>
      </c>
      <c r="B217" t="s">
        <v>1087</v>
      </c>
      <c r="C217" t="s">
        <v>679</v>
      </c>
      <c r="D217" t="s">
        <v>1091</v>
      </c>
      <c r="E217" s="6">
        <v>40323</v>
      </c>
      <c r="F217">
        <v>168.95</v>
      </c>
      <c r="G217">
        <v>1</v>
      </c>
      <c r="H217">
        <v>168.95</v>
      </c>
    </row>
    <row r="218" spans="1:8">
      <c r="A218" t="s">
        <v>312</v>
      </c>
      <c r="B218" t="s">
        <v>1087</v>
      </c>
      <c r="C218" t="s">
        <v>674</v>
      </c>
      <c r="D218" t="s">
        <v>1092</v>
      </c>
      <c r="E218" s="6">
        <v>40330</v>
      </c>
      <c r="F218">
        <v>168.95</v>
      </c>
      <c r="G218">
        <v>12</v>
      </c>
      <c r="H218">
        <v>2027.3999999999999</v>
      </c>
    </row>
    <row r="219" spans="1:8">
      <c r="A219" t="s">
        <v>678</v>
      </c>
      <c r="B219" t="s">
        <v>1087</v>
      </c>
      <c r="C219" t="s">
        <v>679</v>
      </c>
      <c r="D219" t="s">
        <v>1093</v>
      </c>
      <c r="E219" s="6">
        <v>40333</v>
      </c>
      <c r="F219">
        <v>168.95</v>
      </c>
      <c r="G219">
        <v>6</v>
      </c>
      <c r="H219">
        <v>1013.6999999999999</v>
      </c>
    </row>
    <row r="220" spans="1:8">
      <c r="A220" t="s">
        <v>677</v>
      </c>
      <c r="B220" t="s">
        <v>1087</v>
      </c>
      <c r="C220" t="s">
        <v>675</v>
      </c>
      <c r="D220" t="s">
        <v>1093</v>
      </c>
      <c r="E220" s="6">
        <v>40338</v>
      </c>
      <c r="F220">
        <v>168.95</v>
      </c>
      <c r="G220">
        <v>14</v>
      </c>
      <c r="H220">
        <v>2365.2999999999997</v>
      </c>
    </row>
    <row r="221" spans="1:8">
      <c r="A221" t="s">
        <v>262</v>
      </c>
      <c r="B221" t="s">
        <v>1087</v>
      </c>
      <c r="C221" t="s">
        <v>676</v>
      </c>
      <c r="D221" t="s">
        <v>1095</v>
      </c>
      <c r="E221" s="6">
        <v>40339</v>
      </c>
      <c r="F221">
        <v>168.95</v>
      </c>
      <c r="G221">
        <v>9</v>
      </c>
      <c r="H221">
        <v>1520.55</v>
      </c>
    </row>
    <row r="222" spans="1:8">
      <c r="A222" t="s">
        <v>673</v>
      </c>
      <c r="B222" t="s">
        <v>1087</v>
      </c>
      <c r="C222" t="s">
        <v>674</v>
      </c>
      <c r="D222" t="s">
        <v>1092</v>
      </c>
      <c r="E222" s="6">
        <v>40348</v>
      </c>
      <c r="F222">
        <v>168.95</v>
      </c>
      <c r="G222">
        <v>3</v>
      </c>
      <c r="H222">
        <v>506.84999999999997</v>
      </c>
    </row>
    <row r="223" spans="1:8">
      <c r="A223" t="s">
        <v>171</v>
      </c>
      <c r="B223" t="s">
        <v>1087</v>
      </c>
      <c r="C223" t="s">
        <v>674</v>
      </c>
      <c r="D223" t="s">
        <v>1093</v>
      </c>
      <c r="E223" s="6">
        <v>40351</v>
      </c>
      <c r="F223">
        <v>168.95</v>
      </c>
      <c r="G223">
        <v>10</v>
      </c>
      <c r="H223">
        <v>1689.5</v>
      </c>
    </row>
    <row r="224" spans="1:8">
      <c r="A224" t="s">
        <v>678</v>
      </c>
      <c r="B224" t="s">
        <v>1087</v>
      </c>
      <c r="C224" t="s">
        <v>679</v>
      </c>
      <c r="D224" t="s">
        <v>1092</v>
      </c>
      <c r="E224" s="6">
        <v>40352</v>
      </c>
      <c r="F224">
        <v>168.95</v>
      </c>
      <c r="G224">
        <v>11</v>
      </c>
      <c r="H224">
        <v>1858.4499999999998</v>
      </c>
    </row>
    <row r="225" spans="1:8">
      <c r="A225" t="s">
        <v>343</v>
      </c>
      <c r="B225" t="s">
        <v>1087</v>
      </c>
      <c r="C225" t="s">
        <v>674</v>
      </c>
      <c r="D225" t="s">
        <v>1094</v>
      </c>
      <c r="E225" s="6">
        <v>40354</v>
      </c>
      <c r="F225">
        <v>168.95</v>
      </c>
      <c r="G225">
        <v>12</v>
      </c>
      <c r="H225">
        <v>2027.3999999999999</v>
      </c>
    </row>
    <row r="226" spans="1:8">
      <c r="A226" t="s">
        <v>262</v>
      </c>
      <c r="B226" t="s">
        <v>1087</v>
      </c>
      <c r="C226" t="s">
        <v>676</v>
      </c>
      <c r="D226" t="s">
        <v>1091</v>
      </c>
      <c r="E226" s="6">
        <v>40361</v>
      </c>
      <c r="F226">
        <v>168.95</v>
      </c>
      <c r="G226">
        <v>6</v>
      </c>
      <c r="H226">
        <v>1013.6999999999999</v>
      </c>
    </row>
    <row r="227" spans="1:8">
      <c r="A227" t="s">
        <v>312</v>
      </c>
      <c r="B227" t="s">
        <v>1087</v>
      </c>
      <c r="C227" t="s">
        <v>674</v>
      </c>
      <c r="D227" t="s">
        <v>1092</v>
      </c>
      <c r="E227" s="6">
        <v>40365</v>
      </c>
      <c r="F227">
        <v>168.95</v>
      </c>
      <c r="G227">
        <v>12</v>
      </c>
      <c r="H227">
        <v>2027.3999999999999</v>
      </c>
    </row>
    <row r="228" spans="1:8">
      <c r="A228" t="s">
        <v>171</v>
      </c>
      <c r="B228" t="s">
        <v>1087</v>
      </c>
      <c r="C228" t="s">
        <v>674</v>
      </c>
      <c r="D228" t="s">
        <v>1091</v>
      </c>
      <c r="E228" s="6">
        <v>40372</v>
      </c>
      <c r="F228">
        <v>168.95</v>
      </c>
      <c r="G228">
        <v>2</v>
      </c>
      <c r="H228">
        <v>337.9</v>
      </c>
    </row>
    <row r="229" spans="1:8">
      <c r="A229" t="s">
        <v>681</v>
      </c>
      <c r="B229" t="s">
        <v>1087</v>
      </c>
      <c r="C229" t="s">
        <v>679</v>
      </c>
      <c r="D229" t="s">
        <v>1094</v>
      </c>
      <c r="E229" s="6">
        <v>40374</v>
      </c>
      <c r="F229">
        <v>168.95</v>
      </c>
      <c r="G229">
        <v>8</v>
      </c>
      <c r="H229">
        <v>1351.6</v>
      </c>
    </row>
    <row r="230" spans="1:8">
      <c r="A230" t="s">
        <v>605</v>
      </c>
      <c r="B230" t="s">
        <v>1087</v>
      </c>
      <c r="C230" t="s">
        <v>675</v>
      </c>
      <c r="D230" t="s">
        <v>1092</v>
      </c>
      <c r="E230" s="6">
        <v>40379</v>
      </c>
      <c r="F230">
        <v>168.95</v>
      </c>
      <c r="G230">
        <v>13</v>
      </c>
      <c r="H230">
        <v>2196.35</v>
      </c>
    </row>
    <row r="231" spans="1:8">
      <c r="A231" t="s">
        <v>673</v>
      </c>
      <c r="B231" t="s">
        <v>1087</v>
      </c>
      <c r="C231" t="s">
        <v>674</v>
      </c>
      <c r="D231" t="s">
        <v>1091</v>
      </c>
      <c r="E231" s="6">
        <v>40382</v>
      </c>
      <c r="F231">
        <v>168.95</v>
      </c>
      <c r="G231">
        <v>9</v>
      </c>
      <c r="H231">
        <v>1520.55</v>
      </c>
    </row>
    <row r="232" spans="1:8">
      <c r="A232" t="s">
        <v>673</v>
      </c>
      <c r="B232" t="s">
        <v>1087</v>
      </c>
      <c r="C232" t="s">
        <v>674</v>
      </c>
      <c r="D232" t="s">
        <v>1092</v>
      </c>
      <c r="E232" s="6">
        <v>40387</v>
      </c>
      <c r="F232">
        <v>168.95</v>
      </c>
      <c r="G232">
        <v>10</v>
      </c>
      <c r="H232">
        <v>1689.5</v>
      </c>
    </row>
    <row r="233" spans="1:8">
      <c r="A233" t="s">
        <v>678</v>
      </c>
      <c r="B233" t="s">
        <v>1087</v>
      </c>
      <c r="C233" t="s">
        <v>679</v>
      </c>
      <c r="D233" t="s">
        <v>1093</v>
      </c>
      <c r="E233" s="6">
        <v>40400</v>
      </c>
      <c r="F233">
        <v>168.95</v>
      </c>
      <c r="G233">
        <v>3</v>
      </c>
      <c r="H233">
        <v>506.84999999999997</v>
      </c>
    </row>
    <row r="234" spans="1:8">
      <c r="A234" t="s">
        <v>343</v>
      </c>
      <c r="B234" t="s">
        <v>1087</v>
      </c>
      <c r="C234" t="s">
        <v>674</v>
      </c>
      <c r="D234" t="s">
        <v>1093</v>
      </c>
      <c r="E234" s="6">
        <v>40410</v>
      </c>
      <c r="F234">
        <v>168.95</v>
      </c>
      <c r="G234">
        <v>9</v>
      </c>
      <c r="H234">
        <v>1520.55</v>
      </c>
    </row>
    <row r="235" spans="1:8">
      <c r="A235" t="s">
        <v>673</v>
      </c>
      <c r="B235" t="s">
        <v>1087</v>
      </c>
      <c r="C235" t="s">
        <v>674</v>
      </c>
      <c r="D235" t="s">
        <v>1094</v>
      </c>
      <c r="E235" s="6">
        <v>40413</v>
      </c>
      <c r="F235">
        <v>168.95</v>
      </c>
      <c r="G235">
        <v>12</v>
      </c>
      <c r="H235">
        <v>2027.3999999999999</v>
      </c>
    </row>
    <row r="236" spans="1:8">
      <c r="A236" t="s">
        <v>262</v>
      </c>
      <c r="B236" t="s">
        <v>1087</v>
      </c>
      <c r="C236" t="s">
        <v>676</v>
      </c>
      <c r="D236" t="s">
        <v>1092</v>
      </c>
      <c r="E236" s="6">
        <v>40416</v>
      </c>
      <c r="F236">
        <v>168.95</v>
      </c>
      <c r="G236">
        <v>5</v>
      </c>
      <c r="H236">
        <v>844.75</v>
      </c>
    </row>
    <row r="237" spans="1:8">
      <c r="A237" t="s">
        <v>343</v>
      </c>
      <c r="B237" t="s">
        <v>1087</v>
      </c>
      <c r="C237" t="s">
        <v>674</v>
      </c>
      <c r="D237" t="s">
        <v>1093</v>
      </c>
      <c r="E237" s="6">
        <v>40417</v>
      </c>
      <c r="F237">
        <v>168.95</v>
      </c>
      <c r="G237">
        <v>12</v>
      </c>
      <c r="H237">
        <v>2027.3999999999999</v>
      </c>
    </row>
    <row r="238" spans="1:8">
      <c r="A238" t="s">
        <v>262</v>
      </c>
      <c r="B238" t="s">
        <v>1087</v>
      </c>
      <c r="C238" t="s">
        <v>676</v>
      </c>
      <c r="D238" t="s">
        <v>1092</v>
      </c>
      <c r="E238" s="6">
        <v>40421</v>
      </c>
      <c r="F238">
        <v>168.95</v>
      </c>
      <c r="G238">
        <v>2</v>
      </c>
      <c r="H238">
        <v>337.9</v>
      </c>
    </row>
    <row r="239" spans="1:8">
      <c r="A239" t="s">
        <v>262</v>
      </c>
      <c r="B239" t="s">
        <v>1087</v>
      </c>
      <c r="C239" t="s">
        <v>676</v>
      </c>
      <c r="D239" t="s">
        <v>1095</v>
      </c>
      <c r="E239" s="6">
        <v>40421</v>
      </c>
      <c r="F239">
        <v>168.95</v>
      </c>
      <c r="G239">
        <v>3</v>
      </c>
      <c r="H239">
        <v>506.84999999999997</v>
      </c>
    </row>
    <row r="240" spans="1:8">
      <c r="A240" t="s">
        <v>605</v>
      </c>
      <c r="B240" t="s">
        <v>1087</v>
      </c>
      <c r="C240" t="s">
        <v>675</v>
      </c>
      <c r="D240" t="s">
        <v>1094</v>
      </c>
      <c r="E240" s="6">
        <v>40423</v>
      </c>
      <c r="F240">
        <v>168.95</v>
      </c>
      <c r="G240">
        <v>11</v>
      </c>
      <c r="H240">
        <v>1858.4499999999998</v>
      </c>
    </row>
    <row r="241" spans="1:8">
      <c r="A241" t="s">
        <v>312</v>
      </c>
      <c r="B241" t="s">
        <v>1087</v>
      </c>
      <c r="C241" t="s">
        <v>674</v>
      </c>
      <c r="D241" t="s">
        <v>1091</v>
      </c>
      <c r="E241" s="6">
        <v>40427</v>
      </c>
      <c r="F241">
        <v>168.95</v>
      </c>
      <c r="G241">
        <v>13</v>
      </c>
      <c r="H241">
        <v>2196.35</v>
      </c>
    </row>
    <row r="242" spans="1:8">
      <c r="A242" t="s">
        <v>171</v>
      </c>
      <c r="B242" t="s">
        <v>1087</v>
      </c>
      <c r="C242" t="s">
        <v>674</v>
      </c>
      <c r="D242" t="s">
        <v>1095</v>
      </c>
      <c r="E242" s="6">
        <v>40427</v>
      </c>
      <c r="F242">
        <v>168.95</v>
      </c>
      <c r="G242">
        <v>1</v>
      </c>
      <c r="H242">
        <v>168.95</v>
      </c>
    </row>
    <row r="243" spans="1:8">
      <c r="A243" t="s">
        <v>678</v>
      </c>
      <c r="B243" t="s">
        <v>1087</v>
      </c>
      <c r="C243" t="s">
        <v>679</v>
      </c>
      <c r="D243" t="s">
        <v>1094</v>
      </c>
      <c r="E243" s="6">
        <v>40432</v>
      </c>
      <c r="F243">
        <v>168.95</v>
      </c>
      <c r="G243">
        <v>13</v>
      </c>
      <c r="H243">
        <v>2196.35</v>
      </c>
    </row>
    <row r="244" spans="1:8">
      <c r="A244" t="s">
        <v>678</v>
      </c>
      <c r="B244" t="s">
        <v>1087</v>
      </c>
      <c r="C244" t="s">
        <v>679</v>
      </c>
      <c r="D244" t="s">
        <v>1092</v>
      </c>
      <c r="E244" s="6">
        <v>40438</v>
      </c>
      <c r="F244">
        <v>168.95</v>
      </c>
      <c r="G244">
        <v>14</v>
      </c>
      <c r="H244">
        <v>2365.2999999999997</v>
      </c>
    </row>
    <row r="245" spans="1:8">
      <c r="A245" t="s">
        <v>605</v>
      </c>
      <c r="B245" t="s">
        <v>1087</v>
      </c>
      <c r="C245" t="s">
        <v>675</v>
      </c>
      <c r="D245" t="s">
        <v>1092</v>
      </c>
      <c r="E245" s="6">
        <v>40442</v>
      </c>
      <c r="F245">
        <v>168.95</v>
      </c>
      <c r="G245">
        <v>12</v>
      </c>
      <c r="H245">
        <v>2027.3999999999999</v>
      </c>
    </row>
    <row r="246" spans="1:8">
      <c r="A246" t="s">
        <v>262</v>
      </c>
      <c r="B246" t="s">
        <v>1087</v>
      </c>
      <c r="C246" t="s">
        <v>676</v>
      </c>
      <c r="D246" t="s">
        <v>1093</v>
      </c>
      <c r="E246" s="6">
        <v>40444</v>
      </c>
      <c r="F246">
        <v>168.95</v>
      </c>
      <c r="G246">
        <v>3</v>
      </c>
      <c r="H246">
        <v>506.84999999999997</v>
      </c>
    </row>
    <row r="247" spans="1:8">
      <c r="A247" t="s">
        <v>673</v>
      </c>
      <c r="B247" t="s">
        <v>1087</v>
      </c>
      <c r="C247" t="s">
        <v>674</v>
      </c>
      <c r="D247" t="s">
        <v>1094</v>
      </c>
      <c r="E247" s="6">
        <v>40451</v>
      </c>
      <c r="F247">
        <v>168.95</v>
      </c>
      <c r="G247">
        <v>20</v>
      </c>
      <c r="H247">
        <v>3379</v>
      </c>
    </row>
    <row r="248" spans="1:8">
      <c r="A248" t="s">
        <v>171</v>
      </c>
      <c r="B248" t="s">
        <v>1087</v>
      </c>
      <c r="C248" t="s">
        <v>674</v>
      </c>
      <c r="D248" t="s">
        <v>1091</v>
      </c>
      <c r="E248" s="6">
        <v>40456</v>
      </c>
      <c r="F248">
        <v>168.95</v>
      </c>
      <c r="G248">
        <v>4</v>
      </c>
      <c r="H248">
        <v>675.8</v>
      </c>
    </row>
    <row r="249" spans="1:8">
      <c r="A249" t="s">
        <v>678</v>
      </c>
      <c r="B249" t="s">
        <v>1087</v>
      </c>
      <c r="C249" t="s">
        <v>679</v>
      </c>
      <c r="D249" t="s">
        <v>1091</v>
      </c>
      <c r="E249" s="6">
        <v>40462</v>
      </c>
      <c r="F249">
        <v>168.95</v>
      </c>
      <c r="G249">
        <v>1</v>
      </c>
      <c r="H249">
        <v>168.95</v>
      </c>
    </row>
    <row r="250" spans="1:8">
      <c r="A250" t="s">
        <v>171</v>
      </c>
      <c r="B250" t="s">
        <v>1087</v>
      </c>
      <c r="C250" t="s">
        <v>674</v>
      </c>
      <c r="D250" t="s">
        <v>1093</v>
      </c>
      <c r="E250" s="6">
        <v>40463</v>
      </c>
      <c r="F250">
        <v>168.95</v>
      </c>
      <c r="G250">
        <v>2</v>
      </c>
      <c r="H250">
        <v>337.9</v>
      </c>
    </row>
    <row r="251" spans="1:8">
      <c r="A251" t="s">
        <v>605</v>
      </c>
      <c r="B251" t="s">
        <v>1087</v>
      </c>
      <c r="C251" t="s">
        <v>675</v>
      </c>
      <c r="D251" t="s">
        <v>1091</v>
      </c>
      <c r="E251" s="6">
        <v>40464</v>
      </c>
      <c r="F251">
        <v>168.95</v>
      </c>
      <c r="G251">
        <v>4</v>
      </c>
      <c r="H251">
        <v>675.8</v>
      </c>
    </row>
    <row r="252" spans="1:8">
      <c r="A252" t="s">
        <v>343</v>
      </c>
      <c r="B252" t="s">
        <v>1087</v>
      </c>
      <c r="C252" t="s">
        <v>674</v>
      </c>
      <c r="D252" t="s">
        <v>1092</v>
      </c>
      <c r="E252" s="6">
        <v>40464</v>
      </c>
      <c r="F252">
        <v>168.95</v>
      </c>
      <c r="G252">
        <v>1</v>
      </c>
      <c r="H252">
        <v>168.95</v>
      </c>
    </row>
    <row r="253" spans="1:8">
      <c r="A253" t="s">
        <v>681</v>
      </c>
      <c r="B253" t="s">
        <v>1087</v>
      </c>
      <c r="C253" t="s">
        <v>679</v>
      </c>
      <c r="D253" t="s">
        <v>1095</v>
      </c>
      <c r="E253" s="6">
        <v>40471</v>
      </c>
      <c r="F253">
        <v>168.95</v>
      </c>
      <c r="G253">
        <v>12</v>
      </c>
      <c r="H253">
        <v>2027.3999999999999</v>
      </c>
    </row>
    <row r="254" spans="1:8">
      <c r="A254" t="s">
        <v>682</v>
      </c>
      <c r="B254" t="s">
        <v>1087</v>
      </c>
      <c r="C254" t="s">
        <v>679</v>
      </c>
      <c r="D254" t="s">
        <v>1091</v>
      </c>
      <c r="E254" s="6">
        <v>40473</v>
      </c>
      <c r="F254">
        <v>168.95</v>
      </c>
      <c r="G254">
        <v>12</v>
      </c>
      <c r="H254">
        <v>2027.3999999999999</v>
      </c>
    </row>
    <row r="255" spans="1:8">
      <c r="A255" t="s">
        <v>262</v>
      </c>
      <c r="B255" t="s">
        <v>1087</v>
      </c>
      <c r="C255" t="s">
        <v>676</v>
      </c>
      <c r="D255" t="s">
        <v>1094</v>
      </c>
      <c r="E255" s="6">
        <v>40487</v>
      </c>
      <c r="F255">
        <v>168.95</v>
      </c>
      <c r="G255">
        <v>9</v>
      </c>
      <c r="H255">
        <v>1520.55</v>
      </c>
    </row>
    <row r="256" spans="1:8">
      <c r="A256" t="s">
        <v>681</v>
      </c>
      <c r="B256" t="s">
        <v>1087</v>
      </c>
      <c r="C256" t="s">
        <v>679</v>
      </c>
      <c r="D256" t="s">
        <v>1091</v>
      </c>
      <c r="E256" s="6">
        <v>40491</v>
      </c>
      <c r="F256">
        <v>168.95</v>
      </c>
      <c r="G256">
        <v>13</v>
      </c>
      <c r="H256">
        <v>2196.35</v>
      </c>
    </row>
    <row r="257" spans="1:8">
      <c r="A257" t="s">
        <v>312</v>
      </c>
      <c r="B257" t="s">
        <v>1087</v>
      </c>
      <c r="C257" t="s">
        <v>674</v>
      </c>
      <c r="D257" t="s">
        <v>1094</v>
      </c>
      <c r="E257" s="6">
        <v>40491</v>
      </c>
      <c r="F257">
        <v>168.95</v>
      </c>
      <c r="G257">
        <v>10</v>
      </c>
      <c r="H257">
        <v>1689.5</v>
      </c>
    </row>
    <row r="258" spans="1:8">
      <c r="A258" t="s">
        <v>343</v>
      </c>
      <c r="B258" t="s">
        <v>1087</v>
      </c>
      <c r="C258" t="s">
        <v>674</v>
      </c>
      <c r="D258" t="s">
        <v>1091</v>
      </c>
      <c r="E258" s="6">
        <v>40498</v>
      </c>
      <c r="F258">
        <v>168.95</v>
      </c>
      <c r="G258">
        <v>8</v>
      </c>
      <c r="H258">
        <v>1351.6</v>
      </c>
    </row>
    <row r="259" spans="1:8">
      <c r="A259" t="s">
        <v>680</v>
      </c>
      <c r="B259" t="s">
        <v>1087</v>
      </c>
      <c r="C259" t="s">
        <v>679</v>
      </c>
      <c r="D259" t="s">
        <v>1094</v>
      </c>
      <c r="E259" s="6">
        <v>40498</v>
      </c>
      <c r="F259">
        <v>168.95</v>
      </c>
      <c r="G259">
        <v>13</v>
      </c>
      <c r="H259">
        <v>2196.35</v>
      </c>
    </row>
    <row r="260" spans="1:8">
      <c r="A260" t="s">
        <v>682</v>
      </c>
      <c r="B260" t="s">
        <v>1087</v>
      </c>
      <c r="C260" t="s">
        <v>679</v>
      </c>
      <c r="D260" t="s">
        <v>1095</v>
      </c>
      <c r="E260" s="6">
        <v>40498</v>
      </c>
      <c r="F260">
        <v>168.95</v>
      </c>
      <c r="G260">
        <v>10</v>
      </c>
      <c r="H260">
        <v>1689.5</v>
      </c>
    </row>
    <row r="261" spans="1:8">
      <c r="A261" t="s">
        <v>312</v>
      </c>
      <c r="B261" t="s">
        <v>1087</v>
      </c>
      <c r="C261" t="s">
        <v>674</v>
      </c>
      <c r="D261" t="s">
        <v>1092</v>
      </c>
      <c r="E261" s="6">
        <v>40501</v>
      </c>
      <c r="F261">
        <v>168.95</v>
      </c>
      <c r="G261">
        <v>11</v>
      </c>
      <c r="H261">
        <v>1858.4499999999998</v>
      </c>
    </row>
    <row r="262" spans="1:8">
      <c r="A262" t="s">
        <v>312</v>
      </c>
      <c r="B262" t="s">
        <v>1087</v>
      </c>
      <c r="C262" t="s">
        <v>674</v>
      </c>
      <c r="D262" t="s">
        <v>1093</v>
      </c>
      <c r="E262" s="6">
        <v>40502</v>
      </c>
      <c r="F262">
        <v>168.95</v>
      </c>
      <c r="G262">
        <v>4</v>
      </c>
      <c r="H262">
        <v>675.8</v>
      </c>
    </row>
    <row r="263" spans="1:8">
      <c r="A263" t="s">
        <v>3141</v>
      </c>
      <c r="B263" t="s">
        <v>1087</v>
      </c>
      <c r="C263" t="s">
        <v>676</v>
      </c>
      <c r="D263" t="s">
        <v>1095</v>
      </c>
      <c r="E263" s="6">
        <v>40507</v>
      </c>
      <c r="F263">
        <v>168.95</v>
      </c>
      <c r="G263">
        <v>5</v>
      </c>
      <c r="H263">
        <v>844.75</v>
      </c>
    </row>
    <row r="264" spans="1:8">
      <c r="A264" t="s">
        <v>681</v>
      </c>
      <c r="B264" t="s">
        <v>1087</v>
      </c>
      <c r="C264" t="s">
        <v>679</v>
      </c>
      <c r="D264" t="s">
        <v>1091</v>
      </c>
      <c r="E264" s="6">
        <v>40515</v>
      </c>
      <c r="F264">
        <v>168.95</v>
      </c>
      <c r="G264">
        <v>3</v>
      </c>
      <c r="H264">
        <v>506.84999999999997</v>
      </c>
    </row>
    <row r="265" spans="1:8">
      <c r="A265" t="s">
        <v>171</v>
      </c>
      <c r="B265" t="s">
        <v>1087</v>
      </c>
      <c r="C265" t="s">
        <v>674</v>
      </c>
      <c r="D265" t="s">
        <v>1094</v>
      </c>
      <c r="E265" s="6">
        <v>40518</v>
      </c>
      <c r="F265">
        <v>168.95</v>
      </c>
      <c r="G265">
        <v>13</v>
      </c>
      <c r="H265">
        <v>2196.35</v>
      </c>
    </row>
    <row r="266" spans="1:8">
      <c r="A266" t="s">
        <v>681</v>
      </c>
      <c r="B266" t="s">
        <v>1087</v>
      </c>
      <c r="C266" t="s">
        <v>679</v>
      </c>
      <c r="D266" t="s">
        <v>1095</v>
      </c>
      <c r="E266" s="6">
        <v>40519</v>
      </c>
      <c r="F266">
        <v>168.95</v>
      </c>
      <c r="G266">
        <v>10</v>
      </c>
      <c r="H266">
        <v>1689.5</v>
      </c>
    </row>
    <row r="267" spans="1:8">
      <c r="A267" t="s">
        <v>678</v>
      </c>
      <c r="B267" t="s">
        <v>1087</v>
      </c>
      <c r="C267" t="s">
        <v>679</v>
      </c>
      <c r="D267" t="s">
        <v>1095</v>
      </c>
      <c r="E267" s="6">
        <v>40520</v>
      </c>
      <c r="F267">
        <v>168.95</v>
      </c>
      <c r="G267">
        <v>7</v>
      </c>
      <c r="H267">
        <v>1182.6499999999999</v>
      </c>
    </row>
    <row r="268" spans="1:8">
      <c r="A268" t="s">
        <v>678</v>
      </c>
      <c r="B268" t="s">
        <v>1087</v>
      </c>
      <c r="C268" t="s">
        <v>679</v>
      </c>
      <c r="D268" t="s">
        <v>1091</v>
      </c>
      <c r="E268" s="6">
        <v>40522</v>
      </c>
      <c r="F268">
        <v>168.95</v>
      </c>
      <c r="G268">
        <v>6</v>
      </c>
      <c r="H268">
        <v>1013.6999999999999</v>
      </c>
    </row>
    <row r="269" spans="1:8">
      <c r="A269" t="s">
        <v>3141</v>
      </c>
      <c r="B269" t="s">
        <v>1087</v>
      </c>
      <c r="C269" t="s">
        <v>676</v>
      </c>
      <c r="D269" t="s">
        <v>1093</v>
      </c>
      <c r="E269" s="6">
        <v>40527</v>
      </c>
      <c r="F269">
        <v>168.95</v>
      </c>
      <c r="G269">
        <v>4</v>
      </c>
      <c r="H269">
        <v>675.8</v>
      </c>
    </row>
    <row r="270" spans="1:8">
      <c r="A270" t="s">
        <v>312</v>
      </c>
      <c r="B270" t="s">
        <v>1087</v>
      </c>
      <c r="C270" t="s">
        <v>674</v>
      </c>
      <c r="D270" t="s">
        <v>1094</v>
      </c>
      <c r="E270" s="6">
        <v>40530</v>
      </c>
      <c r="F270">
        <v>168.95</v>
      </c>
      <c r="G270">
        <v>19</v>
      </c>
      <c r="H270">
        <v>3210.0499999999997</v>
      </c>
    </row>
    <row r="271" spans="1:8">
      <c r="A271" t="s">
        <v>343</v>
      </c>
      <c r="B271" t="s">
        <v>1087</v>
      </c>
      <c r="C271" t="s">
        <v>674</v>
      </c>
      <c r="D271" t="s">
        <v>1093</v>
      </c>
      <c r="E271" s="6">
        <v>40533</v>
      </c>
      <c r="F271">
        <v>168.95</v>
      </c>
      <c r="G271">
        <v>3</v>
      </c>
      <c r="H271">
        <v>506.84999999999997</v>
      </c>
    </row>
    <row r="272" spans="1:8">
      <c r="A272" t="s">
        <v>605</v>
      </c>
      <c r="B272" t="s">
        <v>1087</v>
      </c>
      <c r="C272" t="s">
        <v>675</v>
      </c>
      <c r="D272" t="s">
        <v>1093</v>
      </c>
      <c r="E272" s="6">
        <v>40534</v>
      </c>
      <c r="F272">
        <v>168.95</v>
      </c>
      <c r="G272">
        <v>1</v>
      </c>
      <c r="H272">
        <v>168.95</v>
      </c>
    </row>
    <row r="273" spans="1:8">
      <c r="A273" t="s">
        <v>673</v>
      </c>
      <c r="B273" t="s">
        <v>1087</v>
      </c>
      <c r="C273" t="s">
        <v>674</v>
      </c>
      <c r="D273" t="s">
        <v>1094</v>
      </c>
      <c r="E273" s="6">
        <v>40539</v>
      </c>
      <c r="F273">
        <v>168.95</v>
      </c>
      <c r="G273">
        <v>20</v>
      </c>
      <c r="H273">
        <v>3379</v>
      </c>
    </row>
    <row r="274" spans="1:8">
      <c r="A274" t="s">
        <v>681</v>
      </c>
      <c r="B274" t="s">
        <v>1087</v>
      </c>
      <c r="C274" t="s">
        <v>679</v>
      </c>
      <c r="D274" t="s">
        <v>1092</v>
      </c>
      <c r="E274" s="6">
        <v>40539</v>
      </c>
      <c r="F274">
        <v>168.95</v>
      </c>
      <c r="G274">
        <v>1</v>
      </c>
      <c r="H274">
        <v>168.95</v>
      </c>
    </row>
    <row r="275" spans="1:8">
      <c r="A275" t="s">
        <v>682</v>
      </c>
      <c r="B275" t="s">
        <v>1087</v>
      </c>
      <c r="C275" t="s">
        <v>679</v>
      </c>
      <c r="D275" t="s">
        <v>1095</v>
      </c>
      <c r="E275" s="6">
        <v>40539</v>
      </c>
      <c r="F275">
        <v>168.95</v>
      </c>
      <c r="G275">
        <v>5</v>
      </c>
      <c r="H275">
        <v>844.75</v>
      </c>
    </row>
    <row r="276" spans="1:8">
      <c r="A276" t="s">
        <v>673</v>
      </c>
      <c r="B276" t="s">
        <v>1087</v>
      </c>
      <c r="C276" t="s">
        <v>674</v>
      </c>
      <c r="D276" t="s">
        <v>1094</v>
      </c>
      <c r="E276" s="6">
        <v>40541</v>
      </c>
      <c r="F276">
        <v>168.95</v>
      </c>
      <c r="G276">
        <v>9</v>
      </c>
      <c r="H276">
        <v>1520.55</v>
      </c>
    </row>
    <row r="277" spans="1:8">
      <c r="A277" t="s">
        <v>605</v>
      </c>
      <c r="B277" t="s">
        <v>1087</v>
      </c>
      <c r="C277" t="s">
        <v>675</v>
      </c>
      <c r="D277" t="s">
        <v>1092</v>
      </c>
      <c r="E277" s="6">
        <v>40541</v>
      </c>
      <c r="F277">
        <v>168.95</v>
      </c>
      <c r="G277">
        <v>11</v>
      </c>
      <c r="H277">
        <v>1858.4499999999998</v>
      </c>
    </row>
    <row r="278" spans="1:8">
      <c r="A278" t="s">
        <v>605</v>
      </c>
      <c r="B278" t="s">
        <v>1087</v>
      </c>
      <c r="C278" t="s">
        <v>675</v>
      </c>
      <c r="D278" t="s">
        <v>1095</v>
      </c>
      <c r="E278" s="6">
        <v>40547</v>
      </c>
      <c r="F278">
        <v>168.95</v>
      </c>
      <c r="G278">
        <v>1</v>
      </c>
      <c r="H278">
        <v>168.95</v>
      </c>
    </row>
    <row r="279" spans="1:8">
      <c r="A279" t="s">
        <v>682</v>
      </c>
      <c r="B279" t="s">
        <v>1087</v>
      </c>
      <c r="C279" t="s">
        <v>679</v>
      </c>
      <c r="D279" t="s">
        <v>1094</v>
      </c>
      <c r="E279" s="6">
        <v>40550</v>
      </c>
      <c r="F279">
        <v>168.95</v>
      </c>
      <c r="G279">
        <v>16</v>
      </c>
      <c r="H279">
        <v>2703.2</v>
      </c>
    </row>
    <row r="280" spans="1:8">
      <c r="A280" t="s">
        <v>262</v>
      </c>
      <c r="B280" t="s">
        <v>1087</v>
      </c>
      <c r="C280" t="s">
        <v>676</v>
      </c>
      <c r="D280" t="s">
        <v>1091</v>
      </c>
      <c r="E280" s="6">
        <v>40554</v>
      </c>
      <c r="F280">
        <v>168.95</v>
      </c>
      <c r="G280">
        <v>12</v>
      </c>
      <c r="H280">
        <v>2027.3999999999999</v>
      </c>
    </row>
    <row r="281" spans="1:8">
      <c r="A281" t="s">
        <v>312</v>
      </c>
      <c r="B281" t="s">
        <v>1087</v>
      </c>
      <c r="C281" t="s">
        <v>674</v>
      </c>
      <c r="D281" t="s">
        <v>1091</v>
      </c>
      <c r="E281" s="6">
        <v>40558</v>
      </c>
      <c r="F281">
        <v>168.95</v>
      </c>
      <c r="G281">
        <v>2</v>
      </c>
      <c r="H281">
        <v>337.9</v>
      </c>
    </row>
    <row r="282" spans="1:8">
      <c r="A282" t="s">
        <v>680</v>
      </c>
      <c r="B282" t="s">
        <v>1087</v>
      </c>
      <c r="C282" t="s">
        <v>679</v>
      </c>
      <c r="D282" t="s">
        <v>1094</v>
      </c>
      <c r="E282" s="6">
        <v>40558</v>
      </c>
      <c r="F282">
        <v>168.95</v>
      </c>
      <c r="G282">
        <v>8</v>
      </c>
      <c r="H282">
        <v>1351.6</v>
      </c>
    </row>
    <row r="283" spans="1:8">
      <c r="A283" t="s">
        <v>171</v>
      </c>
      <c r="B283" t="s">
        <v>1087</v>
      </c>
      <c r="C283" t="s">
        <v>674</v>
      </c>
      <c r="D283" t="s">
        <v>1092</v>
      </c>
      <c r="E283" s="6">
        <v>40561</v>
      </c>
      <c r="F283">
        <v>168.95</v>
      </c>
      <c r="G283">
        <v>14</v>
      </c>
      <c r="H283">
        <v>2365.2999999999997</v>
      </c>
    </row>
    <row r="284" spans="1:8">
      <c r="A284" t="s">
        <v>3141</v>
      </c>
      <c r="B284" t="s">
        <v>1087</v>
      </c>
      <c r="C284" t="s">
        <v>676</v>
      </c>
      <c r="D284" t="s">
        <v>1095</v>
      </c>
      <c r="E284" s="6">
        <v>40565</v>
      </c>
      <c r="F284">
        <v>168.95</v>
      </c>
      <c r="G284">
        <v>10</v>
      </c>
      <c r="H284">
        <v>1689.5</v>
      </c>
    </row>
    <row r="285" spans="1:8">
      <c r="A285" t="s">
        <v>3141</v>
      </c>
      <c r="B285" t="s">
        <v>1087</v>
      </c>
      <c r="C285" t="s">
        <v>676</v>
      </c>
      <c r="D285" t="s">
        <v>1092</v>
      </c>
      <c r="E285" s="6">
        <v>40570</v>
      </c>
      <c r="F285">
        <v>168.95</v>
      </c>
      <c r="G285">
        <v>2</v>
      </c>
      <c r="H285">
        <v>337.9</v>
      </c>
    </row>
    <row r="286" spans="1:8">
      <c r="A286" t="s">
        <v>681</v>
      </c>
      <c r="B286" t="s">
        <v>1087</v>
      </c>
      <c r="C286" t="s">
        <v>679</v>
      </c>
      <c r="D286" t="s">
        <v>1093</v>
      </c>
      <c r="E286" s="6">
        <v>40574</v>
      </c>
      <c r="F286">
        <v>168.95</v>
      </c>
      <c r="G286">
        <v>8</v>
      </c>
      <c r="H286">
        <v>1351.6</v>
      </c>
    </row>
    <row r="287" spans="1:8">
      <c r="A287" t="s">
        <v>3141</v>
      </c>
      <c r="B287" t="s">
        <v>1087</v>
      </c>
      <c r="C287" t="s">
        <v>676</v>
      </c>
      <c r="D287" t="s">
        <v>1093</v>
      </c>
      <c r="E287" s="6">
        <v>40574</v>
      </c>
      <c r="F287">
        <v>168.95</v>
      </c>
      <c r="G287">
        <v>1</v>
      </c>
      <c r="H287">
        <v>168.95</v>
      </c>
    </row>
    <row r="288" spans="1:8">
      <c r="A288" t="s">
        <v>3141</v>
      </c>
      <c r="B288" t="s">
        <v>1087</v>
      </c>
      <c r="C288" t="s">
        <v>676</v>
      </c>
      <c r="D288" t="s">
        <v>1092</v>
      </c>
      <c r="E288" s="6">
        <v>40577</v>
      </c>
      <c r="F288">
        <v>168.95</v>
      </c>
      <c r="G288">
        <v>3</v>
      </c>
      <c r="H288">
        <v>506.84999999999997</v>
      </c>
    </row>
    <row r="289" spans="1:8">
      <c r="A289" t="s">
        <v>171</v>
      </c>
      <c r="B289" t="s">
        <v>1087</v>
      </c>
      <c r="C289" t="s">
        <v>674</v>
      </c>
      <c r="D289" t="s">
        <v>1093</v>
      </c>
      <c r="E289" s="6">
        <v>40578</v>
      </c>
      <c r="F289">
        <v>168.95</v>
      </c>
      <c r="G289">
        <v>1</v>
      </c>
      <c r="H289">
        <v>168.95</v>
      </c>
    </row>
    <row r="290" spans="1:8">
      <c r="A290" t="s">
        <v>3141</v>
      </c>
      <c r="B290" t="s">
        <v>1087</v>
      </c>
      <c r="C290" t="s">
        <v>676</v>
      </c>
      <c r="D290" t="s">
        <v>1091</v>
      </c>
      <c r="E290" s="6">
        <v>40593</v>
      </c>
      <c r="F290">
        <v>168.95</v>
      </c>
      <c r="G290">
        <v>3</v>
      </c>
      <c r="H290">
        <v>506.84999999999997</v>
      </c>
    </row>
    <row r="291" spans="1:8">
      <c r="A291" t="s">
        <v>171</v>
      </c>
      <c r="B291" t="s">
        <v>1087</v>
      </c>
      <c r="C291" t="s">
        <v>674</v>
      </c>
      <c r="D291" t="s">
        <v>1093</v>
      </c>
      <c r="E291" s="6">
        <v>40598</v>
      </c>
      <c r="F291">
        <v>168.95</v>
      </c>
      <c r="G291">
        <v>6</v>
      </c>
      <c r="H291">
        <v>1013.6999999999999</v>
      </c>
    </row>
    <row r="292" spans="1:8">
      <c r="A292" t="s">
        <v>3141</v>
      </c>
      <c r="B292" t="s">
        <v>1087</v>
      </c>
      <c r="C292" t="s">
        <v>676</v>
      </c>
      <c r="D292" t="s">
        <v>1093</v>
      </c>
      <c r="E292" s="6">
        <v>40610</v>
      </c>
      <c r="F292">
        <v>168.95</v>
      </c>
      <c r="G292">
        <v>2</v>
      </c>
      <c r="H292">
        <v>337.9</v>
      </c>
    </row>
    <row r="293" spans="1:8">
      <c r="A293" t="s">
        <v>680</v>
      </c>
      <c r="B293" t="s">
        <v>1087</v>
      </c>
      <c r="C293" t="s">
        <v>679</v>
      </c>
      <c r="D293" t="s">
        <v>1094</v>
      </c>
      <c r="E293" s="6">
        <v>40618</v>
      </c>
      <c r="F293">
        <v>168.95</v>
      </c>
      <c r="G293">
        <v>18</v>
      </c>
      <c r="H293">
        <v>3041.1</v>
      </c>
    </row>
    <row r="294" spans="1:8">
      <c r="A294" t="s">
        <v>678</v>
      </c>
      <c r="B294" t="s">
        <v>1087</v>
      </c>
      <c r="C294" t="s">
        <v>679</v>
      </c>
      <c r="D294" t="s">
        <v>1092</v>
      </c>
      <c r="E294" s="6">
        <v>40618</v>
      </c>
      <c r="F294">
        <v>168.95</v>
      </c>
      <c r="G294">
        <v>9</v>
      </c>
      <c r="H294">
        <v>1520.55</v>
      </c>
    </row>
    <row r="295" spans="1:8">
      <c r="A295" t="s">
        <v>681</v>
      </c>
      <c r="B295" t="s">
        <v>1087</v>
      </c>
      <c r="C295" t="s">
        <v>679</v>
      </c>
      <c r="D295" t="s">
        <v>1091</v>
      </c>
      <c r="E295" s="6">
        <v>40621</v>
      </c>
      <c r="F295">
        <v>168.95</v>
      </c>
      <c r="G295">
        <v>1</v>
      </c>
      <c r="H295">
        <v>168.95</v>
      </c>
    </row>
    <row r="296" spans="1:8">
      <c r="A296" t="s">
        <v>681</v>
      </c>
      <c r="B296" t="s">
        <v>1087</v>
      </c>
      <c r="C296" t="s">
        <v>679</v>
      </c>
      <c r="D296" t="s">
        <v>1094</v>
      </c>
      <c r="E296" s="6">
        <v>40631</v>
      </c>
      <c r="F296">
        <v>168.95</v>
      </c>
      <c r="G296">
        <v>9</v>
      </c>
      <c r="H296">
        <v>1520.55</v>
      </c>
    </row>
    <row r="297" spans="1:8">
      <c r="A297" t="s">
        <v>262</v>
      </c>
      <c r="B297" t="s">
        <v>1087</v>
      </c>
      <c r="C297" t="s">
        <v>676</v>
      </c>
      <c r="D297" t="s">
        <v>1093</v>
      </c>
      <c r="E297" s="6">
        <v>40634</v>
      </c>
      <c r="F297">
        <v>168.95</v>
      </c>
      <c r="G297">
        <v>2</v>
      </c>
      <c r="H297">
        <v>337.9</v>
      </c>
    </row>
    <row r="298" spans="1:8">
      <c r="A298" t="s">
        <v>682</v>
      </c>
      <c r="B298" t="s">
        <v>1087</v>
      </c>
      <c r="C298" t="s">
        <v>679</v>
      </c>
      <c r="D298" t="s">
        <v>1092</v>
      </c>
      <c r="E298" s="6">
        <v>40648</v>
      </c>
      <c r="F298">
        <v>168.95</v>
      </c>
      <c r="G298">
        <v>7</v>
      </c>
      <c r="H298">
        <v>1182.6499999999999</v>
      </c>
    </row>
    <row r="299" spans="1:8">
      <c r="A299" t="s">
        <v>171</v>
      </c>
      <c r="B299" t="s">
        <v>1087</v>
      </c>
      <c r="C299" t="s">
        <v>674</v>
      </c>
      <c r="D299" t="s">
        <v>1094</v>
      </c>
      <c r="E299" s="6">
        <v>40652</v>
      </c>
      <c r="F299">
        <v>168.95</v>
      </c>
      <c r="G299">
        <v>7</v>
      </c>
      <c r="H299">
        <v>1182.6499999999999</v>
      </c>
    </row>
    <row r="300" spans="1:8">
      <c r="A300" t="s">
        <v>605</v>
      </c>
      <c r="B300" t="s">
        <v>1087</v>
      </c>
      <c r="C300" t="s">
        <v>675</v>
      </c>
      <c r="D300" t="s">
        <v>1092</v>
      </c>
      <c r="E300" s="6">
        <v>40656</v>
      </c>
      <c r="F300">
        <v>168.95</v>
      </c>
      <c r="G300">
        <v>9</v>
      </c>
      <c r="H300">
        <v>1520.55</v>
      </c>
    </row>
    <row r="301" spans="1:8">
      <c r="A301" t="s">
        <v>681</v>
      </c>
      <c r="B301" t="s">
        <v>1087</v>
      </c>
      <c r="C301" t="s">
        <v>679</v>
      </c>
      <c r="D301" t="s">
        <v>1092</v>
      </c>
      <c r="E301" s="6">
        <v>40660</v>
      </c>
      <c r="F301">
        <v>168.95</v>
      </c>
      <c r="G301">
        <v>6</v>
      </c>
      <c r="H301">
        <v>1013.6999999999999</v>
      </c>
    </row>
    <row r="302" spans="1:8">
      <c r="A302" t="s">
        <v>681</v>
      </c>
      <c r="B302" t="s">
        <v>1087</v>
      </c>
      <c r="C302" t="s">
        <v>679</v>
      </c>
      <c r="D302" t="s">
        <v>1093</v>
      </c>
      <c r="E302" s="6">
        <v>40666</v>
      </c>
      <c r="F302">
        <v>168.95</v>
      </c>
      <c r="G302">
        <v>11</v>
      </c>
      <c r="H302">
        <v>1858.4499999999998</v>
      </c>
    </row>
    <row r="303" spans="1:8">
      <c r="A303" t="s">
        <v>605</v>
      </c>
      <c r="B303" t="s">
        <v>1087</v>
      </c>
      <c r="C303" t="s">
        <v>675</v>
      </c>
      <c r="D303" t="s">
        <v>1095</v>
      </c>
      <c r="E303" s="6">
        <v>40666</v>
      </c>
      <c r="F303">
        <v>168.95</v>
      </c>
      <c r="G303">
        <v>7</v>
      </c>
      <c r="H303">
        <v>1182.6499999999999</v>
      </c>
    </row>
    <row r="304" spans="1:8">
      <c r="A304" t="s">
        <v>3141</v>
      </c>
      <c r="B304" t="s">
        <v>1087</v>
      </c>
      <c r="C304" t="s">
        <v>676</v>
      </c>
      <c r="D304" t="s">
        <v>1094</v>
      </c>
      <c r="E304" s="6">
        <v>40670</v>
      </c>
      <c r="F304">
        <v>168.95</v>
      </c>
      <c r="G304">
        <v>8</v>
      </c>
      <c r="H304">
        <v>1351.6</v>
      </c>
    </row>
    <row r="305" spans="1:8">
      <c r="A305" t="s">
        <v>673</v>
      </c>
      <c r="B305" t="s">
        <v>1087</v>
      </c>
      <c r="C305" t="s">
        <v>674</v>
      </c>
      <c r="D305" t="s">
        <v>1093</v>
      </c>
      <c r="E305" s="6">
        <v>40672</v>
      </c>
      <c r="F305">
        <v>168.95</v>
      </c>
      <c r="G305">
        <v>10</v>
      </c>
      <c r="H305">
        <v>1689.5</v>
      </c>
    </row>
    <row r="306" spans="1:8">
      <c r="A306" t="s">
        <v>171</v>
      </c>
      <c r="B306" t="s">
        <v>1087</v>
      </c>
      <c r="C306" t="s">
        <v>674</v>
      </c>
      <c r="D306" t="s">
        <v>1093</v>
      </c>
      <c r="E306" s="6">
        <v>40673</v>
      </c>
      <c r="F306">
        <v>168.95</v>
      </c>
      <c r="G306">
        <v>15</v>
      </c>
      <c r="H306">
        <v>2534.25</v>
      </c>
    </row>
    <row r="307" spans="1:8">
      <c r="A307" t="s">
        <v>673</v>
      </c>
      <c r="B307" t="s">
        <v>1087</v>
      </c>
      <c r="C307" t="s">
        <v>674</v>
      </c>
      <c r="D307" t="s">
        <v>1094</v>
      </c>
      <c r="E307" s="6">
        <v>40679</v>
      </c>
      <c r="F307">
        <v>168.95</v>
      </c>
      <c r="G307">
        <v>17</v>
      </c>
      <c r="H307">
        <v>2872.1499999999996</v>
      </c>
    </row>
    <row r="308" spans="1:8">
      <c r="A308" t="s">
        <v>343</v>
      </c>
      <c r="B308" t="s">
        <v>1087</v>
      </c>
      <c r="C308" t="s">
        <v>674</v>
      </c>
      <c r="D308" t="s">
        <v>1093</v>
      </c>
      <c r="E308" s="6">
        <v>40683</v>
      </c>
      <c r="F308">
        <v>168.95</v>
      </c>
      <c r="G308">
        <v>2</v>
      </c>
      <c r="H308">
        <v>337.9</v>
      </c>
    </row>
    <row r="309" spans="1:8">
      <c r="A309" t="s">
        <v>678</v>
      </c>
      <c r="B309" t="s">
        <v>1087</v>
      </c>
      <c r="C309" t="s">
        <v>679</v>
      </c>
      <c r="D309" t="s">
        <v>1095</v>
      </c>
      <c r="E309" s="6">
        <v>40687</v>
      </c>
      <c r="F309">
        <v>168.95</v>
      </c>
      <c r="G309">
        <v>2</v>
      </c>
      <c r="H309">
        <v>337.9</v>
      </c>
    </row>
    <row r="310" spans="1:8">
      <c r="A310" t="s">
        <v>681</v>
      </c>
      <c r="B310" t="s">
        <v>1087</v>
      </c>
      <c r="C310" t="s">
        <v>679</v>
      </c>
      <c r="D310" t="s">
        <v>1095</v>
      </c>
      <c r="E310" s="6">
        <v>40693</v>
      </c>
      <c r="F310">
        <v>168.95</v>
      </c>
      <c r="G310">
        <v>3</v>
      </c>
      <c r="H310">
        <v>506.84999999999997</v>
      </c>
    </row>
    <row r="311" spans="1:8">
      <c r="A311" t="s">
        <v>677</v>
      </c>
      <c r="B311" t="s">
        <v>1087</v>
      </c>
      <c r="C311" t="s">
        <v>675</v>
      </c>
      <c r="D311" t="s">
        <v>1095</v>
      </c>
      <c r="E311" s="6">
        <v>40708</v>
      </c>
      <c r="F311">
        <v>168.95</v>
      </c>
      <c r="G311">
        <v>11</v>
      </c>
      <c r="H311">
        <v>1858.4499999999998</v>
      </c>
    </row>
    <row r="312" spans="1:8">
      <c r="A312" t="s">
        <v>262</v>
      </c>
      <c r="B312" t="s">
        <v>1087</v>
      </c>
      <c r="C312" t="s">
        <v>676</v>
      </c>
      <c r="D312" t="s">
        <v>1095</v>
      </c>
      <c r="E312" s="6">
        <v>40708</v>
      </c>
      <c r="F312">
        <v>168.95</v>
      </c>
      <c r="G312">
        <v>11</v>
      </c>
      <c r="H312">
        <v>1858.4499999999998</v>
      </c>
    </row>
    <row r="313" spans="1:8">
      <c r="A313" t="s">
        <v>673</v>
      </c>
      <c r="B313" t="s">
        <v>1087</v>
      </c>
      <c r="C313" t="s">
        <v>674</v>
      </c>
      <c r="D313" t="s">
        <v>1095</v>
      </c>
      <c r="E313" s="6">
        <v>40716</v>
      </c>
      <c r="F313">
        <v>168.95</v>
      </c>
      <c r="G313">
        <v>3</v>
      </c>
      <c r="H313">
        <v>506.84999999999997</v>
      </c>
    </row>
    <row r="314" spans="1:8">
      <c r="A314" t="s">
        <v>680</v>
      </c>
      <c r="B314" t="s">
        <v>1087</v>
      </c>
      <c r="C314" t="s">
        <v>679</v>
      </c>
      <c r="D314" t="s">
        <v>1093</v>
      </c>
      <c r="E314" s="6">
        <v>40717</v>
      </c>
      <c r="F314">
        <v>168.95</v>
      </c>
      <c r="G314">
        <v>15</v>
      </c>
      <c r="H314">
        <v>2534.25</v>
      </c>
    </row>
    <row r="315" spans="1:8">
      <c r="A315" t="s">
        <v>171</v>
      </c>
      <c r="B315" t="s">
        <v>1087</v>
      </c>
      <c r="C315" t="s">
        <v>674</v>
      </c>
      <c r="D315" t="s">
        <v>1091</v>
      </c>
      <c r="E315" s="6">
        <v>40719</v>
      </c>
      <c r="F315">
        <v>168.95</v>
      </c>
      <c r="G315">
        <v>6</v>
      </c>
      <c r="H315">
        <v>1013.6999999999999</v>
      </c>
    </row>
    <row r="316" spans="1:8">
      <c r="A316" t="s">
        <v>681</v>
      </c>
      <c r="B316" t="s">
        <v>1087</v>
      </c>
      <c r="C316" t="s">
        <v>679</v>
      </c>
      <c r="D316" t="s">
        <v>1091</v>
      </c>
      <c r="E316" s="6">
        <v>40722</v>
      </c>
      <c r="F316">
        <v>168.95</v>
      </c>
      <c r="G316">
        <v>4</v>
      </c>
      <c r="H316">
        <v>675.8</v>
      </c>
    </row>
    <row r="317" spans="1:8">
      <c r="A317" t="s">
        <v>678</v>
      </c>
      <c r="B317" t="s">
        <v>1087</v>
      </c>
      <c r="C317" t="s">
        <v>679</v>
      </c>
      <c r="D317" t="s">
        <v>1092</v>
      </c>
      <c r="E317" s="6">
        <v>40722</v>
      </c>
      <c r="F317">
        <v>168.95</v>
      </c>
      <c r="G317">
        <v>8</v>
      </c>
      <c r="H317">
        <v>1351.6</v>
      </c>
    </row>
    <row r="318" spans="1:8">
      <c r="A318" t="s">
        <v>673</v>
      </c>
      <c r="B318" t="s">
        <v>1087</v>
      </c>
      <c r="C318" t="s">
        <v>674</v>
      </c>
      <c r="D318" t="s">
        <v>1091</v>
      </c>
      <c r="E318" s="6">
        <v>40724</v>
      </c>
      <c r="F318">
        <v>168.95</v>
      </c>
      <c r="G318">
        <v>4</v>
      </c>
      <c r="H318">
        <v>675.8</v>
      </c>
    </row>
    <row r="319" spans="1:8">
      <c r="A319" t="s">
        <v>343</v>
      </c>
      <c r="B319" t="s">
        <v>1087</v>
      </c>
      <c r="C319" t="s">
        <v>674</v>
      </c>
      <c r="D319" t="s">
        <v>1092</v>
      </c>
      <c r="E319" s="6">
        <v>40728</v>
      </c>
      <c r="F319">
        <v>168.95</v>
      </c>
      <c r="G319">
        <v>10</v>
      </c>
      <c r="H319">
        <v>1689.5</v>
      </c>
    </row>
    <row r="320" spans="1:8">
      <c r="A320" t="s">
        <v>171</v>
      </c>
      <c r="B320" t="s">
        <v>1087</v>
      </c>
      <c r="C320" t="s">
        <v>674</v>
      </c>
      <c r="D320" t="s">
        <v>1095</v>
      </c>
      <c r="E320" s="6">
        <v>40728</v>
      </c>
      <c r="F320">
        <v>168.95</v>
      </c>
      <c r="G320">
        <v>15</v>
      </c>
      <c r="H320">
        <v>2534.25</v>
      </c>
    </row>
    <row r="321" spans="1:8">
      <c r="A321" t="s">
        <v>678</v>
      </c>
      <c r="B321" t="s">
        <v>1087</v>
      </c>
      <c r="C321" t="s">
        <v>679</v>
      </c>
      <c r="D321" t="s">
        <v>1091</v>
      </c>
      <c r="E321" s="6">
        <v>40729</v>
      </c>
      <c r="F321">
        <v>168.95</v>
      </c>
      <c r="G321">
        <v>3</v>
      </c>
      <c r="H321">
        <v>506.84999999999997</v>
      </c>
    </row>
    <row r="322" spans="1:8">
      <c r="A322" t="s">
        <v>681</v>
      </c>
      <c r="B322" t="s">
        <v>1087</v>
      </c>
      <c r="C322" t="s">
        <v>679</v>
      </c>
      <c r="D322" t="s">
        <v>1093</v>
      </c>
      <c r="E322" s="6">
        <v>40729</v>
      </c>
      <c r="F322">
        <v>168.95</v>
      </c>
      <c r="G322">
        <v>14</v>
      </c>
      <c r="H322">
        <v>2365.2999999999997</v>
      </c>
    </row>
    <row r="323" spans="1:8">
      <c r="A323" t="s">
        <v>680</v>
      </c>
      <c r="B323" t="s">
        <v>1087</v>
      </c>
      <c r="C323" t="s">
        <v>679</v>
      </c>
      <c r="D323" t="s">
        <v>1092</v>
      </c>
      <c r="E323" s="6">
        <v>40736</v>
      </c>
      <c r="F323">
        <v>168.95</v>
      </c>
      <c r="G323">
        <v>8</v>
      </c>
      <c r="H323">
        <v>1351.6</v>
      </c>
    </row>
    <row r="324" spans="1:8">
      <c r="A324" t="s">
        <v>680</v>
      </c>
      <c r="B324" t="s">
        <v>1087</v>
      </c>
      <c r="C324" t="s">
        <v>679</v>
      </c>
      <c r="D324" t="s">
        <v>1092</v>
      </c>
      <c r="E324" s="6">
        <v>40736</v>
      </c>
      <c r="F324">
        <v>168.95</v>
      </c>
      <c r="G324">
        <v>12</v>
      </c>
      <c r="H324">
        <v>2027.3999999999999</v>
      </c>
    </row>
    <row r="325" spans="1:8">
      <c r="A325" t="s">
        <v>262</v>
      </c>
      <c r="B325" t="s">
        <v>1087</v>
      </c>
      <c r="C325" t="s">
        <v>676</v>
      </c>
      <c r="D325" t="s">
        <v>1095</v>
      </c>
      <c r="E325" s="6">
        <v>40736</v>
      </c>
      <c r="F325">
        <v>168.95</v>
      </c>
      <c r="G325">
        <v>3</v>
      </c>
      <c r="H325">
        <v>506.84999999999997</v>
      </c>
    </row>
    <row r="326" spans="1:8">
      <c r="A326" t="s">
        <v>682</v>
      </c>
      <c r="B326" t="s">
        <v>1087</v>
      </c>
      <c r="C326" t="s">
        <v>679</v>
      </c>
      <c r="D326" t="s">
        <v>1091</v>
      </c>
      <c r="E326" s="6">
        <v>40737</v>
      </c>
      <c r="F326">
        <v>168.95</v>
      </c>
      <c r="G326">
        <v>15</v>
      </c>
      <c r="H326">
        <v>2534.25</v>
      </c>
    </row>
    <row r="327" spans="1:8">
      <c r="A327" t="s">
        <v>171</v>
      </c>
      <c r="B327" t="s">
        <v>1087</v>
      </c>
      <c r="C327" t="s">
        <v>674</v>
      </c>
      <c r="D327" t="s">
        <v>1093</v>
      </c>
      <c r="E327" s="6">
        <v>40738</v>
      </c>
      <c r="F327">
        <v>168.95</v>
      </c>
      <c r="G327">
        <v>12</v>
      </c>
      <c r="H327">
        <v>2027.3999999999999</v>
      </c>
    </row>
    <row r="328" spans="1:8">
      <c r="A328" t="s">
        <v>673</v>
      </c>
      <c r="B328" t="s">
        <v>1087</v>
      </c>
      <c r="C328" t="s">
        <v>674</v>
      </c>
      <c r="D328" t="s">
        <v>1093</v>
      </c>
      <c r="E328" s="6">
        <v>40740</v>
      </c>
      <c r="F328">
        <v>168.95</v>
      </c>
      <c r="G328">
        <v>3</v>
      </c>
      <c r="H328">
        <v>506.84999999999997</v>
      </c>
    </row>
    <row r="329" spans="1:8">
      <c r="A329" t="s">
        <v>681</v>
      </c>
      <c r="B329" t="s">
        <v>1087</v>
      </c>
      <c r="C329" t="s">
        <v>679</v>
      </c>
      <c r="D329" t="s">
        <v>1095</v>
      </c>
      <c r="E329" s="6">
        <v>40745</v>
      </c>
      <c r="F329">
        <v>168.95</v>
      </c>
      <c r="G329">
        <v>2</v>
      </c>
      <c r="H329">
        <v>337.9</v>
      </c>
    </row>
    <row r="330" spans="1:8">
      <c r="A330" t="s">
        <v>171</v>
      </c>
      <c r="B330" t="s">
        <v>1087</v>
      </c>
      <c r="C330" t="s">
        <v>674</v>
      </c>
      <c r="D330" t="s">
        <v>1093</v>
      </c>
      <c r="E330" s="6">
        <v>40750</v>
      </c>
      <c r="F330">
        <v>168.95</v>
      </c>
      <c r="G330">
        <v>10</v>
      </c>
      <c r="H330">
        <v>1689.5</v>
      </c>
    </row>
    <row r="331" spans="1:8">
      <c r="A331" t="s">
        <v>680</v>
      </c>
      <c r="B331" t="s">
        <v>1087</v>
      </c>
      <c r="C331" t="s">
        <v>679</v>
      </c>
      <c r="D331" t="s">
        <v>1094</v>
      </c>
      <c r="E331" s="6">
        <v>40752</v>
      </c>
      <c r="F331">
        <v>168.95</v>
      </c>
      <c r="G331">
        <v>8</v>
      </c>
      <c r="H331">
        <v>1351.6</v>
      </c>
    </row>
    <row r="332" spans="1:8">
      <c r="A332" t="s">
        <v>3141</v>
      </c>
      <c r="B332" t="s">
        <v>1087</v>
      </c>
      <c r="C332" t="s">
        <v>676</v>
      </c>
      <c r="D332" t="s">
        <v>1095</v>
      </c>
      <c r="E332" s="6">
        <v>40753</v>
      </c>
      <c r="F332">
        <v>168.95</v>
      </c>
      <c r="G332">
        <v>9</v>
      </c>
      <c r="H332">
        <v>1520.55</v>
      </c>
    </row>
    <row r="333" spans="1:8">
      <c r="A333" t="s">
        <v>681</v>
      </c>
      <c r="B333" t="s">
        <v>1087</v>
      </c>
      <c r="C333" t="s">
        <v>679</v>
      </c>
      <c r="D333" t="s">
        <v>1092</v>
      </c>
      <c r="E333" s="6">
        <v>40759</v>
      </c>
      <c r="F333">
        <v>168.95</v>
      </c>
      <c r="G333">
        <v>3</v>
      </c>
      <c r="H333">
        <v>506.84999999999997</v>
      </c>
    </row>
    <row r="334" spans="1:8">
      <c r="A334" t="s">
        <v>677</v>
      </c>
      <c r="B334" t="s">
        <v>1087</v>
      </c>
      <c r="C334" t="s">
        <v>675</v>
      </c>
      <c r="D334" t="s">
        <v>1091</v>
      </c>
      <c r="E334" s="6">
        <v>40761</v>
      </c>
      <c r="F334">
        <v>168.95</v>
      </c>
      <c r="G334">
        <v>8</v>
      </c>
      <c r="H334">
        <v>1351.6</v>
      </c>
    </row>
    <row r="335" spans="1:8">
      <c r="A335" t="s">
        <v>680</v>
      </c>
      <c r="B335" t="s">
        <v>1087</v>
      </c>
      <c r="C335" t="s">
        <v>679</v>
      </c>
      <c r="D335" t="s">
        <v>1091</v>
      </c>
      <c r="E335" s="6">
        <v>40764</v>
      </c>
      <c r="F335">
        <v>168.95</v>
      </c>
      <c r="G335">
        <v>13</v>
      </c>
      <c r="H335">
        <v>2196.35</v>
      </c>
    </row>
    <row r="336" spans="1:8">
      <c r="A336" t="s">
        <v>682</v>
      </c>
      <c r="B336" t="s">
        <v>1087</v>
      </c>
      <c r="C336" t="s">
        <v>679</v>
      </c>
      <c r="D336" t="s">
        <v>1095</v>
      </c>
      <c r="E336" s="6">
        <v>40764</v>
      </c>
      <c r="F336">
        <v>168.95</v>
      </c>
      <c r="G336">
        <v>1</v>
      </c>
      <c r="H336">
        <v>168.95</v>
      </c>
    </row>
    <row r="337" spans="1:8">
      <c r="A337" t="s">
        <v>673</v>
      </c>
      <c r="B337" t="s">
        <v>1087</v>
      </c>
      <c r="C337" t="s">
        <v>674</v>
      </c>
      <c r="D337" t="s">
        <v>1095</v>
      </c>
      <c r="E337" s="6">
        <v>40767</v>
      </c>
      <c r="F337">
        <v>168.95</v>
      </c>
      <c r="G337">
        <v>8</v>
      </c>
      <c r="H337">
        <v>1351.6</v>
      </c>
    </row>
    <row r="338" spans="1:8">
      <c r="A338" t="s">
        <v>3141</v>
      </c>
      <c r="B338" t="s">
        <v>1087</v>
      </c>
      <c r="C338" t="s">
        <v>676</v>
      </c>
      <c r="D338" t="s">
        <v>1092</v>
      </c>
      <c r="E338" s="6">
        <v>40771</v>
      </c>
      <c r="F338">
        <v>168.95</v>
      </c>
      <c r="G338">
        <v>7</v>
      </c>
      <c r="H338">
        <v>1182.6499999999999</v>
      </c>
    </row>
    <row r="339" spans="1:8">
      <c r="A339" t="s">
        <v>343</v>
      </c>
      <c r="B339" t="s">
        <v>1087</v>
      </c>
      <c r="C339" t="s">
        <v>674</v>
      </c>
      <c r="D339" t="s">
        <v>1091</v>
      </c>
      <c r="E339" s="6">
        <v>40772</v>
      </c>
      <c r="F339">
        <v>168.95</v>
      </c>
      <c r="G339">
        <v>13</v>
      </c>
      <c r="H339">
        <v>2196.35</v>
      </c>
    </row>
    <row r="340" spans="1:8">
      <c r="A340" t="s">
        <v>677</v>
      </c>
      <c r="B340" t="s">
        <v>1087</v>
      </c>
      <c r="C340" t="s">
        <v>675</v>
      </c>
      <c r="D340" t="s">
        <v>1095</v>
      </c>
      <c r="E340" s="6">
        <v>40777</v>
      </c>
      <c r="F340">
        <v>168.95</v>
      </c>
      <c r="G340">
        <v>8</v>
      </c>
      <c r="H340">
        <v>1351.6</v>
      </c>
    </row>
    <row r="341" spans="1:8">
      <c r="A341" t="s">
        <v>605</v>
      </c>
      <c r="B341" t="s">
        <v>1087</v>
      </c>
      <c r="C341" t="s">
        <v>675</v>
      </c>
      <c r="D341" t="s">
        <v>1095</v>
      </c>
      <c r="E341" s="6">
        <v>40779</v>
      </c>
      <c r="F341">
        <v>168.95</v>
      </c>
      <c r="G341">
        <v>15</v>
      </c>
      <c r="H341">
        <v>2534.25</v>
      </c>
    </row>
    <row r="342" spans="1:8">
      <c r="A342" t="s">
        <v>262</v>
      </c>
      <c r="B342" t="s">
        <v>1087</v>
      </c>
      <c r="C342" t="s">
        <v>676</v>
      </c>
      <c r="D342" t="s">
        <v>1092</v>
      </c>
      <c r="E342" s="6">
        <v>40787</v>
      </c>
      <c r="F342">
        <v>168.95</v>
      </c>
      <c r="G342">
        <v>7</v>
      </c>
      <c r="H342">
        <v>1182.6499999999999</v>
      </c>
    </row>
    <row r="343" spans="1:8">
      <c r="A343" t="s">
        <v>171</v>
      </c>
      <c r="B343" t="s">
        <v>1087</v>
      </c>
      <c r="C343" t="s">
        <v>674</v>
      </c>
      <c r="D343" t="s">
        <v>1091</v>
      </c>
      <c r="E343" s="6">
        <v>40792</v>
      </c>
      <c r="F343">
        <v>168.95</v>
      </c>
      <c r="G343">
        <v>2</v>
      </c>
      <c r="H343">
        <v>337.9</v>
      </c>
    </row>
    <row r="344" spans="1:8">
      <c r="A344" t="s">
        <v>262</v>
      </c>
      <c r="B344" t="s">
        <v>1087</v>
      </c>
      <c r="C344" t="s">
        <v>676</v>
      </c>
      <c r="D344" t="s">
        <v>1091</v>
      </c>
      <c r="E344" s="6">
        <v>40798</v>
      </c>
      <c r="F344">
        <v>168.95</v>
      </c>
      <c r="G344">
        <v>7</v>
      </c>
      <c r="H344">
        <v>1182.6499999999999</v>
      </c>
    </row>
    <row r="345" spans="1:8">
      <c r="A345" t="s">
        <v>680</v>
      </c>
      <c r="B345" t="s">
        <v>1087</v>
      </c>
      <c r="C345" t="s">
        <v>679</v>
      </c>
      <c r="D345" t="s">
        <v>1095</v>
      </c>
      <c r="E345" s="6">
        <v>40798</v>
      </c>
      <c r="F345">
        <v>168.95</v>
      </c>
      <c r="G345">
        <v>15</v>
      </c>
      <c r="H345">
        <v>2534.25</v>
      </c>
    </row>
    <row r="346" spans="1:8">
      <c r="A346" t="s">
        <v>605</v>
      </c>
      <c r="B346" t="s">
        <v>1087</v>
      </c>
      <c r="C346" t="s">
        <v>675</v>
      </c>
      <c r="D346" t="s">
        <v>1092</v>
      </c>
      <c r="E346" s="6">
        <v>40800</v>
      </c>
      <c r="F346">
        <v>168.95</v>
      </c>
      <c r="G346">
        <v>1</v>
      </c>
      <c r="H346">
        <v>168.95</v>
      </c>
    </row>
    <row r="347" spans="1:8">
      <c r="A347" t="s">
        <v>262</v>
      </c>
      <c r="B347" t="s">
        <v>1087</v>
      </c>
      <c r="C347" t="s">
        <v>676</v>
      </c>
      <c r="D347" t="s">
        <v>1095</v>
      </c>
      <c r="E347" s="6">
        <v>40809</v>
      </c>
      <c r="F347">
        <v>168.95</v>
      </c>
      <c r="G347">
        <v>7</v>
      </c>
      <c r="H347">
        <v>1182.6499999999999</v>
      </c>
    </row>
    <row r="348" spans="1:8">
      <c r="A348" t="s">
        <v>682</v>
      </c>
      <c r="B348" t="s">
        <v>1087</v>
      </c>
      <c r="C348" t="s">
        <v>679</v>
      </c>
      <c r="D348" t="s">
        <v>1095</v>
      </c>
      <c r="E348" s="6">
        <v>40814</v>
      </c>
      <c r="F348">
        <v>168.95</v>
      </c>
      <c r="G348">
        <v>11</v>
      </c>
      <c r="H348">
        <v>1858.4499999999998</v>
      </c>
    </row>
    <row r="349" spans="1:8">
      <c r="A349" t="s">
        <v>682</v>
      </c>
      <c r="B349" t="s">
        <v>1087</v>
      </c>
      <c r="C349" t="s">
        <v>679</v>
      </c>
      <c r="D349" t="s">
        <v>1094</v>
      </c>
      <c r="E349" s="6">
        <v>40816</v>
      </c>
      <c r="F349">
        <v>168.95</v>
      </c>
      <c r="G349">
        <v>19</v>
      </c>
      <c r="H349">
        <v>3210.0499999999997</v>
      </c>
    </row>
    <row r="350" spans="1:8">
      <c r="A350" t="s">
        <v>682</v>
      </c>
      <c r="B350" t="s">
        <v>1087</v>
      </c>
      <c r="C350" t="s">
        <v>679</v>
      </c>
      <c r="D350" t="s">
        <v>1093</v>
      </c>
      <c r="E350" s="6">
        <v>40820</v>
      </c>
      <c r="F350">
        <v>168.95</v>
      </c>
      <c r="G350">
        <v>15</v>
      </c>
      <c r="H350">
        <v>2534.25</v>
      </c>
    </row>
    <row r="351" spans="1:8">
      <c r="A351" t="s">
        <v>3141</v>
      </c>
      <c r="B351" t="s">
        <v>1087</v>
      </c>
      <c r="C351" t="s">
        <v>676</v>
      </c>
      <c r="D351" t="s">
        <v>1093</v>
      </c>
      <c r="E351" s="6">
        <v>40841</v>
      </c>
      <c r="F351">
        <v>168.95</v>
      </c>
      <c r="G351">
        <v>8</v>
      </c>
      <c r="H351">
        <v>1351.6</v>
      </c>
    </row>
    <row r="352" spans="1:8">
      <c r="A352" t="s">
        <v>678</v>
      </c>
      <c r="B352" t="s">
        <v>1087</v>
      </c>
      <c r="C352" t="s">
        <v>679</v>
      </c>
      <c r="D352" t="s">
        <v>1091</v>
      </c>
      <c r="E352" s="6">
        <v>40849</v>
      </c>
      <c r="F352">
        <v>168.95</v>
      </c>
      <c r="G352">
        <v>1</v>
      </c>
      <c r="H352">
        <v>168.95</v>
      </c>
    </row>
    <row r="353" spans="1:8">
      <c r="A353" t="s">
        <v>605</v>
      </c>
      <c r="B353" t="s">
        <v>1087</v>
      </c>
      <c r="C353" t="s">
        <v>675</v>
      </c>
      <c r="D353" t="s">
        <v>1093</v>
      </c>
      <c r="E353" s="6">
        <v>40855</v>
      </c>
      <c r="F353">
        <v>168.95</v>
      </c>
      <c r="G353">
        <v>1</v>
      </c>
      <c r="H353">
        <v>168.95</v>
      </c>
    </row>
    <row r="354" spans="1:8">
      <c r="A354" t="s">
        <v>678</v>
      </c>
      <c r="B354" t="s">
        <v>1087</v>
      </c>
      <c r="C354" t="s">
        <v>679</v>
      </c>
      <c r="D354" t="s">
        <v>1093</v>
      </c>
      <c r="E354" s="6">
        <v>40863</v>
      </c>
      <c r="F354">
        <v>168.95</v>
      </c>
      <c r="G354">
        <v>12</v>
      </c>
      <c r="H354">
        <v>2027.3999999999999</v>
      </c>
    </row>
    <row r="355" spans="1:8">
      <c r="A355" t="s">
        <v>678</v>
      </c>
      <c r="B355" t="s">
        <v>1087</v>
      </c>
      <c r="C355" t="s">
        <v>679</v>
      </c>
      <c r="D355" t="s">
        <v>1095</v>
      </c>
      <c r="E355" s="6">
        <v>40878</v>
      </c>
      <c r="F355">
        <v>168.95</v>
      </c>
      <c r="G355">
        <v>5</v>
      </c>
      <c r="H355">
        <v>844.75</v>
      </c>
    </row>
    <row r="356" spans="1:8">
      <c r="A356" t="s">
        <v>605</v>
      </c>
      <c r="B356" t="s">
        <v>1087</v>
      </c>
      <c r="C356" t="s">
        <v>675</v>
      </c>
      <c r="D356" t="s">
        <v>1091</v>
      </c>
      <c r="E356" s="6">
        <v>40885</v>
      </c>
      <c r="F356">
        <v>168.95</v>
      </c>
      <c r="G356">
        <v>15</v>
      </c>
      <c r="H356">
        <v>2534.25</v>
      </c>
    </row>
    <row r="357" spans="1:8">
      <c r="A357" t="s">
        <v>678</v>
      </c>
      <c r="B357" t="s">
        <v>1087</v>
      </c>
      <c r="C357" t="s">
        <v>679</v>
      </c>
      <c r="D357" t="s">
        <v>1091</v>
      </c>
      <c r="E357" s="6">
        <v>40897</v>
      </c>
      <c r="F357">
        <v>168.95</v>
      </c>
      <c r="G357">
        <v>7</v>
      </c>
      <c r="H357">
        <v>1182.6499999999999</v>
      </c>
    </row>
    <row r="358" spans="1:8">
      <c r="A358" t="s">
        <v>262</v>
      </c>
      <c r="B358" t="s">
        <v>1087</v>
      </c>
      <c r="C358" t="s">
        <v>676</v>
      </c>
      <c r="D358" t="s">
        <v>1091</v>
      </c>
      <c r="E358" s="6">
        <v>40899</v>
      </c>
      <c r="F358">
        <v>168.95</v>
      </c>
      <c r="G358">
        <v>11</v>
      </c>
      <c r="H358">
        <v>1858.4499999999998</v>
      </c>
    </row>
    <row r="359" spans="1:8">
      <c r="A359" t="s">
        <v>673</v>
      </c>
      <c r="B359" t="s">
        <v>1088</v>
      </c>
      <c r="C359" t="s">
        <v>674</v>
      </c>
      <c r="D359" t="s">
        <v>1094</v>
      </c>
      <c r="E359" s="6">
        <v>40181</v>
      </c>
      <c r="F359">
        <v>168.95</v>
      </c>
      <c r="G359">
        <v>9</v>
      </c>
      <c r="H359">
        <v>1520.55</v>
      </c>
    </row>
    <row r="360" spans="1:8">
      <c r="A360" t="s">
        <v>262</v>
      </c>
      <c r="B360" t="s">
        <v>1088</v>
      </c>
      <c r="C360" t="s">
        <v>676</v>
      </c>
      <c r="D360" t="s">
        <v>1094</v>
      </c>
      <c r="E360" s="6">
        <v>40190</v>
      </c>
      <c r="F360">
        <v>168.95</v>
      </c>
      <c r="G360">
        <v>7</v>
      </c>
      <c r="H360">
        <v>1182.6499999999999</v>
      </c>
    </row>
    <row r="361" spans="1:8">
      <c r="A361" t="s">
        <v>680</v>
      </c>
      <c r="B361" t="s">
        <v>1088</v>
      </c>
      <c r="C361" t="s">
        <v>679</v>
      </c>
      <c r="D361" t="s">
        <v>1094</v>
      </c>
      <c r="E361" s="6">
        <v>40192</v>
      </c>
      <c r="F361">
        <v>168.95</v>
      </c>
      <c r="G361">
        <v>14</v>
      </c>
      <c r="H361">
        <v>2365.2999999999997</v>
      </c>
    </row>
    <row r="362" spans="1:8">
      <c r="A362" t="s">
        <v>262</v>
      </c>
      <c r="B362" t="s">
        <v>1088</v>
      </c>
      <c r="C362" t="s">
        <v>676</v>
      </c>
      <c r="D362" t="s">
        <v>1091</v>
      </c>
      <c r="E362" s="6">
        <v>40203</v>
      </c>
      <c r="F362">
        <v>168.95</v>
      </c>
      <c r="G362">
        <v>13</v>
      </c>
      <c r="H362">
        <v>2196.35</v>
      </c>
    </row>
    <row r="363" spans="1:8">
      <c r="A363" t="s">
        <v>262</v>
      </c>
      <c r="B363" t="s">
        <v>1088</v>
      </c>
      <c r="C363" t="s">
        <v>676</v>
      </c>
      <c r="D363" t="s">
        <v>1092</v>
      </c>
      <c r="E363" s="6">
        <v>40206</v>
      </c>
      <c r="F363">
        <v>168.95</v>
      </c>
      <c r="G363">
        <v>8</v>
      </c>
      <c r="H363">
        <v>1351.6</v>
      </c>
    </row>
    <row r="364" spans="1:8">
      <c r="A364" t="s">
        <v>673</v>
      </c>
      <c r="B364" t="s">
        <v>1088</v>
      </c>
      <c r="C364" t="s">
        <v>674</v>
      </c>
      <c r="D364" t="s">
        <v>1092</v>
      </c>
      <c r="E364" s="6">
        <v>40207</v>
      </c>
      <c r="F364">
        <v>168.95</v>
      </c>
      <c r="G364">
        <v>6</v>
      </c>
      <c r="H364">
        <v>1013.6999999999999</v>
      </c>
    </row>
    <row r="365" spans="1:8">
      <c r="A365" t="s">
        <v>681</v>
      </c>
      <c r="B365" t="s">
        <v>1088</v>
      </c>
      <c r="C365" t="s">
        <v>679</v>
      </c>
      <c r="D365" t="s">
        <v>1094</v>
      </c>
      <c r="E365" s="6">
        <v>40212</v>
      </c>
      <c r="F365">
        <v>168.95</v>
      </c>
      <c r="G365">
        <v>7</v>
      </c>
      <c r="H365">
        <v>1182.6499999999999</v>
      </c>
    </row>
    <row r="366" spans="1:8">
      <c r="A366" t="s">
        <v>681</v>
      </c>
      <c r="B366" t="s">
        <v>1088</v>
      </c>
      <c r="C366" t="s">
        <v>679</v>
      </c>
      <c r="D366" t="s">
        <v>1094</v>
      </c>
      <c r="E366" s="6">
        <v>40212</v>
      </c>
      <c r="F366">
        <v>168.95</v>
      </c>
      <c r="G366">
        <v>11</v>
      </c>
      <c r="H366">
        <v>1858.4499999999998</v>
      </c>
    </row>
    <row r="367" spans="1:8">
      <c r="A367" t="s">
        <v>171</v>
      </c>
      <c r="B367" t="s">
        <v>1088</v>
      </c>
      <c r="C367" t="s">
        <v>674</v>
      </c>
      <c r="D367" t="s">
        <v>1094</v>
      </c>
      <c r="E367" s="6">
        <v>40212</v>
      </c>
      <c r="F367">
        <v>168.95</v>
      </c>
      <c r="G367">
        <v>9</v>
      </c>
      <c r="H367">
        <v>1520.55</v>
      </c>
    </row>
    <row r="368" spans="1:8">
      <c r="A368" t="s">
        <v>171</v>
      </c>
      <c r="B368" t="s">
        <v>1088</v>
      </c>
      <c r="C368" t="s">
        <v>674</v>
      </c>
      <c r="D368" t="s">
        <v>1094</v>
      </c>
      <c r="E368" s="6">
        <v>40212</v>
      </c>
      <c r="F368">
        <v>168.95</v>
      </c>
      <c r="G368">
        <v>12</v>
      </c>
      <c r="H368">
        <v>2027.3999999999999</v>
      </c>
    </row>
    <row r="369" spans="1:8">
      <c r="A369" t="s">
        <v>673</v>
      </c>
      <c r="B369" t="s">
        <v>1088</v>
      </c>
      <c r="C369" t="s">
        <v>674</v>
      </c>
      <c r="D369" t="s">
        <v>1094</v>
      </c>
      <c r="E369" s="6">
        <v>40212</v>
      </c>
      <c r="F369">
        <v>168.95</v>
      </c>
      <c r="G369">
        <v>15</v>
      </c>
      <c r="H369">
        <v>2534.25</v>
      </c>
    </row>
    <row r="370" spans="1:8">
      <c r="A370" t="s">
        <v>673</v>
      </c>
      <c r="B370" t="s">
        <v>1088</v>
      </c>
      <c r="C370" t="s">
        <v>674</v>
      </c>
      <c r="D370" t="s">
        <v>1094</v>
      </c>
      <c r="E370" s="6">
        <v>40212</v>
      </c>
      <c r="F370">
        <v>168.95</v>
      </c>
      <c r="G370">
        <v>17</v>
      </c>
      <c r="H370">
        <v>2872.1499999999996</v>
      </c>
    </row>
    <row r="371" spans="1:8">
      <c r="A371" t="s">
        <v>678</v>
      </c>
      <c r="B371" t="s">
        <v>1088</v>
      </c>
      <c r="C371" t="s">
        <v>679</v>
      </c>
      <c r="D371" t="s">
        <v>1092</v>
      </c>
      <c r="E371" s="6">
        <v>40215</v>
      </c>
      <c r="F371">
        <v>168.95</v>
      </c>
      <c r="G371">
        <v>1</v>
      </c>
      <c r="H371">
        <v>168.95</v>
      </c>
    </row>
    <row r="372" spans="1:8">
      <c r="A372" t="s">
        <v>678</v>
      </c>
      <c r="B372" t="s">
        <v>1088</v>
      </c>
      <c r="C372" t="s">
        <v>679</v>
      </c>
      <c r="D372" t="s">
        <v>1092</v>
      </c>
      <c r="E372" s="6">
        <v>40215</v>
      </c>
      <c r="F372">
        <v>168.95</v>
      </c>
      <c r="G372">
        <v>3</v>
      </c>
      <c r="H372">
        <v>506.84999999999997</v>
      </c>
    </row>
    <row r="373" spans="1:8">
      <c r="A373" t="s">
        <v>678</v>
      </c>
      <c r="B373" t="s">
        <v>1088</v>
      </c>
      <c r="C373" t="s">
        <v>679</v>
      </c>
      <c r="D373" t="s">
        <v>1094</v>
      </c>
      <c r="E373" s="6">
        <v>40228</v>
      </c>
      <c r="F373">
        <v>168.95</v>
      </c>
      <c r="G373">
        <v>18</v>
      </c>
      <c r="H373">
        <v>3041.1</v>
      </c>
    </row>
    <row r="374" spans="1:8">
      <c r="A374" t="s">
        <v>677</v>
      </c>
      <c r="B374" t="s">
        <v>1088</v>
      </c>
      <c r="C374" t="s">
        <v>675</v>
      </c>
      <c r="D374" t="s">
        <v>1092</v>
      </c>
      <c r="E374" s="6">
        <v>40228</v>
      </c>
      <c r="F374">
        <v>168.95</v>
      </c>
      <c r="G374">
        <v>2</v>
      </c>
      <c r="H374">
        <v>337.9</v>
      </c>
    </row>
    <row r="375" spans="1:8">
      <c r="A375" t="s">
        <v>681</v>
      </c>
      <c r="B375" t="s">
        <v>1088</v>
      </c>
      <c r="C375" t="s">
        <v>679</v>
      </c>
      <c r="D375" t="s">
        <v>1093</v>
      </c>
      <c r="E375" s="6">
        <v>40229</v>
      </c>
      <c r="F375">
        <v>168.95</v>
      </c>
      <c r="G375">
        <v>12</v>
      </c>
      <c r="H375">
        <v>2027.3999999999999</v>
      </c>
    </row>
    <row r="376" spans="1:8">
      <c r="A376" t="s">
        <v>673</v>
      </c>
      <c r="B376" t="s">
        <v>1088</v>
      </c>
      <c r="C376" t="s">
        <v>674</v>
      </c>
      <c r="D376" t="s">
        <v>1095</v>
      </c>
      <c r="E376" s="6">
        <v>40246</v>
      </c>
      <c r="F376">
        <v>168.95</v>
      </c>
      <c r="G376">
        <v>6</v>
      </c>
      <c r="H376">
        <v>1013.6999999999999</v>
      </c>
    </row>
    <row r="377" spans="1:8">
      <c r="A377" t="s">
        <v>682</v>
      </c>
      <c r="B377" t="s">
        <v>1088</v>
      </c>
      <c r="C377" t="s">
        <v>679</v>
      </c>
      <c r="D377" t="s">
        <v>1094</v>
      </c>
      <c r="E377" s="6">
        <v>40247</v>
      </c>
      <c r="F377">
        <v>168.95</v>
      </c>
      <c r="G377">
        <v>17</v>
      </c>
      <c r="H377">
        <v>2872.1499999999996</v>
      </c>
    </row>
    <row r="378" spans="1:8">
      <c r="A378" t="s">
        <v>262</v>
      </c>
      <c r="B378" t="s">
        <v>1088</v>
      </c>
      <c r="C378" t="s">
        <v>676</v>
      </c>
      <c r="D378" t="s">
        <v>1093</v>
      </c>
      <c r="E378" s="6">
        <v>40247</v>
      </c>
      <c r="F378">
        <v>168.95</v>
      </c>
      <c r="G378">
        <v>2</v>
      </c>
      <c r="H378">
        <v>337.9</v>
      </c>
    </row>
    <row r="379" spans="1:8">
      <c r="A379" t="s">
        <v>682</v>
      </c>
      <c r="B379" t="s">
        <v>1088</v>
      </c>
      <c r="C379" t="s">
        <v>679</v>
      </c>
      <c r="D379" t="s">
        <v>1093</v>
      </c>
      <c r="E379" s="6">
        <v>40247</v>
      </c>
      <c r="F379">
        <v>168.95</v>
      </c>
      <c r="G379">
        <v>9</v>
      </c>
      <c r="H379">
        <v>1520.55</v>
      </c>
    </row>
    <row r="380" spans="1:8">
      <c r="A380" t="s">
        <v>312</v>
      </c>
      <c r="B380" t="s">
        <v>1088</v>
      </c>
      <c r="C380" t="s">
        <v>674</v>
      </c>
      <c r="D380" t="s">
        <v>1095</v>
      </c>
      <c r="E380" s="6">
        <v>40252</v>
      </c>
      <c r="F380">
        <v>168.95</v>
      </c>
      <c r="G380">
        <v>11</v>
      </c>
      <c r="H380">
        <v>1858.4499999999998</v>
      </c>
    </row>
    <row r="381" spans="1:8">
      <c r="A381" t="s">
        <v>343</v>
      </c>
      <c r="B381" t="s">
        <v>1088</v>
      </c>
      <c r="C381" t="s">
        <v>676</v>
      </c>
      <c r="D381" t="s">
        <v>1095</v>
      </c>
      <c r="E381" s="6">
        <v>40267</v>
      </c>
      <c r="F381">
        <v>168.95</v>
      </c>
      <c r="G381">
        <v>9</v>
      </c>
      <c r="H381">
        <v>1520.55</v>
      </c>
    </row>
    <row r="382" spans="1:8">
      <c r="A382" t="s">
        <v>673</v>
      </c>
      <c r="B382" t="s">
        <v>1088</v>
      </c>
      <c r="C382" t="s">
        <v>674</v>
      </c>
      <c r="D382" t="s">
        <v>1095</v>
      </c>
      <c r="E382" s="6">
        <v>40271</v>
      </c>
      <c r="F382">
        <v>168.95</v>
      </c>
      <c r="G382">
        <v>5</v>
      </c>
      <c r="H382">
        <v>844.75</v>
      </c>
    </row>
    <row r="383" spans="1:8">
      <c r="A383" t="s">
        <v>312</v>
      </c>
      <c r="B383" t="s">
        <v>1088</v>
      </c>
      <c r="C383" t="s">
        <v>674</v>
      </c>
      <c r="D383" t="s">
        <v>1092</v>
      </c>
      <c r="E383" s="6">
        <v>40273</v>
      </c>
      <c r="F383">
        <v>168.95</v>
      </c>
      <c r="G383">
        <v>3</v>
      </c>
      <c r="H383">
        <v>506.84999999999997</v>
      </c>
    </row>
    <row r="384" spans="1:8">
      <c r="A384" t="s">
        <v>343</v>
      </c>
      <c r="B384" t="s">
        <v>1088</v>
      </c>
      <c r="C384" t="s">
        <v>676</v>
      </c>
      <c r="D384" t="s">
        <v>1095</v>
      </c>
      <c r="E384" s="6">
        <v>40278</v>
      </c>
      <c r="F384">
        <v>168.95</v>
      </c>
      <c r="G384">
        <v>8</v>
      </c>
      <c r="H384">
        <v>1351.6</v>
      </c>
    </row>
    <row r="385" spans="1:8">
      <c r="A385" t="s">
        <v>681</v>
      </c>
      <c r="B385" t="s">
        <v>1088</v>
      </c>
      <c r="C385" t="s">
        <v>679</v>
      </c>
      <c r="D385" t="s">
        <v>1091</v>
      </c>
      <c r="E385" s="6">
        <v>40290</v>
      </c>
      <c r="F385">
        <v>168.95</v>
      </c>
      <c r="G385">
        <v>8</v>
      </c>
      <c r="H385">
        <v>1351.6</v>
      </c>
    </row>
    <row r="386" spans="1:8">
      <c r="A386" t="s">
        <v>673</v>
      </c>
      <c r="B386" t="s">
        <v>1088</v>
      </c>
      <c r="C386" t="s">
        <v>674</v>
      </c>
      <c r="D386" t="s">
        <v>1091</v>
      </c>
      <c r="E386" s="6">
        <v>40296</v>
      </c>
      <c r="F386">
        <v>168.95</v>
      </c>
      <c r="G386">
        <v>8</v>
      </c>
      <c r="H386">
        <v>1351.6</v>
      </c>
    </row>
    <row r="387" spans="1:8">
      <c r="A387" t="s">
        <v>312</v>
      </c>
      <c r="B387" t="s">
        <v>1088</v>
      </c>
      <c r="C387" t="s">
        <v>674</v>
      </c>
      <c r="D387" t="s">
        <v>1095</v>
      </c>
      <c r="E387" s="6">
        <v>40309</v>
      </c>
      <c r="F387">
        <v>168.95</v>
      </c>
      <c r="G387">
        <v>11</v>
      </c>
      <c r="H387">
        <v>1858.4499999999998</v>
      </c>
    </row>
    <row r="388" spans="1:8">
      <c r="A388" t="s">
        <v>682</v>
      </c>
      <c r="B388" t="s">
        <v>1088</v>
      </c>
      <c r="C388" t="s">
        <v>679</v>
      </c>
      <c r="D388" t="s">
        <v>1094</v>
      </c>
      <c r="E388" s="6">
        <v>40312</v>
      </c>
      <c r="F388">
        <v>168.95</v>
      </c>
      <c r="G388">
        <v>6</v>
      </c>
      <c r="H388">
        <v>1013.6999999999999</v>
      </c>
    </row>
    <row r="389" spans="1:8">
      <c r="A389" t="s">
        <v>171</v>
      </c>
      <c r="B389" t="s">
        <v>1088</v>
      </c>
      <c r="C389" t="s">
        <v>674</v>
      </c>
      <c r="D389" t="s">
        <v>1093</v>
      </c>
      <c r="E389" s="6">
        <v>40313</v>
      </c>
      <c r="F389">
        <v>168.95</v>
      </c>
      <c r="G389">
        <v>12</v>
      </c>
      <c r="H389">
        <v>2027.3999999999999</v>
      </c>
    </row>
    <row r="390" spans="1:8">
      <c r="A390" t="s">
        <v>171</v>
      </c>
      <c r="B390" t="s">
        <v>1088</v>
      </c>
      <c r="C390" t="s">
        <v>674</v>
      </c>
      <c r="D390" t="s">
        <v>1092</v>
      </c>
      <c r="E390" s="6">
        <v>40313</v>
      </c>
      <c r="F390">
        <v>168.95</v>
      </c>
      <c r="G390">
        <v>5</v>
      </c>
      <c r="H390">
        <v>844.75</v>
      </c>
    </row>
    <row r="391" spans="1:8">
      <c r="A391" t="s">
        <v>678</v>
      </c>
      <c r="B391" t="s">
        <v>1088</v>
      </c>
      <c r="C391" t="s">
        <v>679</v>
      </c>
      <c r="D391" t="s">
        <v>1094</v>
      </c>
      <c r="E391" s="6">
        <v>40316</v>
      </c>
      <c r="F391">
        <v>168.95</v>
      </c>
      <c r="G391">
        <v>18</v>
      </c>
      <c r="H391">
        <v>3041.1</v>
      </c>
    </row>
    <row r="392" spans="1:8">
      <c r="A392" t="s">
        <v>171</v>
      </c>
      <c r="B392" t="s">
        <v>1088</v>
      </c>
      <c r="C392" t="s">
        <v>674</v>
      </c>
      <c r="D392" t="s">
        <v>1094</v>
      </c>
      <c r="E392" s="6">
        <v>40323</v>
      </c>
      <c r="F392">
        <v>168.95</v>
      </c>
      <c r="G392">
        <v>14</v>
      </c>
      <c r="H392">
        <v>2365.2999999999997</v>
      </c>
    </row>
    <row r="393" spans="1:8">
      <c r="A393" t="s">
        <v>678</v>
      </c>
      <c r="B393" t="s">
        <v>1088</v>
      </c>
      <c r="C393" t="s">
        <v>679</v>
      </c>
      <c r="D393" t="s">
        <v>1095</v>
      </c>
      <c r="E393" s="6">
        <v>40323</v>
      </c>
      <c r="F393">
        <v>168.95</v>
      </c>
      <c r="G393">
        <v>1</v>
      </c>
      <c r="H393">
        <v>168.95</v>
      </c>
    </row>
    <row r="394" spans="1:8">
      <c r="A394" t="s">
        <v>343</v>
      </c>
      <c r="B394" t="s">
        <v>1088</v>
      </c>
      <c r="C394" t="s">
        <v>676</v>
      </c>
      <c r="D394" t="s">
        <v>1092</v>
      </c>
      <c r="E394" s="6">
        <v>40330</v>
      </c>
      <c r="F394">
        <v>168.95</v>
      </c>
      <c r="G394">
        <v>2</v>
      </c>
      <c r="H394">
        <v>337.9</v>
      </c>
    </row>
    <row r="395" spans="1:8">
      <c r="A395" t="s">
        <v>681</v>
      </c>
      <c r="B395" t="s">
        <v>1088</v>
      </c>
      <c r="C395" t="s">
        <v>679</v>
      </c>
      <c r="D395" t="s">
        <v>1091</v>
      </c>
      <c r="E395" s="6">
        <v>40332</v>
      </c>
      <c r="F395">
        <v>168.95</v>
      </c>
      <c r="G395">
        <v>9</v>
      </c>
      <c r="H395">
        <v>1520.55</v>
      </c>
    </row>
    <row r="396" spans="1:8">
      <c r="A396" t="s">
        <v>171</v>
      </c>
      <c r="B396" t="s">
        <v>1088</v>
      </c>
      <c r="C396" t="s">
        <v>674</v>
      </c>
      <c r="D396" t="s">
        <v>1094</v>
      </c>
      <c r="E396" s="6">
        <v>40337</v>
      </c>
      <c r="F396">
        <v>168.95</v>
      </c>
      <c r="G396">
        <v>13</v>
      </c>
      <c r="H396">
        <v>2196.35</v>
      </c>
    </row>
    <row r="397" spans="1:8">
      <c r="A397" t="s">
        <v>3141</v>
      </c>
      <c r="B397" t="s">
        <v>1088</v>
      </c>
      <c r="C397" t="s">
        <v>676</v>
      </c>
      <c r="D397" t="s">
        <v>1091</v>
      </c>
      <c r="E397" s="6">
        <v>40341</v>
      </c>
      <c r="F397">
        <v>168.95</v>
      </c>
      <c r="G397">
        <v>6</v>
      </c>
      <c r="H397">
        <v>1013.6999999999999</v>
      </c>
    </row>
    <row r="398" spans="1:8">
      <c r="A398" t="s">
        <v>3141</v>
      </c>
      <c r="B398" t="s">
        <v>1088</v>
      </c>
      <c r="C398" t="s">
        <v>676</v>
      </c>
      <c r="D398" t="s">
        <v>1091</v>
      </c>
      <c r="E398" s="6">
        <v>40344</v>
      </c>
      <c r="F398">
        <v>168.95</v>
      </c>
      <c r="G398">
        <v>10</v>
      </c>
      <c r="H398">
        <v>1689.5</v>
      </c>
    </row>
    <row r="399" spans="1:8">
      <c r="A399" t="s">
        <v>312</v>
      </c>
      <c r="B399" t="s">
        <v>1088</v>
      </c>
      <c r="C399" t="s">
        <v>674</v>
      </c>
      <c r="D399" t="s">
        <v>1095</v>
      </c>
      <c r="E399" s="6">
        <v>40351</v>
      </c>
      <c r="F399">
        <v>168.95</v>
      </c>
      <c r="G399">
        <v>8</v>
      </c>
      <c r="H399">
        <v>1351.6</v>
      </c>
    </row>
    <row r="400" spans="1:8">
      <c r="A400" t="s">
        <v>682</v>
      </c>
      <c r="B400" t="s">
        <v>1088</v>
      </c>
      <c r="C400" t="s">
        <v>679</v>
      </c>
      <c r="D400" t="s">
        <v>1095</v>
      </c>
      <c r="E400" s="6">
        <v>40354</v>
      </c>
      <c r="F400">
        <v>168.95</v>
      </c>
      <c r="G400">
        <v>4</v>
      </c>
      <c r="H400">
        <v>675.8</v>
      </c>
    </row>
    <row r="401" spans="1:8">
      <c r="A401" t="s">
        <v>678</v>
      </c>
      <c r="B401" t="s">
        <v>1088</v>
      </c>
      <c r="C401" t="s">
        <v>679</v>
      </c>
      <c r="D401" t="s">
        <v>1093</v>
      </c>
      <c r="E401" s="6">
        <v>40360</v>
      </c>
      <c r="F401">
        <v>168.95</v>
      </c>
      <c r="G401">
        <v>14</v>
      </c>
      <c r="H401">
        <v>2365.2999999999997</v>
      </c>
    </row>
    <row r="402" spans="1:8">
      <c r="A402" t="s">
        <v>678</v>
      </c>
      <c r="B402" t="s">
        <v>1088</v>
      </c>
      <c r="C402" t="s">
        <v>679</v>
      </c>
      <c r="D402" t="s">
        <v>1092</v>
      </c>
      <c r="E402" s="6">
        <v>40361</v>
      </c>
      <c r="F402">
        <v>168.95</v>
      </c>
      <c r="G402">
        <v>13</v>
      </c>
      <c r="H402">
        <v>2196.35</v>
      </c>
    </row>
    <row r="403" spans="1:8">
      <c r="A403" t="s">
        <v>171</v>
      </c>
      <c r="B403" t="s">
        <v>1088</v>
      </c>
      <c r="C403" t="s">
        <v>674</v>
      </c>
      <c r="D403" t="s">
        <v>1094</v>
      </c>
      <c r="E403" s="6">
        <v>40368</v>
      </c>
      <c r="F403">
        <v>168.95</v>
      </c>
      <c r="G403">
        <v>9</v>
      </c>
      <c r="H403">
        <v>1520.55</v>
      </c>
    </row>
    <row r="404" spans="1:8">
      <c r="A404" t="s">
        <v>343</v>
      </c>
      <c r="B404" t="s">
        <v>1088</v>
      </c>
      <c r="C404" t="s">
        <v>676</v>
      </c>
      <c r="D404" t="s">
        <v>1091</v>
      </c>
      <c r="E404" s="6">
        <v>40372</v>
      </c>
      <c r="F404">
        <v>168.95</v>
      </c>
      <c r="G404">
        <v>6</v>
      </c>
      <c r="H404">
        <v>1013.6999999999999</v>
      </c>
    </row>
    <row r="405" spans="1:8">
      <c r="A405" t="s">
        <v>673</v>
      </c>
      <c r="B405" t="s">
        <v>1088</v>
      </c>
      <c r="C405" t="s">
        <v>674</v>
      </c>
      <c r="D405" t="s">
        <v>1095</v>
      </c>
      <c r="E405" s="6">
        <v>40373</v>
      </c>
      <c r="F405">
        <v>168.95</v>
      </c>
      <c r="G405">
        <v>2</v>
      </c>
      <c r="H405">
        <v>337.9</v>
      </c>
    </row>
    <row r="406" spans="1:8">
      <c r="A406" t="s">
        <v>605</v>
      </c>
      <c r="B406" t="s">
        <v>1088</v>
      </c>
      <c r="C406" t="s">
        <v>675</v>
      </c>
      <c r="D406" t="s">
        <v>1093</v>
      </c>
      <c r="E406" s="6">
        <v>40375</v>
      </c>
      <c r="F406">
        <v>168.95</v>
      </c>
      <c r="G406">
        <v>2</v>
      </c>
      <c r="H406">
        <v>337.9</v>
      </c>
    </row>
    <row r="407" spans="1:8">
      <c r="A407" t="s">
        <v>678</v>
      </c>
      <c r="B407" t="s">
        <v>1088</v>
      </c>
      <c r="C407" t="s">
        <v>679</v>
      </c>
      <c r="D407" t="s">
        <v>1092</v>
      </c>
      <c r="E407" s="6">
        <v>40376</v>
      </c>
      <c r="F407">
        <v>168.95</v>
      </c>
      <c r="G407">
        <v>13</v>
      </c>
      <c r="H407">
        <v>2196.35</v>
      </c>
    </row>
    <row r="408" spans="1:8">
      <c r="A408" t="s">
        <v>673</v>
      </c>
      <c r="B408" t="s">
        <v>1088</v>
      </c>
      <c r="C408" t="s">
        <v>674</v>
      </c>
      <c r="D408" t="s">
        <v>1093</v>
      </c>
      <c r="E408" s="6">
        <v>40379</v>
      </c>
      <c r="F408">
        <v>168.95</v>
      </c>
      <c r="G408">
        <v>13</v>
      </c>
      <c r="H408">
        <v>2196.35</v>
      </c>
    </row>
    <row r="409" spans="1:8">
      <c r="A409" t="s">
        <v>605</v>
      </c>
      <c r="B409" t="s">
        <v>1088</v>
      </c>
      <c r="C409" t="s">
        <v>675</v>
      </c>
      <c r="D409" t="s">
        <v>1093</v>
      </c>
      <c r="E409" s="6">
        <v>40380</v>
      </c>
      <c r="F409">
        <v>168.95</v>
      </c>
      <c r="G409">
        <v>9</v>
      </c>
      <c r="H409">
        <v>1520.55</v>
      </c>
    </row>
    <row r="410" spans="1:8">
      <c r="A410" t="s">
        <v>677</v>
      </c>
      <c r="B410" t="s">
        <v>1088</v>
      </c>
      <c r="C410" t="s">
        <v>675</v>
      </c>
      <c r="D410" t="s">
        <v>1094</v>
      </c>
      <c r="E410" s="6">
        <v>40382</v>
      </c>
      <c r="F410">
        <v>168.95</v>
      </c>
      <c r="G410">
        <v>12</v>
      </c>
      <c r="H410">
        <v>2027.3999999999999</v>
      </c>
    </row>
    <row r="411" spans="1:8">
      <c r="A411" t="s">
        <v>673</v>
      </c>
      <c r="B411" t="s">
        <v>1088</v>
      </c>
      <c r="C411" t="s">
        <v>674</v>
      </c>
      <c r="D411" t="s">
        <v>1091</v>
      </c>
      <c r="E411" s="6">
        <v>40389</v>
      </c>
      <c r="F411">
        <v>168.95</v>
      </c>
      <c r="G411">
        <v>10</v>
      </c>
      <c r="H411">
        <v>1689.5</v>
      </c>
    </row>
    <row r="412" spans="1:8">
      <c r="A412" t="s">
        <v>343</v>
      </c>
      <c r="B412" t="s">
        <v>1088</v>
      </c>
      <c r="C412" t="s">
        <v>676</v>
      </c>
      <c r="D412" t="s">
        <v>1094</v>
      </c>
      <c r="E412" s="6">
        <v>40392</v>
      </c>
      <c r="F412">
        <v>168.95</v>
      </c>
      <c r="G412">
        <v>15</v>
      </c>
      <c r="H412">
        <v>2534.25</v>
      </c>
    </row>
    <row r="413" spans="1:8">
      <c r="A413" t="s">
        <v>343</v>
      </c>
      <c r="B413" t="s">
        <v>1088</v>
      </c>
      <c r="C413" t="s">
        <v>676</v>
      </c>
      <c r="D413" t="s">
        <v>1093</v>
      </c>
      <c r="E413" s="6">
        <v>40404</v>
      </c>
      <c r="F413">
        <v>168.95</v>
      </c>
      <c r="G413">
        <v>15</v>
      </c>
      <c r="H413">
        <v>2534.25</v>
      </c>
    </row>
    <row r="414" spans="1:8">
      <c r="A414" t="s">
        <v>312</v>
      </c>
      <c r="B414" t="s">
        <v>1088</v>
      </c>
      <c r="C414" t="s">
        <v>674</v>
      </c>
      <c r="D414" t="s">
        <v>1095</v>
      </c>
      <c r="E414" s="6">
        <v>40422</v>
      </c>
      <c r="F414">
        <v>168.95</v>
      </c>
      <c r="G414">
        <v>9</v>
      </c>
      <c r="H414">
        <v>1520.55</v>
      </c>
    </row>
    <row r="415" spans="1:8">
      <c r="A415" t="s">
        <v>312</v>
      </c>
      <c r="B415" t="s">
        <v>1088</v>
      </c>
      <c r="C415" t="s">
        <v>674</v>
      </c>
      <c r="D415" t="s">
        <v>1092</v>
      </c>
      <c r="E415" s="6">
        <v>40424</v>
      </c>
      <c r="F415">
        <v>168.95</v>
      </c>
      <c r="G415">
        <v>1</v>
      </c>
      <c r="H415">
        <v>168.95</v>
      </c>
    </row>
    <row r="416" spans="1:8">
      <c r="A416" t="s">
        <v>171</v>
      </c>
      <c r="B416" t="s">
        <v>1088</v>
      </c>
      <c r="C416" t="s">
        <v>674</v>
      </c>
      <c r="D416" t="s">
        <v>1091</v>
      </c>
      <c r="E416" s="6">
        <v>40430</v>
      </c>
      <c r="F416">
        <v>168.95</v>
      </c>
      <c r="G416">
        <v>3</v>
      </c>
      <c r="H416">
        <v>506.84999999999997</v>
      </c>
    </row>
    <row r="417" spans="1:8">
      <c r="A417" t="s">
        <v>171</v>
      </c>
      <c r="B417" t="s">
        <v>1088</v>
      </c>
      <c r="C417" t="s">
        <v>674</v>
      </c>
      <c r="D417" t="s">
        <v>1091</v>
      </c>
      <c r="E417" s="6">
        <v>40435</v>
      </c>
      <c r="F417">
        <v>168.95</v>
      </c>
      <c r="G417">
        <v>8</v>
      </c>
      <c r="H417">
        <v>1351.6</v>
      </c>
    </row>
    <row r="418" spans="1:8">
      <c r="A418" t="s">
        <v>605</v>
      </c>
      <c r="B418" t="s">
        <v>1088</v>
      </c>
      <c r="C418" t="s">
        <v>675</v>
      </c>
      <c r="D418" t="s">
        <v>1095</v>
      </c>
      <c r="E418" s="6">
        <v>40439</v>
      </c>
      <c r="F418">
        <v>168.95</v>
      </c>
      <c r="G418">
        <v>12</v>
      </c>
      <c r="H418">
        <v>2027.3999999999999</v>
      </c>
    </row>
    <row r="419" spans="1:8">
      <c r="A419" t="s">
        <v>262</v>
      </c>
      <c r="B419" t="s">
        <v>1088</v>
      </c>
      <c r="C419" t="s">
        <v>676</v>
      </c>
      <c r="D419" t="s">
        <v>1095</v>
      </c>
      <c r="E419" s="6">
        <v>40449</v>
      </c>
      <c r="F419">
        <v>168.95</v>
      </c>
      <c r="G419">
        <v>12</v>
      </c>
      <c r="H419">
        <v>2027.3999999999999</v>
      </c>
    </row>
    <row r="420" spans="1:8">
      <c r="A420" t="s">
        <v>312</v>
      </c>
      <c r="B420" t="s">
        <v>1088</v>
      </c>
      <c r="C420" t="s">
        <v>674</v>
      </c>
      <c r="D420" t="s">
        <v>1092</v>
      </c>
      <c r="E420" s="6">
        <v>40456</v>
      </c>
      <c r="F420">
        <v>168.95</v>
      </c>
      <c r="G420">
        <v>15</v>
      </c>
      <c r="H420">
        <v>2534.25</v>
      </c>
    </row>
    <row r="421" spans="1:8">
      <c r="A421" t="s">
        <v>605</v>
      </c>
      <c r="B421" t="s">
        <v>1088</v>
      </c>
      <c r="C421" t="s">
        <v>675</v>
      </c>
      <c r="D421" t="s">
        <v>1095</v>
      </c>
      <c r="E421" s="6">
        <v>40456</v>
      </c>
      <c r="F421">
        <v>168.95</v>
      </c>
      <c r="G421">
        <v>7</v>
      </c>
      <c r="H421">
        <v>1182.6499999999999</v>
      </c>
    </row>
    <row r="422" spans="1:8">
      <c r="A422" t="s">
        <v>678</v>
      </c>
      <c r="B422" t="s">
        <v>1088</v>
      </c>
      <c r="C422" t="s">
        <v>679</v>
      </c>
      <c r="D422" t="s">
        <v>1095</v>
      </c>
      <c r="E422" s="6">
        <v>40459</v>
      </c>
      <c r="F422">
        <v>168.95</v>
      </c>
      <c r="G422">
        <v>12</v>
      </c>
      <c r="H422">
        <v>2027.3999999999999</v>
      </c>
    </row>
    <row r="423" spans="1:8">
      <c r="A423" t="s">
        <v>171</v>
      </c>
      <c r="B423" t="s">
        <v>1088</v>
      </c>
      <c r="C423" t="s">
        <v>674</v>
      </c>
      <c r="D423" t="s">
        <v>1091</v>
      </c>
      <c r="E423" s="6">
        <v>40470</v>
      </c>
      <c r="F423">
        <v>168.95</v>
      </c>
      <c r="G423">
        <v>6</v>
      </c>
      <c r="H423">
        <v>1013.6999999999999</v>
      </c>
    </row>
    <row r="424" spans="1:8">
      <c r="A424" t="s">
        <v>677</v>
      </c>
      <c r="B424" t="s">
        <v>1088</v>
      </c>
      <c r="C424" t="s">
        <v>675</v>
      </c>
      <c r="D424" t="s">
        <v>1093</v>
      </c>
      <c r="E424" s="6">
        <v>40473</v>
      </c>
      <c r="F424">
        <v>168.95</v>
      </c>
      <c r="G424">
        <v>5</v>
      </c>
      <c r="H424">
        <v>844.75</v>
      </c>
    </row>
    <row r="425" spans="1:8">
      <c r="A425" t="s">
        <v>171</v>
      </c>
      <c r="B425" t="s">
        <v>1088</v>
      </c>
      <c r="C425" t="s">
        <v>674</v>
      </c>
      <c r="D425" t="s">
        <v>1092</v>
      </c>
      <c r="E425" s="6">
        <v>40476</v>
      </c>
      <c r="F425">
        <v>168.95</v>
      </c>
      <c r="G425">
        <v>2</v>
      </c>
      <c r="H425">
        <v>337.9</v>
      </c>
    </row>
    <row r="426" spans="1:8">
      <c r="A426" t="s">
        <v>343</v>
      </c>
      <c r="B426" t="s">
        <v>1088</v>
      </c>
      <c r="C426" t="s">
        <v>676</v>
      </c>
      <c r="D426" t="s">
        <v>1095</v>
      </c>
      <c r="E426" s="6">
        <v>40476</v>
      </c>
      <c r="F426">
        <v>168.95</v>
      </c>
      <c r="G426">
        <v>5</v>
      </c>
      <c r="H426">
        <v>844.75</v>
      </c>
    </row>
    <row r="427" spans="1:8">
      <c r="A427" t="s">
        <v>312</v>
      </c>
      <c r="B427" t="s">
        <v>1088</v>
      </c>
      <c r="C427" t="s">
        <v>674</v>
      </c>
      <c r="D427" t="s">
        <v>1095</v>
      </c>
      <c r="E427" s="6">
        <v>40478</v>
      </c>
      <c r="F427">
        <v>168.95</v>
      </c>
      <c r="G427">
        <v>5</v>
      </c>
      <c r="H427">
        <v>844.75</v>
      </c>
    </row>
    <row r="428" spans="1:8">
      <c r="A428" t="s">
        <v>681</v>
      </c>
      <c r="B428" t="s">
        <v>1088</v>
      </c>
      <c r="C428" t="s">
        <v>679</v>
      </c>
      <c r="D428" t="s">
        <v>1095</v>
      </c>
      <c r="E428" s="6">
        <v>40484</v>
      </c>
      <c r="F428">
        <v>168.95</v>
      </c>
      <c r="G428">
        <v>6</v>
      </c>
      <c r="H428">
        <v>1013.6999999999999</v>
      </c>
    </row>
    <row r="429" spans="1:8">
      <c r="A429" t="s">
        <v>677</v>
      </c>
      <c r="B429" t="s">
        <v>1088</v>
      </c>
      <c r="C429" t="s">
        <v>675</v>
      </c>
      <c r="D429" t="s">
        <v>1094</v>
      </c>
      <c r="E429" s="6">
        <v>40491</v>
      </c>
      <c r="F429">
        <v>168.95</v>
      </c>
      <c r="G429">
        <v>16</v>
      </c>
      <c r="H429">
        <v>2703.2</v>
      </c>
    </row>
    <row r="430" spans="1:8">
      <c r="A430" t="s">
        <v>673</v>
      </c>
      <c r="B430" t="s">
        <v>1088</v>
      </c>
      <c r="C430" t="s">
        <v>674</v>
      </c>
      <c r="D430" t="s">
        <v>1095</v>
      </c>
      <c r="E430" s="6">
        <v>40491</v>
      </c>
      <c r="F430">
        <v>168.95</v>
      </c>
      <c r="G430">
        <v>4</v>
      </c>
      <c r="H430">
        <v>675.8</v>
      </c>
    </row>
    <row r="431" spans="1:8">
      <c r="A431" t="s">
        <v>262</v>
      </c>
      <c r="B431" t="s">
        <v>1088</v>
      </c>
      <c r="C431" t="s">
        <v>676</v>
      </c>
      <c r="D431" t="s">
        <v>1092</v>
      </c>
      <c r="E431" s="6">
        <v>40498</v>
      </c>
      <c r="F431">
        <v>168.95</v>
      </c>
      <c r="G431">
        <v>9</v>
      </c>
      <c r="H431">
        <v>1520.55</v>
      </c>
    </row>
    <row r="432" spans="1:8">
      <c r="A432" t="s">
        <v>678</v>
      </c>
      <c r="B432" t="s">
        <v>1088</v>
      </c>
      <c r="C432" t="s">
        <v>679</v>
      </c>
      <c r="D432" t="s">
        <v>1092</v>
      </c>
      <c r="E432" s="6">
        <v>40498</v>
      </c>
      <c r="F432">
        <v>168.95</v>
      </c>
      <c r="G432">
        <v>10</v>
      </c>
      <c r="H432">
        <v>1689.5</v>
      </c>
    </row>
    <row r="433" spans="1:8">
      <c r="A433" t="s">
        <v>673</v>
      </c>
      <c r="B433" t="s">
        <v>1088</v>
      </c>
      <c r="C433" t="s">
        <v>674</v>
      </c>
      <c r="D433" t="s">
        <v>1094</v>
      </c>
      <c r="E433" s="6">
        <v>40501</v>
      </c>
      <c r="F433">
        <v>168.95</v>
      </c>
      <c r="G433">
        <v>8</v>
      </c>
      <c r="H433">
        <v>1351.6</v>
      </c>
    </row>
    <row r="434" spans="1:8">
      <c r="A434" t="s">
        <v>681</v>
      </c>
      <c r="B434" t="s">
        <v>1088</v>
      </c>
      <c r="C434" t="s">
        <v>679</v>
      </c>
      <c r="D434" t="s">
        <v>1095</v>
      </c>
      <c r="E434" s="6">
        <v>40501</v>
      </c>
      <c r="F434">
        <v>168.95</v>
      </c>
      <c r="G434">
        <v>15</v>
      </c>
      <c r="H434">
        <v>2534.25</v>
      </c>
    </row>
    <row r="435" spans="1:8">
      <c r="A435" t="s">
        <v>262</v>
      </c>
      <c r="B435" t="s">
        <v>1088</v>
      </c>
      <c r="C435" t="s">
        <v>676</v>
      </c>
      <c r="D435" t="s">
        <v>1094</v>
      </c>
      <c r="E435" s="6">
        <v>40507</v>
      </c>
      <c r="F435">
        <v>168.95</v>
      </c>
      <c r="G435">
        <v>14</v>
      </c>
      <c r="H435">
        <v>2365.2999999999997</v>
      </c>
    </row>
    <row r="436" spans="1:8">
      <c r="A436" t="s">
        <v>343</v>
      </c>
      <c r="B436" t="s">
        <v>1088</v>
      </c>
      <c r="C436" t="s">
        <v>676</v>
      </c>
      <c r="D436" t="s">
        <v>1094</v>
      </c>
      <c r="E436" s="6">
        <v>40508</v>
      </c>
      <c r="F436">
        <v>168.95</v>
      </c>
      <c r="G436">
        <v>17</v>
      </c>
      <c r="H436">
        <v>2872.1499999999996</v>
      </c>
    </row>
    <row r="437" spans="1:8">
      <c r="A437" t="s">
        <v>682</v>
      </c>
      <c r="B437" t="s">
        <v>1088</v>
      </c>
      <c r="C437" t="s">
        <v>679</v>
      </c>
      <c r="D437" t="s">
        <v>1092</v>
      </c>
      <c r="E437" s="6">
        <v>40522</v>
      </c>
      <c r="F437">
        <v>168.95</v>
      </c>
      <c r="G437">
        <v>1</v>
      </c>
      <c r="H437">
        <v>168.95</v>
      </c>
    </row>
    <row r="438" spans="1:8">
      <c r="A438" t="s">
        <v>312</v>
      </c>
      <c r="B438" t="s">
        <v>1088</v>
      </c>
      <c r="C438" t="s">
        <v>674</v>
      </c>
      <c r="D438" t="s">
        <v>1091</v>
      </c>
      <c r="E438" s="6">
        <v>40526</v>
      </c>
      <c r="F438">
        <v>168.95</v>
      </c>
      <c r="G438">
        <v>9</v>
      </c>
      <c r="H438">
        <v>1520.55</v>
      </c>
    </row>
    <row r="439" spans="1:8">
      <c r="A439" t="s">
        <v>171</v>
      </c>
      <c r="B439" t="s">
        <v>1088</v>
      </c>
      <c r="C439" t="s">
        <v>674</v>
      </c>
      <c r="D439" t="s">
        <v>1093</v>
      </c>
      <c r="E439" s="6">
        <v>40526</v>
      </c>
      <c r="F439">
        <v>168.95</v>
      </c>
      <c r="G439">
        <v>2</v>
      </c>
      <c r="H439">
        <v>337.9</v>
      </c>
    </row>
    <row r="440" spans="1:8">
      <c r="A440" t="s">
        <v>673</v>
      </c>
      <c r="B440" t="s">
        <v>1088</v>
      </c>
      <c r="C440" t="s">
        <v>674</v>
      </c>
      <c r="D440" t="s">
        <v>1093</v>
      </c>
      <c r="E440" s="6">
        <v>40536</v>
      </c>
      <c r="F440">
        <v>168.95</v>
      </c>
      <c r="G440">
        <v>3</v>
      </c>
      <c r="H440">
        <v>506.84999999999997</v>
      </c>
    </row>
    <row r="441" spans="1:8">
      <c r="A441" t="s">
        <v>681</v>
      </c>
      <c r="B441" t="s">
        <v>1088</v>
      </c>
      <c r="C441" t="s">
        <v>679</v>
      </c>
      <c r="D441" t="s">
        <v>1095</v>
      </c>
      <c r="E441" s="6">
        <v>40541</v>
      </c>
      <c r="F441">
        <v>168.95</v>
      </c>
      <c r="G441">
        <v>8</v>
      </c>
      <c r="H441">
        <v>1351.6</v>
      </c>
    </row>
    <row r="442" spans="1:8">
      <c r="A442" t="s">
        <v>343</v>
      </c>
      <c r="B442" t="s">
        <v>1088</v>
      </c>
      <c r="C442" t="s">
        <v>676</v>
      </c>
      <c r="D442" t="s">
        <v>1093</v>
      </c>
      <c r="E442" s="6">
        <v>40542</v>
      </c>
      <c r="F442">
        <v>168.95</v>
      </c>
      <c r="G442">
        <v>4</v>
      </c>
      <c r="H442">
        <v>675.8</v>
      </c>
    </row>
    <row r="443" spans="1:8">
      <c r="A443" t="s">
        <v>343</v>
      </c>
      <c r="B443" t="s">
        <v>1088</v>
      </c>
      <c r="C443" t="s">
        <v>676</v>
      </c>
      <c r="D443" t="s">
        <v>1093</v>
      </c>
      <c r="E443" s="6">
        <v>40549</v>
      </c>
      <c r="F443">
        <v>168.95</v>
      </c>
      <c r="G443">
        <v>7</v>
      </c>
      <c r="H443">
        <v>1182.6499999999999</v>
      </c>
    </row>
    <row r="444" spans="1:8">
      <c r="A444" t="s">
        <v>605</v>
      </c>
      <c r="B444" t="s">
        <v>1088</v>
      </c>
      <c r="C444" t="s">
        <v>675</v>
      </c>
      <c r="D444" t="s">
        <v>1095</v>
      </c>
      <c r="E444" s="6">
        <v>40556</v>
      </c>
      <c r="F444">
        <v>168.95</v>
      </c>
      <c r="G444">
        <v>13</v>
      </c>
      <c r="H444">
        <v>2196.35</v>
      </c>
    </row>
    <row r="445" spans="1:8">
      <c r="A445" t="s">
        <v>673</v>
      </c>
      <c r="B445" t="s">
        <v>1088</v>
      </c>
      <c r="C445" t="s">
        <v>674</v>
      </c>
      <c r="D445" t="s">
        <v>1092</v>
      </c>
      <c r="E445" s="6">
        <v>40557</v>
      </c>
      <c r="F445">
        <v>168.95</v>
      </c>
      <c r="G445">
        <v>12</v>
      </c>
      <c r="H445">
        <v>2027.3999999999999</v>
      </c>
    </row>
    <row r="446" spans="1:8">
      <c r="A446" t="s">
        <v>312</v>
      </c>
      <c r="B446" t="s">
        <v>1088</v>
      </c>
      <c r="C446" t="s">
        <v>674</v>
      </c>
      <c r="D446" t="s">
        <v>1095</v>
      </c>
      <c r="E446" s="6">
        <v>40557</v>
      </c>
      <c r="F446">
        <v>168.95</v>
      </c>
      <c r="G446">
        <v>2</v>
      </c>
      <c r="H446">
        <v>337.9</v>
      </c>
    </row>
    <row r="447" spans="1:8">
      <c r="A447" t="s">
        <v>673</v>
      </c>
      <c r="B447" t="s">
        <v>1088</v>
      </c>
      <c r="C447" t="s">
        <v>674</v>
      </c>
      <c r="D447" t="s">
        <v>1095</v>
      </c>
      <c r="E447" s="6">
        <v>40561</v>
      </c>
      <c r="F447">
        <v>168.95</v>
      </c>
      <c r="G447">
        <v>8</v>
      </c>
      <c r="H447">
        <v>1351.6</v>
      </c>
    </row>
    <row r="448" spans="1:8">
      <c r="A448" t="s">
        <v>677</v>
      </c>
      <c r="B448" t="s">
        <v>1088</v>
      </c>
      <c r="C448" t="s">
        <v>675</v>
      </c>
      <c r="D448" t="s">
        <v>1093</v>
      </c>
      <c r="E448" s="6">
        <v>40568</v>
      </c>
      <c r="F448">
        <v>168.95</v>
      </c>
      <c r="G448">
        <v>15</v>
      </c>
      <c r="H448">
        <v>2534.25</v>
      </c>
    </row>
    <row r="449" spans="1:8">
      <c r="A449" t="s">
        <v>678</v>
      </c>
      <c r="B449" t="s">
        <v>1088</v>
      </c>
      <c r="C449" t="s">
        <v>679</v>
      </c>
      <c r="D449" t="s">
        <v>1094</v>
      </c>
      <c r="E449" s="6">
        <v>40575</v>
      </c>
      <c r="F449">
        <v>168.95</v>
      </c>
      <c r="G449">
        <v>13</v>
      </c>
      <c r="H449">
        <v>2196.35</v>
      </c>
    </row>
    <row r="450" spans="1:8">
      <c r="A450" t="s">
        <v>262</v>
      </c>
      <c r="B450" t="s">
        <v>1088</v>
      </c>
      <c r="C450" t="s">
        <v>676</v>
      </c>
      <c r="D450" t="s">
        <v>1094</v>
      </c>
      <c r="E450" s="6">
        <v>40576</v>
      </c>
      <c r="F450">
        <v>168.95</v>
      </c>
      <c r="G450">
        <v>12</v>
      </c>
      <c r="H450">
        <v>2027.3999999999999</v>
      </c>
    </row>
    <row r="451" spans="1:8">
      <c r="A451" t="s">
        <v>262</v>
      </c>
      <c r="B451" t="s">
        <v>1088</v>
      </c>
      <c r="C451" t="s">
        <v>676</v>
      </c>
      <c r="D451" t="s">
        <v>1095</v>
      </c>
      <c r="E451" s="6">
        <v>40576</v>
      </c>
      <c r="F451">
        <v>168.95</v>
      </c>
      <c r="G451">
        <v>9</v>
      </c>
      <c r="H451">
        <v>1520.55</v>
      </c>
    </row>
    <row r="452" spans="1:8">
      <c r="A452" t="s">
        <v>677</v>
      </c>
      <c r="B452" t="s">
        <v>1088</v>
      </c>
      <c r="C452" t="s">
        <v>675</v>
      </c>
      <c r="D452" t="s">
        <v>1092</v>
      </c>
      <c r="E452" s="6">
        <v>40577</v>
      </c>
      <c r="F452">
        <v>168.95</v>
      </c>
      <c r="G452">
        <v>14</v>
      </c>
      <c r="H452">
        <v>2365.2999999999997</v>
      </c>
    </row>
    <row r="453" spans="1:8">
      <c r="A453" t="s">
        <v>678</v>
      </c>
      <c r="B453" t="s">
        <v>1088</v>
      </c>
      <c r="C453" t="s">
        <v>679</v>
      </c>
      <c r="D453" t="s">
        <v>1094</v>
      </c>
      <c r="E453" s="6">
        <v>40582</v>
      </c>
      <c r="F453">
        <v>168.95</v>
      </c>
      <c r="G453">
        <v>11</v>
      </c>
      <c r="H453">
        <v>1858.4499999999998</v>
      </c>
    </row>
    <row r="454" spans="1:8">
      <c r="A454" t="s">
        <v>681</v>
      </c>
      <c r="B454" t="s">
        <v>1088</v>
      </c>
      <c r="C454" t="s">
        <v>679</v>
      </c>
      <c r="D454" t="s">
        <v>1093</v>
      </c>
      <c r="E454" s="6">
        <v>40582</v>
      </c>
      <c r="F454">
        <v>168.95</v>
      </c>
      <c r="G454">
        <v>7</v>
      </c>
      <c r="H454">
        <v>1182.6499999999999</v>
      </c>
    </row>
    <row r="455" spans="1:8">
      <c r="A455" t="s">
        <v>171</v>
      </c>
      <c r="B455" t="s">
        <v>1088</v>
      </c>
      <c r="C455" t="s">
        <v>674</v>
      </c>
      <c r="D455" t="s">
        <v>1094</v>
      </c>
      <c r="E455" s="6">
        <v>40593</v>
      </c>
      <c r="F455">
        <v>168.95</v>
      </c>
      <c r="G455">
        <v>19</v>
      </c>
      <c r="H455">
        <v>3210.0499999999997</v>
      </c>
    </row>
    <row r="456" spans="1:8">
      <c r="A456" t="s">
        <v>673</v>
      </c>
      <c r="B456" t="s">
        <v>1088</v>
      </c>
      <c r="C456" t="s">
        <v>674</v>
      </c>
      <c r="D456" t="s">
        <v>1091</v>
      </c>
      <c r="E456" s="6">
        <v>40595</v>
      </c>
      <c r="F456">
        <v>168.95</v>
      </c>
      <c r="G456">
        <v>11</v>
      </c>
      <c r="H456">
        <v>1858.4499999999998</v>
      </c>
    </row>
    <row r="457" spans="1:8">
      <c r="A457" t="s">
        <v>680</v>
      </c>
      <c r="B457" t="s">
        <v>1088</v>
      </c>
      <c r="C457" t="s">
        <v>679</v>
      </c>
      <c r="D457" t="s">
        <v>1093</v>
      </c>
      <c r="E457" s="6">
        <v>40596</v>
      </c>
      <c r="F457">
        <v>168.95</v>
      </c>
      <c r="G457">
        <v>6</v>
      </c>
      <c r="H457">
        <v>1013.6999999999999</v>
      </c>
    </row>
    <row r="458" spans="1:8">
      <c r="A458" t="s">
        <v>3141</v>
      </c>
      <c r="B458" t="s">
        <v>1088</v>
      </c>
      <c r="C458" t="s">
        <v>676</v>
      </c>
      <c r="D458" t="s">
        <v>1095</v>
      </c>
      <c r="E458" s="6">
        <v>40596</v>
      </c>
      <c r="F458">
        <v>168.95</v>
      </c>
      <c r="G458">
        <v>3</v>
      </c>
      <c r="H458">
        <v>506.84999999999997</v>
      </c>
    </row>
    <row r="459" spans="1:8">
      <c r="A459" t="s">
        <v>3141</v>
      </c>
      <c r="B459" t="s">
        <v>1088</v>
      </c>
      <c r="C459" t="s">
        <v>676</v>
      </c>
      <c r="D459" t="s">
        <v>1093</v>
      </c>
      <c r="E459" s="6">
        <v>40610</v>
      </c>
      <c r="F459">
        <v>168.95</v>
      </c>
      <c r="G459">
        <v>2</v>
      </c>
      <c r="H459">
        <v>337.9</v>
      </c>
    </row>
    <row r="460" spans="1:8">
      <c r="A460" t="s">
        <v>680</v>
      </c>
      <c r="B460" t="s">
        <v>1088</v>
      </c>
      <c r="C460" t="s">
        <v>679</v>
      </c>
      <c r="D460" t="s">
        <v>1091</v>
      </c>
      <c r="E460" s="6">
        <v>40613</v>
      </c>
      <c r="F460">
        <v>168.95</v>
      </c>
      <c r="G460">
        <v>13</v>
      </c>
      <c r="H460">
        <v>2196.35</v>
      </c>
    </row>
    <row r="461" spans="1:8">
      <c r="A461" t="s">
        <v>605</v>
      </c>
      <c r="B461" t="s">
        <v>1088</v>
      </c>
      <c r="C461" t="s">
        <v>675</v>
      </c>
      <c r="D461" t="s">
        <v>1095</v>
      </c>
      <c r="E461" s="6">
        <v>40614</v>
      </c>
      <c r="F461">
        <v>168.95</v>
      </c>
      <c r="G461">
        <v>4</v>
      </c>
      <c r="H461">
        <v>675.8</v>
      </c>
    </row>
    <row r="462" spans="1:8">
      <c r="A462" t="s">
        <v>682</v>
      </c>
      <c r="B462" t="s">
        <v>1088</v>
      </c>
      <c r="C462" t="s">
        <v>679</v>
      </c>
      <c r="D462" t="s">
        <v>1094</v>
      </c>
      <c r="E462" s="6">
        <v>40626</v>
      </c>
      <c r="F462">
        <v>168.95</v>
      </c>
      <c r="G462">
        <v>18</v>
      </c>
      <c r="H462">
        <v>3041.1</v>
      </c>
    </row>
    <row r="463" spans="1:8">
      <c r="A463" t="s">
        <v>673</v>
      </c>
      <c r="B463" t="s">
        <v>1088</v>
      </c>
      <c r="C463" t="s">
        <v>674</v>
      </c>
      <c r="D463" t="s">
        <v>1093</v>
      </c>
      <c r="E463" s="6">
        <v>40627</v>
      </c>
      <c r="F463">
        <v>168.95</v>
      </c>
      <c r="G463">
        <v>4</v>
      </c>
      <c r="H463">
        <v>675.8</v>
      </c>
    </row>
    <row r="464" spans="1:8">
      <c r="A464" t="s">
        <v>171</v>
      </c>
      <c r="B464" t="s">
        <v>1088</v>
      </c>
      <c r="C464" t="s">
        <v>674</v>
      </c>
      <c r="D464" t="s">
        <v>1093</v>
      </c>
      <c r="E464" s="6">
        <v>40628</v>
      </c>
      <c r="F464">
        <v>168.95</v>
      </c>
      <c r="G464">
        <v>6</v>
      </c>
      <c r="H464">
        <v>1013.6999999999999</v>
      </c>
    </row>
    <row r="465" spans="1:8">
      <c r="A465" t="s">
        <v>343</v>
      </c>
      <c r="B465" t="s">
        <v>1088</v>
      </c>
      <c r="C465" t="s">
        <v>676</v>
      </c>
      <c r="D465" t="s">
        <v>1095</v>
      </c>
      <c r="E465" s="6">
        <v>40631</v>
      </c>
      <c r="F465">
        <v>168.95</v>
      </c>
      <c r="G465">
        <v>10</v>
      </c>
      <c r="H465">
        <v>1689.5</v>
      </c>
    </row>
    <row r="466" spans="1:8">
      <c r="A466" t="s">
        <v>343</v>
      </c>
      <c r="B466" t="s">
        <v>1088</v>
      </c>
      <c r="C466" t="s">
        <v>676</v>
      </c>
      <c r="D466" t="s">
        <v>1093</v>
      </c>
      <c r="E466" s="6">
        <v>40632</v>
      </c>
      <c r="F466">
        <v>168.95</v>
      </c>
      <c r="G466">
        <v>4</v>
      </c>
      <c r="H466">
        <v>675.8</v>
      </c>
    </row>
    <row r="467" spans="1:8">
      <c r="A467" t="s">
        <v>677</v>
      </c>
      <c r="B467" t="s">
        <v>1088</v>
      </c>
      <c r="C467" t="s">
        <v>675</v>
      </c>
      <c r="D467" t="s">
        <v>1093</v>
      </c>
      <c r="E467" s="6">
        <v>40638</v>
      </c>
      <c r="F467">
        <v>168.95</v>
      </c>
      <c r="G467">
        <v>10</v>
      </c>
      <c r="H467">
        <v>1689.5</v>
      </c>
    </row>
    <row r="468" spans="1:8">
      <c r="A468" t="s">
        <v>673</v>
      </c>
      <c r="B468" t="s">
        <v>1088</v>
      </c>
      <c r="C468" t="s">
        <v>674</v>
      </c>
      <c r="D468" t="s">
        <v>1092</v>
      </c>
      <c r="E468" s="6">
        <v>40639</v>
      </c>
      <c r="F468">
        <v>168.95</v>
      </c>
      <c r="G468">
        <v>4</v>
      </c>
      <c r="H468">
        <v>675.8</v>
      </c>
    </row>
    <row r="469" spans="1:8">
      <c r="A469" t="s">
        <v>680</v>
      </c>
      <c r="B469" t="s">
        <v>1088</v>
      </c>
      <c r="C469" t="s">
        <v>679</v>
      </c>
      <c r="D469" t="s">
        <v>1092</v>
      </c>
      <c r="E469" s="6">
        <v>40642</v>
      </c>
      <c r="F469">
        <v>168.95</v>
      </c>
      <c r="G469">
        <v>4</v>
      </c>
      <c r="H469">
        <v>675.8</v>
      </c>
    </row>
    <row r="470" spans="1:8">
      <c r="A470" t="s">
        <v>262</v>
      </c>
      <c r="B470" t="s">
        <v>1088</v>
      </c>
      <c r="C470" t="s">
        <v>676</v>
      </c>
      <c r="D470" t="s">
        <v>1092</v>
      </c>
      <c r="E470" s="6">
        <v>40648</v>
      </c>
      <c r="F470">
        <v>168.95</v>
      </c>
      <c r="G470">
        <v>12</v>
      </c>
      <c r="H470">
        <v>2027.3999999999999</v>
      </c>
    </row>
    <row r="471" spans="1:8">
      <c r="A471" t="s">
        <v>3141</v>
      </c>
      <c r="B471" t="s">
        <v>1088</v>
      </c>
      <c r="C471" t="s">
        <v>676</v>
      </c>
      <c r="D471" t="s">
        <v>1091</v>
      </c>
      <c r="E471" s="6">
        <v>40665</v>
      </c>
      <c r="F471">
        <v>168.95</v>
      </c>
      <c r="G471">
        <v>10</v>
      </c>
      <c r="H471">
        <v>1689.5</v>
      </c>
    </row>
    <row r="472" spans="1:8">
      <c r="A472" t="s">
        <v>343</v>
      </c>
      <c r="B472" t="s">
        <v>1088</v>
      </c>
      <c r="C472" t="s">
        <v>676</v>
      </c>
      <c r="D472" t="s">
        <v>1092</v>
      </c>
      <c r="E472" s="6">
        <v>40665</v>
      </c>
      <c r="F472">
        <v>168.95</v>
      </c>
      <c r="G472">
        <v>1</v>
      </c>
      <c r="H472">
        <v>168.95</v>
      </c>
    </row>
    <row r="473" spans="1:8">
      <c r="A473" t="s">
        <v>343</v>
      </c>
      <c r="B473" t="s">
        <v>1088</v>
      </c>
      <c r="C473" t="s">
        <v>676</v>
      </c>
      <c r="D473" t="s">
        <v>1095</v>
      </c>
      <c r="E473" s="6">
        <v>40666</v>
      </c>
      <c r="F473">
        <v>168.95</v>
      </c>
      <c r="G473">
        <v>9</v>
      </c>
      <c r="H473">
        <v>1520.55</v>
      </c>
    </row>
    <row r="474" spans="1:8">
      <c r="A474" t="s">
        <v>673</v>
      </c>
      <c r="B474" t="s">
        <v>1088</v>
      </c>
      <c r="C474" t="s">
        <v>674</v>
      </c>
      <c r="D474" t="s">
        <v>1091</v>
      </c>
      <c r="E474" s="6">
        <v>40670</v>
      </c>
      <c r="F474">
        <v>168.95</v>
      </c>
      <c r="G474">
        <v>10</v>
      </c>
      <c r="H474">
        <v>1689.5</v>
      </c>
    </row>
    <row r="475" spans="1:8">
      <c r="A475" t="s">
        <v>677</v>
      </c>
      <c r="B475" t="s">
        <v>1088</v>
      </c>
      <c r="C475" t="s">
        <v>675</v>
      </c>
      <c r="D475" t="s">
        <v>1093</v>
      </c>
      <c r="E475" s="6">
        <v>40670</v>
      </c>
      <c r="F475">
        <v>168.95</v>
      </c>
      <c r="G475">
        <v>2</v>
      </c>
      <c r="H475">
        <v>337.9</v>
      </c>
    </row>
    <row r="476" spans="1:8">
      <c r="A476" t="s">
        <v>678</v>
      </c>
      <c r="B476" t="s">
        <v>1088</v>
      </c>
      <c r="C476" t="s">
        <v>679</v>
      </c>
      <c r="D476" t="s">
        <v>1093</v>
      </c>
      <c r="E476" s="6">
        <v>40673</v>
      </c>
      <c r="F476">
        <v>168.95</v>
      </c>
      <c r="G476">
        <v>12</v>
      </c>
      <c r="H476">
        <v>2027.3999999999999</v>
      </c>
    </row>
    <row r="477" spans="1:8">
      <c r="A477" t="s">
        <v>262</v>
      </c>
      <c r="B477" t="s">
        <v>1088</v>
      </c>
      <c r="C477" t="s">
        <v>676</v>
      </c>
      <c r="D477" t="s">
        <v>1094</v>
      </c>
      <c r="E477" s="6">
        <v>40677</v>
      </c>
      <c r="F477">
        <v>168.95</v>
      </c>
      <c r="G477">
        <v>11</v>
      </c>
      <c r="H477">
        <v>1858.4499999999998</v>
      </c>
    </row>
    <row r="478" spans="1:8">
      <c r="A478" t="s">
        <v>262</v>
      </c>
      <c r="B478" t="s">
        <v>1088</v>
      </c>
      <c r="C478" t="s">
        <v>676</v>
      </c>
      <c r="D478" t="s">
        <v>1093</v>
      </c>
      <c r="E478" s="6">
        <v>40679</v>
      </c>
      <c r="F478">
        <v>168.95</v>
      </c>
      <c r="G478">
        <v>8</v>
      </c>
      <c r="H478">
        <v>1351.6</v>
      </c>
    </row>
    <row r="479" spans="1:8">
      <c r="A479" t="s">
        <v>343</v>
      </c>
      <c r="B479" t="s">
        <v>1088</v>
      </c>
      <c r="C479" t="s">
        <v>676</v>
      </c>
      <c r="D479" t="s">
        <v>1092</v>
      </c>
      <c r="E479" s="6">
        <v>40680</v>
      </c>
      <c r="F479">
        <v>168.95</v>
      </c>
      <c r="G479">
        <v>8</v>
      </c>
      <c r="H479">
        <v>1351.6</v>
      </c>
    </row>
    <row r="480" spans="1:8">
      <c r="A480" t="s">
        <v>673</v>
      </c>
      <c r="B480" t="s">
        <v>1088</v>
      </c>
      <c r="C480" t="s">
        <v>674</v>
      </c>
      <c r="D480" t="s">
        <v>1095</v>
      </c>
      <c r="E480" s="6">
        <v>40686</v>
      </c>
      <c r="F480">
        <v>168.95</v>
      </c>
      <c r="G480">
        <v>10</v>
      </c>
      <c r="H480">
        <v>1689.5</v>
      </c>
    </row>
    <row r="481" spans="1:8">
      <c r="A481" t="s">
        <v>680</v>
      </c>
      <c r="B481" t="s">
        <v>1088</v>
      </c>
      <c r="C481" t="s">
        <v>679</v>
      </c>
      <c r="D481" t="s">
        <v>1093</v>
      </c>
      <c r="E481" s="6">
        <v>40687</v>
      </c>
      <c r="F481">
        <v>168.95</v>
      </c>
      <c r="G481">
        <v>5</v>
      </c>
      <c r="H481">
        <v>844.75</v>
      </c>
    </row>
    <row r="482" spans="1:8">
      <c r="A482" t="s">
        <v>262</v>
      </c>
      <c r="B482" t="s">
        <v>1088</v>
      </c>
      <c r="C482" t="s">
        <v>676</v>
      </c>
      <c r="D482" t="s">
        <v>1095</v>
      </c>
      <c r="E482" s="6">
        <v>40691</v>
      </c>
      <c r="F482">
        <v>168.95</v>
      </c>
      <c r="G482">
        <v>9</v>
      </c>
      <c r="H482">
        <v>1520.55</v>
      </c>
    </row>
    <row r="483" spans="1:8">
      <c r="A483" t="s">
        <v>343</v>
      </c>
      <c r="B483" t="s">
        <v>1088</v>
      </c>
      <c r="C483" t="s">
        <v>676</v>
      </c>
      <c r="D483" t="s">
        <v>1091</v>
      </c>
      <c r="E483" s="6">
        <v>40697</v>
      </c>
      <c r="F483">
        <v>168.95</v>
      </c>
      <c r="G483">
        <v>2</v>
      </c>
      <c r="H483">
        <v>337.9</v>
      </c>
    </row>
    <row r="484" spans="1:8">
      <c r="A484" t="s">
        <v>605</v>
      </c>
      <c r="B484" t="s">
        <v>1088</v>
      </c>
      <c r="C484" t="s">
        <v>675</v>
      </c>
      <c r="D484" t="s">
        <v>1094</v>
      </c>
      <c r="E484" s="6">
        <v>40703</v>
      </c>
      <c r="F484">
        <v>168.95</v>
      </c>
      <c r="G484">
        <v>8</v>
      </c>
      <c r="H484">
        <v>1351.6</v>
      </c>
    </row>
    <row r="485" spans="1:8">
      <c r="A485" t="s">
        <v>3141</v>
      </c>
      <c r="B485" t="s">
        <v>1088</v>
      </c>
      <c r="C485" t="s">
        <v>676</v>
      </c>
      <c r="D485" t="s">
        <v>1093</v>
      </c>
      <c r="E485" s="6">
        <v>40710</v>
      </c>
      <c r="F485">
        <v>168.95</v>
      </c>
      <c r="G485">
        <v>1</v>
      </c>
      <c r="H485">
        <v>168.95</v>
      </c>
    </row>
    <row r="486" spans="1:8">
      <c r="A486" t="s">
        <v>343</v>
      </c>
      <c r="B486" t="s">
        <v>1088</v>
      </c>
      <c r="C486" t="s">
        <v>676</v>
      </c>
      <c r="D486" t="s">
        <v>1091</v>
      </c>
      <c r="E486" s="6">
        <v>40712</v>
      </c>
      <c r="F486">
        <v>168.95</v>
      </c>
      <c r="G486">
        <v>7</v>
      </c>
      <c r="H486">
        <v>1182.6499999999999</v>
      </c>
    </row>
    <row r="487" spans="1:8">
      <c r="A487" t="s">
        <v>171</v>
      </c>
      <c r="B487" t="s">
        <v>1088</v>
      </c>
      <c r="C487" t="s">
        <v>674</v>
      </c>
      <c r="D487" t="s">
        <v>1092</v>
      </c>
      <c r="E487" s="6">
        <v>40719</v>
      </c>
      <c r="F487">
        <v>168.95</v>
      </c>
      <c r="G487">
        <v>5</v>
      </c>
      <c r="H487">
        <v>844.75</v>
      </c>
    </row>
    <row r="488" spans="1:8">
      <c r="A488" t="s">
        <v>673</v>
      </c>
      <c r="B488" t="s">
        <v>1088</v>
      </c>
      <c r="C488" t="s">
        <v>674</v>
      </c>
      <c r="D488" t="s">
        <v>1092</v>
      </c>
      <c r="E488" s="6">
        <v>40721</v>
      </c>
      <c r="F488">
        <v>168.95</v>
      </c>
      <c r="G488">
        <v>2</v>
      </c>
      <c r="H488">
        <v>337.9</v>
      </c>
    </row>
    <row r="489" spans="1:8">
      <c r="A489" t="s">
        <v>673</v>
      </c>
      <c r="B489" t="s">
        <v>1088</v>
      </c>
      <c r="C489" t="s">
        <v>674</v>
      </c>
      <c r="D489" t="s">
        <v>1092</v>
      </c>
      <c r="E489" s="6">
        <v>40728</v>
      </c>
      <c r="F489">
        <v>168.95</v>
      </c>
      <c r="G489">
        <v>7</v>
      </c>
      <c r="H489">
        <v>1182.6499999999999</v>
      </c>
    </row>
    <row r="490" spans="1:8">
      <c r="A490" t="s">
        <v>677</v>
      </c>
      <c r="B490" t="s">
        <v>1088</v>
      </c>
      <c r="C490" t="s">
        <v>675</v>
      </c>
      <c r="D490" t="s">
        <v>1094</v>
      </c>
      <c r="E490" s="6">
        <v>40730</v>
      </c>
      <c r="F490">
        <v>168.95</v>
      </c>
      <c r="G490">
        <v>6</v>
      </c>
      <c r="H490">
        <v>1013.6999999999999</v>
      </c>
    </row>
    <row r="491" spans="1:8">
      <c r="A491" t="s">
        <v>3141</v>
      </c>
      <c r="B491" t="s">
        <v>1088</v>
      </c>
      <c r="C491" t="s">
        <v>676</v>
      </c>
      <c r="D491" t="s">
        <v>1094</v>
      </c>
      <c r="E491" s="6">
        <v>40731</v>
      </c>
      <c r="F491">
        <v>168.95</v>
      </c>
      <c r="G491">
        <v>9</v>
      </c>
      <c r="H491">
        <v>1520.55</v>
      </c>
    </row>
    <row r="492" spans="1:8">
      <c r="A492" t="s">
        <v>3141</v>
      </c>
      <c r="B492" t="s">
        <v>1088</v>
      </c>
      <c r="C492" t="s">
        <v>676</v>
      </c>
      <c r="D492" t="s">
        <v>1092</v>
      </c>
      <c r="E492" s="6">
        <v>40731</v>
      </c>
      <c r="F492">
        <v>168.95</v>
      </c>
      <c r="G492">
        <v>6</v>
      </c>
      <c r="H492">
        <v>1013.6999999999999</v>
      </c>
    </row>
    <row r="493" spans="1:8">
      <c r="A493" t="s">
        <v>343</v>
      </c>
      <c r="B493" t="s">
        <v>1088</v>
      </c>
      <c r="C493" t="s">
        <v>676</v>
      </c>
      <c r="D493" t="s">
        <v>1092</v>
      </c>
      <c r="E493" s="6">
        <v>40738</v>
      </c>
      <c r="F493">
        <v>168.95</v>
      </c>
      <c r="G493">
        <v>2</v>
      </c>
      <c r="H493">
        <v>337.9</v>
      </c>
    </row>
    <row r="494" spans="1:8">
      <c r="A494" t="s">
        <v>680</v>
      </c>
      <c r="B494" t="s">
        <v>1088</v>
      </c>
      <c r="C494" t="s">
        <v>679</v>
      </c>
      <c r="D494" t="s">
        <v>1095</v>
      </c>
      <c r="E494" s="6">
        <v>40746</v>
      </c>
      <c r="F494">
        <v>168.95</v>
      </c>
      <c r="G494">
        <v>6</v>
      </c>
      <c r="H494">
        <v>1013.6999999999999</v>
      </c>
    </row>
    <row r="495" spans="1:8">
      <c r="A495" t="s">
        <v>3141</v>
      </c>
      <c r="B495" t="s">
        <v>1088</v>
      </c>
      <c r="C495" t="s">
        <v>676</v>
      </c>
      <c r="D495" t="s">
        <v>1091</v>
      </c>
      <c r="E495" s="6">
        <v>40750</v>
      </c>
      <c r="F495">
        <v>168.95</v>
      </c>
      <c r="G495">
        <v>9</v>
      </c>
      <c r="H495">
        <v>1520.55</v>
      </c>
    </row>
    <row r="496" spans="1:8">
      <c r="A496" t="s">
        <v>262</v>
      </c>
      <c r="B496" t="s">
        <v>1088</v>
      </c>
      <c r="C496" t="s">
        <v>676</v>
      </c>
      <c r="D496" t="s">
        <v>1092</v>
      </c>
      <c r="E496" s="6">
        <v>40756</v>
      </c>
      <c r="F496">
        <v>168.95</v>
      </c>
      <c r="G496">
        <v>8</v>
      </c>
      <c r="H496">
        <v>1351.6</v>
      </c>
    </row>
    <row r="497" spans="1:8">
      <c r="A497" t="s">
        <v>680</v>
      </c>
      <c r="B497" t="s">
        <v>1088</v>
      </c>
      <c r="C497" t="s">
        <v>679</v>
      </c>
      <c r="D497" t="s">
        <v>1091</v>
      </c>
      <c r="E497" s="6">
        <v>40759</v>
      </c>
      <c r="F497">
        <v>168.95</v>
      </c>
      <c r="G497">
        <v>10</v>
      </c>
      <c r="H497">
        <v>1689.5</v>
      </c>
    </row>
    <row r="498" spans="1:8">
      <c r="A498" t="s">
        <v>3141</v>
      </c>
      <c r="B498" t="s">
        <v>1088</v>
      </c>
      <c r="C498" t="s">
        <v>676</v>
      </c>
      <c r="D498" t="s">
        <v>1094</v>
      </c>
      <c r="E498" s="6">
        <v>40760</v>
      </c>
      <c r="F498">
        <v>168.95</v>
      </c>
      <c r="G498">
        <v>16</v>
      </c>
      <c r="H498">
        <v>2703.2</v>
      </c>
    </row>
    <row r="499" spans="1:8">
      <c r="A499" t="s">
        <v>605</v>
      </c>
      <c r="B499" t="s">
        <v>1088</v>
      </c>
      <c r="C499" t="s">
        <v>675</v>
      </c>
      <c r="D499" t="s">
        <v>1091</v>
      </c>
      <c r="E499" s="6">
        <v>40764</v>
      </c>
      <c r="F499">
        <v>168.95</v>
      </c>
      <c r="G499">
        <v>11</v>
      </c>
      <c r="H499">
        <v>1858.4499999999998</v>
      </c>
    </row>
    <row r="500" spans="1:8">
      <c r="A500" t="s">
        <v>673</v>
      </c>
      <c r="B500" t="s">
        <v>1088</v>
      </c>
      <c r="C500" t="s">
        <v>674</v>
      </c>
      <c r="D500" t="s">
        <v>1095</v>
      </c>
      <c r="E500" s="6">
        <v>40765</v>
      </c>
      <c r="F500">
        <v>168.95</v>
      </c>
      <c r="G500">
        <v>7</v>
      </c>
      <c r="H500">
        <v>1182.6499999999999</v>
      </c>
    </row>
    <row r="501" spans="1:8">
      <c r="A501" t="s">
        <v>673</v>
      </c>
      <c r="B501" t="s">
        <v>1088</v>
      </c>
      <c r="C501" t="s">
        <v>674</v>
      </c>
      <c r="D501" t="s">
        <v>1092</v>
      </c>
      <c r="E501" s="6">
        <v>40768</v>
      </c>
      <c r="F501">
        <v>168.95</v>
      </c>
      <c r="G501">
        <v>3</v>
      </c>
      <c r="H501">
        <v>506.84999999999997</v>
      </c>
    </row>
    <row r="502" spans="1:8">
      <c r="A502" t="s">
        <v>262</v>
      </c>
      <c r="B502" t="s">
        <v>1088</v>
      </c>
      <c r="C502" t="s">
        <v>676</v>
      </c>
      <c r="D502" t="s">
        <v>1093</v>
      </c>
      <c r="E502" s="6">
        <v>40774</v>
      </c>
      <c r="F502">
        <v>168.95</v>
      </c>
      <c r="G502">
        <v>1</v>
      </c>
      <c r="H502">
        <v>168.95</v>
      </c>
    </row>
    <row r="503" spans="1:8">
      <c r="A503" t="s">
        <v>681</v>
      </c>
      <c r="B503" t="s">
        <v>1088</v>
      </c>
      <c r="C503" t="s">
        <v>679</v>
      </c>
      <c r="D503" t="s">
        <v>1095</v>
      </c>
      <c r="E503" s="6">
        <v>40782</v>
      </c>
      <c r="F503">
        <v>168.95</v>
      </c>
      <c r="G503">
        <v>7</v>
      </c>
      <c r="H503">
        <v>1182.6499999999999</v>
      </c>
    </row>
    <row r="504" spans="1:8">
      <c r="A504" t="s">
        <v>673</v>
      </c>
      <c r="B504" t="s">
        <v>1088</v>
      </c>
      <c r="C504" t="s">
        <v>674</v>
      </c>
      <c r="D504" t="s">
        <v>1095</v>
      </c>
      <c r="E504" s="6">
        <v>40789</v>
      </c>
      <c r="F504">
        <v>168.95</v>
      </c>
      <c r="G504">
        <v>7</v>
      </c>
      <c r="H504">
        <v>1182.6499999999999</v>
      </c>
    </row>
    <row r="505" spans="1:8">
      <c r="A505" t="s">
        <v>680</v>
      </c>
      <c r="B505" t="s">
        <v>1088</v>
      </c>
      <c r="C505" t="s">
        <v>679</v>
      </c>
      <c r="D505" t="s">
        <v>1091</v>
      </c>
      <c r="E505" s="6">
        <v>40792</v>
      </c>
      <c r="F505">
        <v>168.95</v>
      </c>
      <c r="G505">
        <v>9</v>
      </c>
      <c r="H505">
        <v>1520.55</v>
      </c>
    </row>
    <row r="506" spans="1:8">
      <c r="A506" t="s">
        <v>678</v>
      </c>
      <c r="B506" t="s">
        <v>1088</v>
      </c>
      <c r="C506" t="s">
        <v>679</v>
      </c>
      <c r="D506" t="s">
        <v>1092</v>
      </c>
      <c r="E506" s="6">
        <v>40813</v>
      </c>
      <c r="F506">
        <v>168.95</v>
      </c>
      <c r="G506">
        <v>3</v>
      </c>
      <c r="H506">
        <v>506.84999999999997</v>
      </c>
    </row>
    <row r="507" spans="1:8">
      <c r="A507" t="s">
        <v>262</v>
      </c>
      <c r="B507" t="s">
        <v>1088</v>
      </c>
      <c r="C507" t="s">
        <v>676</v>
      </c>
      <c r="D507" t="s">
        <v>1091</v>
      </c>
      <c r="E507" s="6">
        <v>40826</v>
      </c>
      <c r="F507">
        <v>168.95</v>
      </c>
      <c r="G507">
        <v>4</v>
      </c>
      <c r="H507">
        <v>675.8</v>
      </c>
    </row>
    <row r="508" spans="1:8">
      <c r="A508" t="s">
        <v>678</v>
      </c>
      <c r="B508" t="s">
        <v>1088</v>
      </c>
      <c r="C508" t="s">
        <v>679</v>
      </c>
      <c r="D508" t="s">
        <v>1093</v>
      </c>
      <c r="E508" s="6">
        <v>40831</v>
      </c>
      <c r="F508">
        <v>168.95</v>
      </c>
      <c r="G508">
        <v>8</v>
      </c>
      <c r="H508">
        <v>1351.6</v>
      </c>
    </row>
    <row r="509" spans="1:8">
      <c r="A509" t="s">
        <v>677</v>
      </c>
      <c r="B509" t="s">
        <v>1088</v>
      </c>
      <c r="C509" t="s">
        <v>675</v>
      </c>
      <c r="D509" t="s">
        <v>1092</v>
      </c>
      <c r="E509" s="6">
        <v>40837</v>
      </c>
      <c r="F509">
        <v>168.95</v>
      </c>
      <c r="G509">
        <v>1</v>
      </c>
      <c r="H509">
        <v>168.95</v>
      </c>
    </row>
    <row r="510" spans="1:8">
      <c r="A510" t="s">
        <v>677</v>
      </c>
      <c r="B510" t="s">
        <v>1088</v>
      </c>
      <c r="C510" t="s">
        <v>675</v>
      </c>
      <c r="D510" t="s">
        <v>1092</v>
      </c>
      <c r="E510" s="6">
        <v>40848</v>
      </c>
      <c r="F510">
        <v>168.95</v>
      </c>
      <c r="G510">
        <v>11</v>
      </c>
      <c r="H510">
        <v>1858.4499999999998</v>
      </c>
    </row>
    <row r="511" spans="1:8">
      <c r="A511" t="s">
        <v>677</v>
      </c>
      <c r="B511" t="s">
        <v>1088</v>
      </c>
      <c r="C511" t="s">
        <v>675</v>
      </c>
      <c r="D511" t="s">
        <v>1094</v>
      </c>
      <c r="E511" s="6">
        <v>40850</v>
      </c>
      <c r="F511">
        <v>168.95</v>
      </c>
      <c r="G511">
        <v>17</v>
      </c>
      <c r="H511">
        <v>2872.1499999999996</v>
      </c>
    </row>
    <row r="512" spans="1:8">
      <c r="A512" t="s">
        <v>677</v>
      </c>
      <c r="B512" t="s">
        <v>1088</v>
      </c>
      <c r="C512" t="s">
        <v>675</v>
      </c>
      <c r="D512" t="s">
        <v>1093</v>
      </c>
      <c r="E512" s="6">
        <v>40851</v>
      </c>
      <c r="F512">
        <v>168.95</v>
      </c>
      <c r="G512">
        <v>6</v>
      </c>
      <c r="H512">
        <v>1013.6999999999999</v>
      </c>
    </row>
    <row r="513" spans="1:8">
      <c r="A513" t="s">
        <v>677</v>
      </c>
      <c r="B513" t="s">
        <v>1088</v>
      </c>
      <c r="C513" t="s">
        <v>675</v>
      </c>
      <c r="D513" t="s">
        <v>1093</v>
      </c>
      <c r="E513" s="6">
        <v>40855</v>
      </c>
      <c r="F513">
        <v>168.95</v>
      </c>
      <c r="G513">
        <v>10</v>
      </c>
      <c r="H513">
        <v>1689.5</v>
      </c>
    </row>
    <row r="514" spans="1:8">
      <c r="A514" t="s">
        <v>605</v>
      </c>
      <c r="B514" t="s">
        <v>1088</v>
      </c>
      <c r="C514" t="s">
        <v>675</v>
      </c>
      <c r="D514" t="s">
        <v>1093</v>
      </c>
      <c r="E514" s="6">
        <v>40859</v>
      </c>
      <c r="F514">
        <v>168.95</v>
      </c>
      <c r="G514">
        <v>13</v>
      </c>
      <c r="H514">
        <v>2196.35</v>
      </c>
    </row>
    <row r="515" spans="1:8">
      <c r="A515" t="s">
        <v>343</v>
      </c>
      <c r="B515" t="s">
        <v>1088</v>
      </c>
      <c r="C515" t="s">
        <v>676</v>
      </c>
      <c r="D515" t="s">
        <v>1092</v>
      </c>
      <c r="E515" s="6">
        <v>40866</v>
      </c>
      <c r="F515">
        <v>168.95</v>
      </c>
      <c r="G515">
        <v>7</v>
      </c>
      <c r="H515">
        <v>1182.6499999999999</v>
      </c>
    </row>
    <row r="516" spans="1:8">
      <c r="A516" t="s">
        <v>677</v>
      </c>
      <c r="B516" t="s">
        <v>1088</v>
      </c>
      <c r="C516" t="s">
        <v>675</v>
      </c>
      <c r="D516" t="s">
        <v>1095</v>
      </c>
      <c r="E516" s="6">
        <v>40869</v>
      </c>
      <c r="F516">
        <v>168.95</v>
      </c>
      <c r="G516">
        <v>10</v>
      </c>
      <c r="H516">
        <v>1689.5</v>
      </c>
    </row>
    <row r="517" spans="1:8">
      <c r="A517" t="s">
        <v>673</v>
      </c>
      <c r="B517" t="s">
        <v>1088</v>
      </c>
      <c r="C517" t="s">
        <v>674</v>
      </c>
      <c r="D517" t="s">
        <v>1091</v>
      </c>
      <c r="E517" s="6">
        <v>40878</v>
      </c>
      <c r="F517">
        <v>168.95</v>
      </c>
      <c r="G517">
        <v>9</v>
      </c>
      <c r="H517">
        <v>1520.55</v>
      </c>
    </row>
    <row r="518" spans="1:8">
      <c r="A518" t="s">
        <v>682</v>
      </c>
      <c r="B518" t="s">
        <v>1088</v>
      </c>
      <c r="C518" t="s">
        <v>679</v>
      </c>
      <c r="D518" t="s">
        <v>1094</v>
      </c>
      <c r="E518" s="6">
        <v>40887</v>
      </c>
      <c r="F518">
        <v>168.95</v>
      </c>
      <c r="G518">
        <v>11</v>
      </c>
      <c r="H518">
        <v>1858.4499999999998</v>
      </c>
    </row>
    <row r="519" spans="1:8">
      <c r="A519" t="s">
        <v>682</v>
      </c>
      <c r="B519" t="s">
        <v>1088</v>
      </c>
      <c r="C519" t="s">
        <v>679</v>
      </c>
      <c r="D519" t="s">
        <v>1092</v>
      </c>
      <c r="E519" s="6">
        <v>40887</v>
      </c>
      <c r="F519">
        <v>168.95</v>
      </c>
      <c r="G519">
        <v>14</v>
      </c>
      <c r="H519">
        <v>2365.2999999999997</v>
      </c>
    </row>
    <row r="520" spans="1:8">
      <c r="A520" t="s">
        <v>680</v>
      </c>
      <c r="B520" t="s">
        <v>1088</v>
      </c>
      <c r="C520" t="s">
        <v>679</v>
      </c>
      <c r="D520" t="s">
        <v>1094</v>
      </c>
      <c r="E520" s="6">
        <v>40891</v>
      </c>
      <c r="F520">
        <v>168.95</v>
      </c>
      <c r="G520">
        <v>8</v>
      </c>
      <c r="H520">
        <v>1351.6</v>
      </c>
    </row>
    <row r="521" spans="1:8">
      <c r="A521" t="s">
        <v>262</v>
      </c>
      <c r="B521" t="s">
        <v>1088</v>
      </c>
      <c r="C521" t="s">
        <v>676</v>
      </c>
      <c r="D521" t="s">
        <v>1094</v>
      </c>
      <c r="E521" s="6">
        <v>40896</v>
      </c>
      <c r="F521">
        <v>168.95</v>
      </c>
      <c r="G521">
        <v>12</v>
      </c>
      <c r="H521">
        <v>2027.3999999999999</v>
      </c>
    </row>
    <row r="522" spans="1:8">
      <c r="A522" t="s">
        <v>677</v>
      </c>
      <c r="B522" t="s">
        <v>1088</v>
      </c>
      <c r="C522" t="s">
        <v>675</v>
      </c>
      <c r="D522" t="s">
        <v>1094</v>
      </c>
      <c r="E522" s="6">
        <v>40898</v>
      </c>
      <c r="F522">
        <v>168.95</v>
      </c>
      <c r="G522">
        <v>18</v>
      </c>
      <c r="H522">
        <v>3041.1</v>
      </c>
    </row>
    <row r="523" spans="1:8">
      <c r="A523" t="s">
        <v>673</v>
      </c>
      <c r="B523" t="s">
        <v>1088</v>
      </c>
      <c r="C523" t="s">
        <v>674</v>
      </c>
      <c r="D523" t="s">
        <v>1092</v>
      </c>
      <c r="E523" s="6">
        <v>40904</v>
      </c>
      <c r="F523">
        <v>168.95</v>
      </c>
      <c r="G523">
        <v>14</v>
      </c>
      <c r="H523">
        <v>2365.2999999999997</v>
      </c>
    </row>
    <row r="524" spans="1:8">
      <c r="A524" t="s">
        <v>678</v>
      </c>
      <c r="B524" t="s">
        <v>1089</v>
      </c>
      <c r="C524" t="s">
        <v>679</v>
      </c>
      <c r="D524" t="s">
        <v>1091</v>
      </c>
      <c r="E524" s="6">
        <v>40185</v>
      </c>
      <c r="F524">
        <v>168.95</v>
      </c>
      <c r="G524">
        <v>13</v>
      </c>
      <c r="H524">
        <v>2196.35</v>
      </c>
    </row>
    <row r="525" spans="1:8">
      <c r="A525" t="s">
        <v>605</v>
      </c>
      <c r="B525" t="s">
        <v>1089</v>
      </c>
      <c r="C525" t="s">
        <v>675</v>
      </c>
      <c r="D525" t="s">
        <v>1092</v>
      </c>
      <c r="E525" s="6">
        <v>40186</v>
      </c>
      <c r="F525">
        <v>168.95</v>
      </c>
      <c r="G525">
        <v>2</v>
      </c>
      <c r="H525">
        <v>337.9</v>
      </c>
    </row>
    <row r="526" spans="1:8">
      <c r="A526" t="s">
        <v>171</v>
      </c>
      <c r="B526" t="s">
        <v>1089</v>
      </c>
      <c r="C526" t="s">
        <v>674</v>
      </c>
      <c r="D526" t="s">
        <v>1094</v>
      </c>
      <c r="E526" s="6">
        <v>40191</v>
      </c>
      <c r="F526">
        <v>168.95</v>
      </c>
      <c r="G526">
        <v>6</v>
      </c>
      <c r="H526">
        <v>1013.6999999999999</v>
      </c>
    </row>
    <row r="527" spans="1:8">
      <c r="A527" t="s">
        <v>673</v>
      </c>
      <c r="B527" t="s">
        <v>1089</v>
      </c>
      <c r="C527" t="s">
        <v>674</v>
      </c>
      <c r="D527" t="s">
        <v>1091</v>
      </c>
      <c r="E527" s="6">
        <v>40205</v>
      </c>
      <c r="F527">
        <v>168.95</v>
      </c>
      <c r="G527">
        <v>10</v>
      </c>
      <c r="H527">
        <v>1689.5</v>
      </c>
    </row>
    <row r="528" spans="1:8">
      <c r="A528" t="s">
        <v>673</v>
      </c>
      <c r="B528" t="s">
        <v>1089</v>
      </c>
      <c r="C528" t="s">
        <v>674</v>
      </c>
      <c r="D528" t="s">
        <v>1092</v>
      </c>
      <c r="E528" s="6">
        <v>40205</v>
      </c>
      <c r="F528">
        <v>168.95</v>
      </c>
      <c r="G528">
        <v>7</v>
      </c>
      <c r="H528">
        <v>1182.6499999999999</v>
      </c>
    </row>
    <row r="529" spans="1:8">
      <c r="A529" t="s">
        <v>262</v>
      </c>
      <c r="B529" t="s">
        <v>1089</v>
      </c>
      <c r="C529" t="s">
        <v>676</v>
      </c>
      <c r="D529" t="s">
        <v>1093</v>
      </c>
      <c r="E529" s="6">
        <v>40207</v>
      </c>
      <c r="F529">
        <v>168.95</v>
      </c>
      <c r="G529">
        <v>5</v>
      </c>
      <c r="H529">
        <v>844.75</v>
      </c>
    </row>
    <row r="530" spans="1:8">
      <c r="A530" t="s">
        <v>678</v>
      </c>
      <c r="B530" t="s">
        <v>1089</v>
      </c>
      <c r="C530" t="s">
        <v>679</v>
      </c>
      <c r="D530" t="s">
        <v>1092</v>
      </c>
      <c r="E530" s="6">
        <v>40207</v>
      </c>
      <c r="F530">
        <v>168.95</v>
      </c>
      <c r="G530">
        <v>7</v>
      </c>
      <c r="H530">
        <v>1182.6499999999999</v>
      </c>
    </row>
    <row r="531" spans="1:8">
      <c r="A531" t="s">
        <v>678</v>
      </c>
      <c r="B531" t="s">
        <v>1089</v>
      </c>
      <c r="C531" t="s">
        <v>679</v>
      </c>
      <c r="D531" t="s">
        <v>1093</v>
      </c>
      <c r="E531" s="6">
        <v>40217</v>
      </c>
      <c r="F531">
        <v>168.95</v>
      </c>
      <c r="G531">
        <v>4</v>
      </c>
      <c r="H531">
        <v>675.8</v>
      </c>
    </row>
    <row r="532" spans="1:8">
      <c r="A532" t="s">
        <v>678</v>
      </c>
      <c r="B532" t="s">
        <v>1089</v>
      </c>
      <c r="C532" t="s">
        <v>679</v>
      </c>
      <c r="D532" t="s">
        <v>1093</v>
      </c>
      <c r="E532" s="6">
        <v>40217</v>
      </c>
      <c r="F532">
        <v>168.95</v>
      </c>
      <c r="G532">
        <v>11</v>
      </c>
      <c r="H532">
        <v>1858.4499999999998</v>
      </c>
    </row>
    <row r="533" spans="1:8">
      <c r="A533" t="s">
        <v>682</v>
      </c>
      <c r="B533" t="s">
        <v>1089</v>
      </c>
      <c r="C533" t="s">
        <v>679</v>
      </c>
      <c r="D533" t="s">
        <v>1093</v>
      </c>
      <c r="E533" s="6">
        <v>40222</v>
      </c>
      <c r="F533">
        <v>168.95</v>
      </c>
      <c r="G533">
        <v>1</v>
      </c>
      <c r="H533">
        <v>168.95</v>
      </c>
    </row>
    <row r="534" spans="1:8">
      <c r="A534" t="s">
        <v>682</v>
      </c>
      <c r="B534" t="s">
        <v>1089</v>
      </c>
      <c r="C534" t="s">
        <v>679</v>
      </c>
      <c r="D534" t="s">
        <v>1091</v>
      </c>
      <c r="E534" s="6">
        <v>40225</v>
      </c>
      <c r="F534">
        <v>168.95</v>
      </c>
      <c r="G534">
        <v>9</v>
      </c>
      <c r="H534">
        <v>1520.55</v>
      </c>
    </row>
    <row r="535" spans="1:8">
      <c r="A535" t="s">
        <v>678</v>
      </c>
      <c r="B535" t="s">
        <v>1089</v>
      </c>
      <c r="C535" t="s">
        <v>679</v>
      </c>
      <c r="D535" t="s">
        <v>1094</v>
      </c>
      <c r="E535" s="6">
        <v>40225</v>
      </c>
      <c r="F535">
        <v>168.95</v>
      </c>
      <c r="G535">
        <v>14</v>
      </c>
      <c r="H535">
        <v>2365.2999999999997</v>
      </c>
    </row>
    <row r="536" spans="1:8">
      <c r="A536" t="s">
        <v>312</v>
      </c>
      <c r="B536" t="s">
        <v>1089</v>
      </c>
      <c r="C536" t="s">
        <v>674</v>
      </c>
      <c r="D536" t="s">
        <v>1093</v>
      </c>
      <c r="E536" s="6">
        <v>40225</v>
      </c>
      <c r="F536">
        <v>168.95</v>
      </c>
      <c r="G536">
        <v>5</v>
      </c>
      <c r="H536">
        <v>844.75</v>
      </c>
    </row>
    <row r="537" spans="1:8">
      <c r="A537" t="s">
        <v>312</v>
      </c>
      <c r="B537" t="s">
        <v>1089</v>
      </c>
      <c r="C537" t="s">
        <v>674</v>
      </c>
      <c r="D537" t="s">
        <v>1094</v>
      </c>
      <c r="E537" s="6">
        <v>40226</v>
      </c>
      <c r="F537">
        <v>168.95</v>
      </c>
      <c r="G537">
        <v>18</v>
      </c>
      <c r="H537">
        <v>3041.1</v>
      </c>
    </row>
    <row r="538" spans="1:8">
      <c r="A538" t="s">
        <v>312</v>
      </c>
      <c r="B538" t="s">
        <v>1089</v>
      </c>
      <c r="C538" t="s">
        <v>674</v>
      </c>
      <c r="D538" t="s">
        <v>1093</v>
      </c>
      <c r="E538" s="6">
        <v>40227</v>
      </c>
      <c r="F538">
        <v>168.95</v>
      </c>
      <c r="G538">
        <v>14</v>
      </c>
      <c r="H538">
        <v>2365.2999999999997</v>
      </c>
    </row>
    <row r="539" spans="1:8">
      <c r="A539" t="s">
        <v>678</v>
      </c>
      <c r="B539" t="s">
        <v>1089</v>
      </c>
      <c r="C539" t="s">
        <v>679</v>
      </c>
      <c r="D539" t="s">
        <v>1094</v>
      </c>
      <c r="E539" s="6">
        <v>40229</v>
      </c>
      <c r="F539">
        <v>168.95</v>
      </c>
      <c r="G539">
        <v>17</v>
      </c>
      <c r="H539">
        <v>2872.1499999999996</v>
      </c>
    </row>
    <row r="540" spans="1:8">
      <c r="A540" t="s">
        <v>678</v>
      </c>
      <c r="B540" t="s">
        <v>1089</v>
      </c>
      <c r="C540" t="s">
        <v>679</v>
      </c>
      <c r="D540" t="s">
        <v>1091</v>
      </c>
      <c r="E540" s="6">
        <v>40234</v>
      </c>
      <c r="F540">
        <v>168.95</v>
      </c>
      <c r="G540">
        <v>9</v>
      </c>
      <c r="H540">
        <v>1520.55</v>
      </c>
    </row>
    <row r="541" spans="1:8">
      <c r="A541" t="s">
        <v>681</v>
      </c>
      <c r="B541" t="s">
        <v>1089</v>
      </c>
      <c r="C541" t="s">
        <v>679</v>
      </c>
      <c r="D541" t="s">
        <v>1091</v>
      </c>
      <c r="E541" s="6">
        <v>40246</v>
      </c>
      <c r="F541">
        <v>168.95</v>
      </c>
      <c r="G541">
        <v>8</v>
      </c>
      <c r="H541">
        <v>1351.6</v>
      </c>
    </row>
    <row r="542" spans="1:8">
      <c r="A542" t="s">
        <v>678</v>
      </c>
      <c r="B542" t="s">
        <v>1089</v>
      </c>
      <c r="C542" t="s">
        <v>679</v>
      </c>
      <c r="D542" t="s">
        <v>1093</v>
      </c>
      <c r="E542" s="6">
        <v>40247</v>
      </c>
      <c r="F542">
        <v>168.95</v>
      </c>
      <c r="G542">
        <v>8</v>
      </c>
      <c r="H542">
        <v>1351.6</v>
      </c>
    </row>
    <row r="543" spans="1:8">
      <c r="A543" t="s">
        <v>171</v>
      </c>
      <c r="B543" t="s">
        <v>1089</v>
      </c>
      <c r="C543" t="s">
        <v>674</v>
      </c>
      <c r="D543" t="s">
        <v>1091</v>
      </c>
      <c r="E543" s="6">
        <v>40250</v>
      </c>
      <c r="F543">
        <v>168.95</v>
      </c>
      <c r="G543">
        <v>11</v>
      </c>
      <c r="H543">
        <v>1858.4499999999998</v>
      </c>
    </row>
    <row r="544" spans="1:8">
      <c r="A544" t="s">
        <v>312</v>
      </c>
      <c r="B544" t="s">
        <v>1089</v>
      </c>
      <c r="C544" t="s">
        <v>674</v>
      </c>
      <c r="D544" t="s">
        <v>1093</v>
      </c>
      <c r="E544" s="6">
        <v>40255</v>
      </c>
      <c r="F544">
        <v>168.95</v>
      </c>
      <c r="G544">
        <v>9</v>
      </c>
      <c r="H544">
        <v>1520.55</v>
      </c>
    </row>
    <row r="545" spans="1:8">
      <c r="A545" t="s">
        <v>678</v>
      </c>
      <c r="B545" t="s">
        <v>1089</v>
      </c>
      <c r="C545" t="s">
        <v>679</v>
      </c>
      <c r="D545" t="s">
        <v>1092</v>
      </c>
      <c r="E545" s="6">
        <v>40260</v>
      </c>
      <c r="F545">
        <v>168.95</v>
      </c>
      <c r="G545">
        <v>8</v>
      </c>
      <c r="H545">
        <v>1351.6</v>
      </c>
    </row>
    <row r="546" spans="1:8">
      <c r="A546" t="s">
        <v>673</v>
      </c>
      <c r="B546" t="s">
        <v>1089</v>
      </c>
      <c r="C546" t="s">
        <v>674</v>
      </c>
      <c r="D546" t="s">
        <v>1092</v>
      </c>
      <c r="E546" s="6">
        <v>40267</v>
      </c>
      <c r="F546">
        <v>168.95</v>
      </c>
      <c r="G546">
        <v>7</v>
      </c>
      <c r="H546">
        <v>1182.6499999999999</v>
      </c>
    </row>
    <row r="547" spans="1:8">
      <c r="A547" t="s">
        <v>681</v>
      </c>
      <c r="B547" t="s">
        <v>1089</v>
      </c>
      <c r="C547" t="s">
        <v>679</v>
      </c>
      <c r="D547" t="s">
        <v>1092</v>
      </c>
      <c r="E547" s="6">
        <v>40280</v>
      </c>
      <c r="F547">
        <v>168.95</v>
      </c>
      <c r="G547">
        <v>4</v>
      </c>
      <c r="H547">
        <v>675.8</v>
      </c>
    </row>
    <row r="548" spans="1:8">
      <c r="A548" t="s">
        <v>262</v>
      </c>
      <c r="B548" t="s">
        <v>1089</v>
      </c>
      <c r="C548" t="s">
        <v>676</v>
      </c>
      <c r="D548" t="s">
        <v>1094</v>
      </c>
      <c r="E548" s="6">
        <v>40281</v>
      </c>
      <c r="F548">
        <v>168.95</v>
      </c>
      <c r="G548">
        <v>7</v>
      </c>
      <c r="H548">
        <v>1182.6499999999999</v>
      </c>
    </row>
    <row r="549" spans="1:8">
      <c r="A549" t="s">
        <v>681</v>
      </c>
      <c r="B549" t="s">
        <v>1089</v>
      </c>
      <c r="C549" t="s">
        <v>679</v>
      </c>
      <c r="D549" t="s">
        <v>1092</v>
      </c>
      <c r="E549" s="6">
        <v>40287</v>
      </c>
      <c r="F549">
        <v>168.95</v>
      </c>
      <c r="G549">
        <v>8</v>
      </c>
      <c r="H549">
        <v>1351.6</v>
      </c>
    </row>
    <row r="550" spans="1:8">
      <c r="A550" t="s">
        <v>681</v>
      </c>
      <c r="B550" t="s">
        <v>1089</v>
      </c>
      <c r="C550" t="s">
        <v>679</v>
      </c>
      <c r="D550" t="s">
        <v>1094</v>
      </c>
      <c r="E550" s="6">
        <v>40291</v>
      </c>
      <c r="F550">
        <v>168.95</v>
      </c>
      <c r="G550">
        <v>16</v>
      </c>
      <c r="H550">
        <v>2703.2</v>
      </c>
    </row>
    <row r="551" spans="1:8">
      <c r="A551" t="s">
        <v>678</v>
      </c>
      <c r="B551" t="s">
        <v>1089</v>
      </c>
      <c r="C551" t="s">
        <v>679</v>
      </c>
      <c r="D551" t="s">
        <v>1095</v>
      </c>
      <c r="E551" s="6">
        <v>40294</v>
      </c>
      <c r="F551">
        <v>168.95</v>
      </c>
      <c r="G551">
        <v>8</v>
      </c>
      <c r="H551">
        <v>1351.6</v>
      </c>
    </row>
    <row r="552" spans="1:8">
      <c r="A552" t="s">
        <v>171</v>
      </c>
      <c r="B552" t="s">
        <v>1089</v>
      </c>
      <c r="C552" t="s">
        <v>674</v>
      </c>
      <c r="D552" t="s">
        <v>1093</v>
      </c>
      <c r="E552" s="6">
        <v>40295</v>
      </c>
      <c r="F552">
        <v>168.95</v>
      </c>
      <c r="G552">
        <v>2</v>
      </c>
      <c r="H552">
        <v>337.9</v>
      </c>
    </row>
    <row r="553" spans="1:8">
      <c r="A553" t="s">
        <v>682</v>
      </c>
      <c r="B553" t="s">
        <v>1089</v>
      </c>
      <c r="C553" t="s">
        <v>679</v>
      </c>
      <c r="D553" t="s">
        <v>1095</v>
      </c>
      <c r="E553" s="6">
        <v>40303</v>
      </c>
      <c r="F553">
        <v>168.95</v>
      </c>
      <c r="G553">
        <v>6</v>
      </c>
      <c r="H553">
        <v>1013.6999999999999</v>
      </c>
    </row>
    <row r="554" spans="1:8">
      <c r="A554" t="s">
        <v>343</v>
      </c>
      <c r="B554" t="s">
        <v>1089</v>
      </c>
      <c r="C554" t="s">
        <v>674</v>
      </c>
      <c r="D554" t="s">
        <v>1093</v>
      </c>
      <c r="E554" s="6">
        <v>40306</v>
      </c>
      <c r="F554">
        <v>168.95</v>
      </c>
      <c r="G554">
        <v>6</v>
      </c>
      <c r="H554">
        <v>1013.6999999999999</v>
      </c>
    </row>
    <row r="555" spans="1:8">
      <c r="A555" t="s">
        <v>262</v>
      </c>
      <c r="B555" t="s">
        <v>1089</v>
      </c>
      <c r="C555" t="s">
        <v>676</v>
      </c>
      <c r="D555" t="s">
        <v>1091</v>
      </c>
      <c r="E555" s="6">
        <v>40308</v>
      </c>
      <c r="F555">
        <v>168.95</v>
      </c>
      <c r="G555">
        <v>9</v>
      </c>
      <c r="H555">
        <v>1520.55</v>
      </c>
    </row>
    <row r="556" spans="1:8">
      <c r="A556" t="s">
        <v>677</v>
      </c>
      <c r="B556" t="s">
        <v>1089</v>
      </c>
      <c r="C556" t="s">
        <v>675</v>
      </c>
      <c r="D556" t="s">
        <v>1092</v>
      </c>
      <c r="E556" s="6">
        <v>40309</v>
      </c>
      <c r="F556">
        <v>168.95</v>
      </c>
      <c r="G556">
        <v>10</v>
      </c>
      <c r="H556">
        <v>1689.5</v>
      </c>
    </row>
    <row r="557" spans="1:8">
      <c r="A557" t="s">
        <v>673</v>
      </c>
      <c r="B557" t="s">
        <v>1089</v>
      </c>
      <c r="C557" t="s">
        <v>674</v>
      </c>
      <c r="D557" t="s">
        <v>1093</v>
      </c>
      <c r="E557" s="6">
        <v>40322</v>
      </c>
      <c r="F557">
        <v>168.95</v>
      </c>
      <c r="G557">
        <v>10</v>
      </c>
      <c r="H557">
        <v>1689.5</v>
      </c>
    </row>
    <row r="558" spans="1:8">
      <c r="A558" t="s">
        <v>678</v>
      </c>
      <c r="B558" t="s">
        <v>1089</v>
      </c>
      <c r="C558" t="s">
        <v>679</v>
      </c>
      <c r="D558" t="s">
        <v>1091</v>
      </c>
      <c r="E558" s="6">
        <v>40326</v>
      </c>
      <c r="F558">
        <v>168.95</v>
      </c>
      <c r="G558">
        <v>5</v>
      </c>
      <c r="H558">
        <v>844.75</v>
      </c>
    </row>
    <row r="559" spans="1:8">
      <c r="A559" t="s">
        <v>171</v>
      </c>
      <c r="B559" t="s">
        <v>1089</v>
      </c>
      <c r="C559" t="s">
        <v>674</v>
      </c>
      <c r="D559" t="s">
        <v>1093</v>
      </c>
      <c r="E559" s="6">
        <v>40338</v>
      </c>
      <c r="F559">
        <v>168.95</v>
      </c>
      <c r="G559">
        <v>3</v>
      </c>
      <c r="H559">
        <v>506.84999999999997</v>
      </c>
    </row>
    <row r="560" spans="1:8">
      <c r="A560" t="s">
        <v>681</v>
      </c>
      <c r="B560" t="s">
        <v>1089</v>
      </c>
      <c r="C560" t="s">
        <v>679</v>
      </c>
      <c r="D560" t="s">
        <v>1093</v>
      </c>
      <c r="E560" s="6">
        <v>40340</v>
      </c>
      <c r="F560">
        <v>168.95</v>
      </c>
      <c r="G560">
        <v>10</v>
      </c>
      <c r="H560">
        <v>1689.5</v>
      </c>
    </row>
    <row r="561" spans="1:8">
      <c r="A561" t="s">
        <v>673</v>
      </c>
      <c r="B561" t="s">
        <v>1089</v>
      </c>
      <c r="C561" t="s">
        <v>674</v>
      </c>
      <c r="D561" t="s">
        <v>1095</v>
      </c>
      <c r="E561" s="6">
        <v>40344</v>
      </c>
      <c r="F561">
        <v>168.95</v>
      </c>
      <c r="G561">
        <v>3</v>
      </c>
      <c r="H561">
        <v>506.84999999999997</v>
      </c>
    </row>
    <row r="562" spans="1:8">
      <c r="A562" t="s">
        <v>673</v>
      </c>
      <c r="B562" t="s">
        <v>1089</v>
      </c>
      <c r="C562" t="s">
        <v>674</v>
      </c>
      <c r="D562" t="s">
        <v>1094</v>
      </c>
      <c r="E562" s="6">
        <v>40345</v>
      </c>
      <c r="F562">
        <v>168.95</v>
      </c>
      <c r="G562">
        <v>19</v>
      </c>
      <c r="H562">
        <v>3210.0499999999997</v>
      </c>
    </row>
    <row r="563" spans="1:8">
      <c r="A563" t="s">
        <v>343</v>
      </c>
      <c r="B563" t="s">
        <v>1089</v>
      </c>
      <c r="C563" t="s">
        <v>674</v>
      </c>
      <c r="D563" t="s">
        <v>1092</v>
      </c>
      <c r="E563" s="6">
        <v>40347</v>
      </c>
      <c r="F563">
        <v>168.95</v>
      </c>
      <c r="G563">
        <v>11</v>
      </c>
      <c r="H563">
        <v>1858.4499999999998</v>
      </c>
    </row>
    <row r="564" spans="1:8">
      <c r="A564" t="s">
        <v>681</v>
      </c>
      <c r="B564" t="s">
        <v>1089</v>
      </c>
      <c r="C564" t="s">
        <v>679</v>
      </c>
      <c r="D564" t="s">
        <v>1095</v>
      </c>
      <c r="E564" s="6">
        <v>40347</v>
      </c>
      <c r="F564">
        <v>168.95</v>
      </c>
      <c r="G564">
        <v>6</v>
      </c>
      <c r="H564">
        <v>1013.6999999999999</v>
      </c>
    </row>
    <row r="565" spans="1:8">
      <c r="A565" t="s">
        <v>171</v>
      </c>
      <c r="B565" t="s">
        <v>1089</v>
      </c>
      <c r="C565" t="s">
        <v>674</v>
      </c>
      <c r="D565" t="s">
        <v>1094</v>
      </c>
      <c r="E565" s="6">
        <v>40351</v>
      </c>
      <c r="F565">
        <v>168.95</v>
      </c>
      <c r="G565">
        <v>19</v>
      </c>
      <c r="H565">
        <v>3210.0499999999997</v>
      </c>
    </row>
    <row r="566" spans="1:8">
      <c r="A566" t="s">
        <v>171</v>
      </c>
      <c r="B566" t="s">
        <v>1089</v>
      </c>
      <c r="C566" t="s">
        <v>674</v>
      </c>
      <c r="D566" t="s">
        <v>1095</v>
      </c>
      <c r="E566" s="6">
        <v>40351</v>
      </c>
      <c r="F566">
        <v>168.95</v>
      </c>
      <c r="G566">
        <v>9</v>
      </c>
      <c r="H566">
        <v>1520.55</v>
      </c>
    </row>
    <row r="567" spans="1:8">
      <c r="A567" t="s">
        <v>677</v>
      </c>
      <c r="B567" t="s">
        <v>1089</v>
      </c>
      <c r="C567" t="s">
        <v>675</v>
      </c>
      <c r="D567" t="s">
        <v>1095</v>
      </c>
      <c r="E567" s="6">
        <v>40354</v>
      </c>
      <c r="F567">
        <v>168.95</v>
      </c>
      <c r="G567">
        <v>14</v>
      </c>
      <c r="H567">
        <v>2365.2999999999997</v>
      </c>
    </row>
    <row r="568" spans="1:8">
      <c r="A568" t="s">
        <v>682</v>
      </c>
      <c r="B568" t="s">
        <v>1089</v>
      </c>
      <c r="C568" t="s">
        <v>679</v>
      </c>
      <c r="D568" t="s">
        <v>1095</v>
      </c>
      <c r="E568" s="6">
        <v>40354</v>
      </c>
      <c r="F568">
        <v>168.95</v>
      </c>
      <c r="G568">
        <v>15</v>
      </c>
      <c r="H568">
        <v>2534.25</v>
      </c>
    </row>
    <row r="569" spans="1:8">
      <c r="A569" t="s">
        <v>262</v>
      </c>
      <c r="B569" t="s">
        <v>1089</v>
      </c>
      <c r="C569" t="s">
        <v>676</v>
      </c>
      <c r="D569" t="s">
        <v>1091</v>
      </c>
      <c r="E569" s="6">
        <v>40360</v>
      </c>
      <c r="F569">
        <v>168.95</v>
      </c>
      <c r="G569">
        <v>11</v>
      </c>
      <c r="H569">
        <v>1858.4499999999998</v>
      </c>
    </row>
    <row r="570" spans="1:8">
      <c r="A570" t="s">
        <v>262</v>
      </c>
      <c r="B570" t="s">
        <v>1089</v>
      </c>
      <c r="C570" t="s">
        <v>676</v>
      </c>
      <c r="D570" t="s">
        <v>1093</v>
      </c>
      <c r="E570" s="6">
        <v>40361</v>
      </c>
      <c r="F570">
        <v>168.95</v>
      </c>
      <c r="G570">
        <v>2</v>
      </c>
      <c r="H570">
        <v>337.9</v>
      </c>
    </row>
    <row r="571" spans="1:8">
      <c r="A571" t="s">
        <v>312</v>
      </c>
      <c r="B571" t="s">
        <v>1089</v>
      </c>
      <c r="C571" t="s">
        <v>674</v>
      </c>
      <c r="D571" t="s">
        <v>1094</v>
      </c>
      <c r="E571" s="6">
        <v>40365</v>
      </c>
      <c r="F571">
        <v>168.95</v>
      </c>
      <c r="G571">
        <v>15</v>
      </c>
      <c r="H571">
        <v>2534.25</v>
      </c>
    </row>
    <row r="572" spans="1:8">
      <c r="A572" t="s">
        <v>171</v>
      </c>
      <c r="B572" t="s">
        <v>1089</v>
      </c>
      <c r="C572" t="s">
        <v>674</v>
      </c>
      <c r="D572" t="s">
        <v>1094</v>
      </c>
      <c r="E572" s="6">
        <v>40369</v>
      </c>
      <c r="F572">
        <v>168.95</v>
      </c>
      <c r="G572">
        <v>14</v>
      </c>
      <c r="H572">
        <v>2365.2999999999997</v>
      </c>
    </row>
    <row r="573" spans="1:8">
      <c r="A573" t="s">
        <v>677</v>
      </c>
      <c r="B573" t="s">
        <v>1089</v>
      </c>
      <c r="C573" t="s">
        <v>675</v>
      </c>
      <c r="D573" t="s">
        <v>1093</v>
      </c>
      <c r="E573" s="6">
        <v>40369</v>
      </c>
      <c r="F573">
        <v>168.95</v>
      </c>
      <c r="G573">
        <v>3</v>
      </c>
      <c r="H573">
        <v>506.84999999999997</v>
      </c>
    </row>
    <row r="574" spans="1:8">
      <c r="A574" t="s">
        <v>171</v>
      </c>
      <c r="B574" t="s">
        <v>1089</v>
      </c>
      <c r="C574" t="s">
        <v>674</v>
      </c>
      <c r="D574" t="s">
        <v>1091</v>
      </c>
      <c r="E574" s="6">
        <v>40376</v>
      </c>
      <c r="F574">
        <v>168.95</v>
      </c>
      <c r="G574">
        <v>14</v>
      </c>
      <c r="H574">
        <v>2365.2999999999997</v>
      </c>
    </row>
    <row r="575" spans="1:8">
      <c r="A575" t="s">
        <v>312</v>
      </c>
      <c r="B575" t="s">
        <v>1089</v>
      </c>
      <c r="C575" t="s">
        <v>674</v>
      </c>
      <c r="D575" t="s">
        <v>1091</v>
      </c>
      <c r="E575" s="6">
        <v>40379</v>
      </c>
      <c r="F575">
        <v>168.95</v>
      </c>
      <c r="G575">
        <v>2</v>
      </c>
      <c r="H575">
        <v>337.9</v>
      </c>
    </row>
    <row r="576" spans="1:8">
      <c r="A576" t="s">
        <v>3141</v>
      </c>
      <c r="B576" t="s">
        <v>1089</v>
      </c>
      <c r="C576" t="s">
        <v>676</v>
      </c>
      <c r="D576" t="s">
        <v>1093</v>
      </c>
      <c r="E576" s="6">
        <v>40379</v>
      </c>
      <c r="F576">
        <v>168.95</v>
      </c>
      <c r="G576">
        <v>15</v>
      </c>
      <c r="H576">
        <v>2534.25</v>
      </c>
    </row>
    <row r="577" spans="1:8">
      <c r="A577" t="s">
        <v>681</v>
      </c>
      <c r="B577" t="s">
        <v>1089</v>
      </c>
      <c r="C577" t="s">
        <v>679</v>
      </c>
      <c r="D577" t="s">
        <v>1092</v>
      </c>
      <c r="E577" s="6">
        <v>40383</v>
      </c>
      <c r="F577">
        <v>168.95</v>
      </c>
      <c r="G577">
        <v>2</v>
      </c>
      <c r="H577">
        <v>337.9</v>
      </c>
    </row>
    <row r="578" spans="1:8">
      <c r="A578" t="s">
        <v>312</v>
      </c>
      <c r="B578" t="s">
        <v>1089</v>
      </c>
      <c r="C578" t="s">
        <v>674</v>
      </c>
      <c r="D578" t="s">
        <v>1095</v>
      </c>
      <c r="E578" s="6">
        <v>40385</v>
      </c>
      <c r="F578">
        <v>168.95</v>
      </c>
      <c r="G578">
        <v>9</v>
      </c>
      <c r="H578">
        <v>1520.55</v>
      </c>
    </row>
    <row r="579" spans="1:8">
      <c r="A579" t="s">
        <v>171</v>
      </c>
      <c r="B579" t="s">
        <v>1089</v>
      </c>
      <c r="C579" t="s">
        <v>674</v>
      </c>
      <c r="D579" t="s">
        <v>1091</v>
      </c>
      <c r="E579" s="6">
        <v>40394</v>
      </c>
      <c r="F579">
        <v>168.95</v>
      </c>
      <c r="G579">
        <v>8</v>
      </c>
      <c r="H579">
        <v>1351.6</v>
      </c>
    </row>
    <row r="580" spans="1:8">
      <c r="A580" t="s">
        <v>678</v>
      </c>
      <c r="B580" t="s">
        <v>1089</v>
      </c>
      <c r="C580" t="s">
        <v>679</v>
      </c>
      <c r="D580" t="s">
        <v>1092</v>
      </c>
      <c r="E580" s="6">
        <v>40394</v>
      </c>
      <c r="F580">
        <v>168.95</v>
      </c>
      <c r="G580">
        <v>5</v>
      </c>
      <c r="H580">
        <v>844.75</v>
      </c>
    </row>
    <row r="581" spans="1:8">
      <c r="A581" t="s">
        <v>343</v>
      </c>
      <c r="B581" t="s">
        <v>1089</v>
      </c>
      <c r="C581" t="s">
        <v>674</v>
      </c>
      <c r="D581" t="s">
        <v>1093</v>
      </c>
      <c r="E581" s="6">
        <v>40403</v>
      </c>
      <c r="F581">
        <v>168.95</v>
      </c>
      <c r="G581">
        <v>9</v>
      </c>
      <c r="H581">
        <v>1520.55</v>
      </c>
    </row>
    <row r="582" spans="1:8">
      <c r="A582" t="s">
        <v>343</v>
      </c>
      <c r="B582" t="s">
        <v>1089</v>
      </c>
      <c r="C582" t="s">
        <v>674</v>
      </c>
      <c r="D582" t="s">
        <v>1091</v>
      </c>
      <c r="E582" s="6">
        <v>40406</v>
      </c>
      <c r="F582">
        <v>168.95</v>
      </c>
      <c r="G582">
        <v>1</v>
      </c>
      <c r="H582">
        <v>168.95</v>
      </c>
    </row>
    <row r="583" spans="1:8">
      <c r="A583" t="s">
        <v>681</v>
      </c>
      <c r="B583" t="s">
        <v>1089</v>
      </c>
      <c r="C583" t="s">
        <v>679</v>
      </c>
      <c r="D583" t="s">
        <v>1093</v>
      </c>
      <c r="E583" s="6">
        <v>40409</v>
      </c>
      <c r="F583">
        <v>168.95</v>
      </c>
      <c r="G583">
        <v>13</v>
      </c>
      <c r="H583">
        <v>2196.35</v>
      </c>
    </row>
    <row r="584" spans="1:8">
      <c r="A584" t="s">
        <v>673</v>
      </c>
      <c r="B584" t="s">
        <v>1089</v>
      </c>
      <c r="C584" t="s">
        <v>674</v>
      </c>
      <c r="D584" t="s">
        <v>1091</v>
      </c>
      <c r="E584" s="6">
        <v>40411</v>
      </c>
      <c r="F584">
        <v>168.95</v>
      </c>
      <c r="G584">
        <v>4</v>
      </c>
      <c r="H584">
        <v>675.8</v>
      </c>
    </row>
    <row r="585" spans="1:8">
      <c r="A585" t="s">
        <v>673</v>
      </c>
      <c r="B585" t="s">
        <v>1089</v>
      </c>
      <c r="C585" t="s">
        <v>674</v>
      </c>
      <c r="D585" t="s">
        <v>1095</v>
      </c>
      <c r="E585" s="6">
        <v>40427</v>
      </c>
      <c r="F585">
        <v>168.95</v>
      </c>
      <c r="G585">
        <v>4</v>
      </c>
      <c r="H585">
        <v>675.8</v>
      </c>
    </row>
    <row r="586" spans="1:8">
      <c r="A586" t="s">
        <v>682</v>
      </c>
      <c r="B586" t="s">
        <v>1089</v>
      </c>
      <c r="C586" t="s">
        <v>679</v>
      </c>
      <c r="D586" t="s">
        <v>1091</v>
      </c>
      <c r="E586" s="6">
        <v>40428</v>
      </c>
      <c r="F586">
        <v>168.95</v>
      </c>
      <c r="G586">
        <v>14</v>
      </c>
      <c r="H586">
        <v>2365.2999999999997</v>
      </c>
    </row>
    <row r="587" spans="1:8">
      <c r="A587" t="s">
        <v>3141</v>
      </c>
      <c r="B587" t="s">
        <v>1089</v>
      </c>
      <c r="C587" t="s">
        <v>676</v>
      </c>
      <c r="D587" t="s">
        <v>1092</v>
      </c>
      <c r="E587" s="6">
        <v>40428</v>
      </c>
      <c r="F587">
        <v>168.95</v>
      </c>
      <c r="G587">
        <v>1</v>
      </c>
      <c r="H587">
        <v>168.95</v>
      </c>
    </row>
    <row r="588" spans="1:8">
      <c r="A588" t="s">
        <v>605</v>
      </c>
      <c r="B588" t="s">
        <v>1089</v>
      </c>
      <c r="C588" t="s">
        <v>675</v>
      </c>
      <c r="D588" t="s">
        <v>1094</v>
      </c>
      <c r="E588" s="6">
        <v>40432</v>
      </c>
      <c r="F588">
        <v>168.95</v>
      </c>
      <c r="G588">
        <v>13</v>
      </c>
      <c r="H588">
        <v>2196.35</v>
      </c>
    </row>
    <row r="589" spans="1:8">
      <c r="A589" t="s">
        <v>312</v>
      </c>
      <c r="B589" t="s">
        <v>1089</v>
      </c>
      <c r="C589" t="s">
        <v>674</v>
      </c>
      <c r="D589" t="s">
        <v>1092</v>
      </c>
      <c r="E589" s="6">
        <v>40432</v>
      </c>
      <c r="F589">
        <v>168.95</v>
      </c>
      <c r="G589">
        <v>10</v>
      </c>
      <c r="H589">
        <v>1689.5</v>
      </c>
    </row>
    <row r="590" spans="1:8">
      <c r="A590" t="s">
        <v>681</v>
      </c>
      <c r="B590" t="s">
        <v>1089</v>
      </c>
      <c r="C590" t="s">
        <v>679</v>
      </c>
      <c r="D590" t="s">
        <v>1092</v>
      </c>
      <c r="E590" s="6">
        <v>40435</v>
      </c>
      <c r="F590">
        <v>168.95</v>
      </c>
      <c r="G590">
        <v>8</v>
      </c>
      <c r="H590">
        <v>1351.6</v>
      </c>
    </row>
    <row r="591" spans="1:8">
      <c r="A591" t="s">
        <v>678</v>
      </c>
      <c r="B591" t="s">
        <v>1089</v>
      </c>
      <c r="C591" t="s">
        <v>679</v>
      </c>
      <c r="D591" t="s">
        <v>1092</v>
      </c>
      <c r="E591" s="6">
        <v>40435</v>
      </c>
      <c r="F591">
        <v>168.95</v>
      </c>
      <c r="G591">
        <v>10</v>
      </c>
      <c r="H591">
        <v>1689.5</v>
      </c>
    </row>
    <row r="592" spans="1:8">
      <c r="A592" t="s">
        <v>681</v>
      </c>
      <c r="B592" t="s">
        <v>1089</v>
      </c>
      <c r="C592" t="s">
        <v>679</v>
      </c>
      <c r="D592" t="s">
        <v>1092</v>
      </c>
      <c r="E592" s="6">
        <v>40437</v>
      </c>
      <c r="F592">
        <v>168.95</v>
      </c>
      <c r="G592">
        <v>13</v>
      </c>
      <c r="H592">
        <v>2196.35</v>
      </c>
    </row>
    <row r="593" spans="1:8">
      <c r="A593" t="s">
        <v>312</v>
      </c>
      <c r="B593" t="s">
        <v>1089</v>
      </c>
      <c r="C593" t="s">
        <v>674</v>
      </c>
      <c r="D593" t="s">
        <v>1092</v>
      </c>
      <c r="E593" s="6">
        <v>40438</v>
      </c>
      <c r="F593">
        <v>168.95</v>
      </c>
      <c r="G593">
        <v>11</v>
      </c>
      <c r="H593">
        <v>1858.4499999999998</v>
      </c>
    </row>
    <row r="594" spans="1:8">
      <c r="A594" t="s">
        <v>678</v>
      </c>
      <c r="B594" t="s">
        <v>1089</v>
      </c>
      <c r="C594" t="s">
        <v>679</v>
      </c>
      <c r="D594" t="s">
        <v>1091</v>
      </c>
      <c r="E594" s="6">
        <v>40439</v>
      </c>
      <c r="F594">
        <v>168.95</v>
      </c>
      <c r="G594">
        <v>10</v>
      </c>
      <c r="H594">
        <v>1689.5</v>
      </c>
    </row>
    <row r="595" spans="1:8">
      <c r="A595" t="s">
        <v>678</v>
      </c>
      <c r="B595" t="s">
        <v>1089</v>
      </c>
      <c r="C595" t="s">
        <v>679</v>
      </c>
      <c r="D595" t="s">
        <v>1095</v>
      </c>
      <c r="E595" s="6">
        <v>40442</v>
      </c>
      <c r="F595">
        <v>168.95</v>
      </c>
      <c r="G595">
        <v>4</v>
      </c>
      <c r="H595">
        <v>675.8</v>
      </c>
    </row>
    <row r="596" spans="1:8">
      <c r="A596" t="s">
        <v>262</v>
      </c>
      <c r="B596" t="s">
        <v>1089</v>
      </c>
      <c r="C596" t="s">
        <v>676</v>
      </c>
      <c r="D596" t="s">
        <v>1094</v>
      </c>
      <c r="E596" s="6">
        <v>40448</v>
      </c>
      <c r="F596">
        <v>168.95</v>
      </c>
      <c r="G596">
        <v>6</v>
      </c>
      <c r="H596">
        <v>1013.6999999999999</v>
      </c>
    </row>
    <row r="597" spans="1:8">
      <c r="A597" t="s">
        <v>605</v>
      </c>
      <c r="B597" t="s">
        <v>1089</v>
      </c>
      <c r="C597" t="s">
        <v>675</v>
      </c>
      <c r="D597" t="s">
        <v>1091</v>
      </c>
      <c r="E597" s="6">
        <v>40470</v>
      </c>
      <c r="F597">
        <v>168.95</v>
      </c>
      <c r="G597">
        <v>13</v>
      </c>
      <c r="H597">
        <v>2196.35</v>
      </c>
    </row>
    <row r="598" spans="1:8">
      <c r="A598" t="s">
        <v>677</v>
      </c>
      <c r="B598" t="s">
        <v>1089</v>
      </c>
      <c r="C598" t="s">
        <v>675</v>
      </c>
      <c r="D598" t="s">
        <v>1093</v>
      </c>
      <c r="E598" s="6">
        <v>40470</v>
      </c>
      <c r="F598">
        <v>168.95</v>
      </c>
      <c r="G598">
        <v>5</v>
      </c>
      <c r="H598">
        <v>844.75</v>
      </c>
    </row>
    <row r="599" spans="1:8">
      <c r="A599" t="s">
        <v>678</v>
      </c>
      <c r="B599" t="s">
        <v>1089</v>
      </c>
      <c r="C599" t="s">
        <v>679</v>
      </c>
      <c r="D599" t="s">
        <v>1091</v>
      </c>
      <c r="E599" s="6">
        <v>40473</v>
      </c>
      <c r="F599">
        <v>168.95</v>
      </c>
      <c r="G599">
        <v>2</v>
      </c>
      <c r="H599">
        <v>337.9</v>
      </c>
    </row>
    <row r="600" spans="1:8">
      <c r="A600" t="s">
        <v>678</v>
      </c>
      <c r="B600" t="s">
        <v>1089</v>
      </c>
      <c r="C600" t="s">
        <v>679</v>
      </c>
      <c r="D600" t="s">
        <v>1091</v>
      </c>
      <c r="E600" s="6">
        <v>40478</v>
      </c>
      <c r="F600">
        <v>168.95</v>
      </c>
      <c r="G600">
        <v>9</v>
      </c>
      <c r="H600">
        <v>1520.55</v>
      </c>
    </row>
    <row r="601" spans="1:8">
      <c r="A601" t="s">
        <v>171</v>
      </c>
      <c r="B601" t="s">
        <v>1089</v>
      </c>
      <c r="C601" t="s">
        <v>674</v>
      </c>
      <c r="D601" t="s">
        <v>1091</v>
      </c>
      <c r="E601" s="6">
        <v>40479</v>
      </c>
      <c r="F601">
        <v>168.95</v>
      </c>
      <c r="G601">
        <v>4</v>
      </c>
      <c r="H601">
        <v>675.8</v>
      </c>
    </row>
    <row r="602" spans="1:8">
      <c r="A602" t="s">
        <v>682</v>
      </c>
      <c r="B602" t="s">
        <v>1089</v>
      </c>
      <c r="C602" t="s">
        <v>679</v>
      </c>
      <c r="D602" t="s">
        <v>1091</v>
      </c>
      <c r="E602" s="6">
        <v>40480</v>
      </c>
      <c r="F602">
        <v>168.95</v>
      </c>
      <c r="G602">
        <v>10</v>
      </c>
      <c r="H602">
        <v>1689.5</v>
      </c>
    </row>
    <row r="603" spans="1:8">
      <c r="A603" t="s">
        <v>677</v>
      </c>
      <c r="B603" t="s">
        <v>1089</v>
      </c>
      <c r="C603" t="s">
        <v>675</v>
      </c>
      <c r="D603" t="s">
        <v>1095</v>
      </c>
      <c r="E603" s="6">
        <v>40484</v>
      </c>
      <c r="F603">
        <v>168.95</v>
      </c>
      <c r="G603">
        <v>7</v>
      </c>
      <c r="H603">
        <v>1182.6499999999999</v>
      </c>
    </row>
    <row r="604" spans="1:8">
      <c r="A604" t="s">
        <v>343</v>
      </c>
      <c r="B604" t="s">
        <v>1089</v>
      </c>
      <c r="C604" t="s">
        <v>674</v>
      </c>
      <c r="D604" t="s">
        <v>1092</v>
      </c>
      <c r="E604" s="6">
        <v>40494</v>
      </c>
      <c r="F604">
        <v>168.95</v>
      </c>
      <c r="G604">
        <v>3</v>
      </c>
      <c r="H604">
        <v>506.84999999999997</v>
      </c>
    </row>
    <row r="605" spans="1:8">
      <c r="A605" t="s">
        <v>262</v>
      </c>
      <c r="B605" t="s">
        <v>1089</v>
      </c>
      <c r="C605" t="s">
        <v>676</v>
      </c>
      <c r="D605" t="s">
        <v>1093</v>
      </c>
      <c r="E605" s="6">
        <v>40499</v>
      </c>
      <c r="F605">
        <v>168.95</v>
      </c>
      <c r="G605">
        <v>5</v>
      </c>
      <c r="H605">
        <v>844.75</v>
      </c>
    </row>
    <row r="606" spans="1:8">
      <c r="A606" t="s">
        <v>312</v>
      </c>
      <c r="B606" t="s">
        <v>1089</v>
      </c>
      <c r="C606" t="s">
        <v>674</v>
      </c>
      <c r="D606" t="s">
        <v>1094</v>
      </c>
      <c r="E606" s="6">
        <v>40504</v>
      </c>
      <c r="F606">
        <v>168.95</v>
      </c>
      <c r="G606">
        <v>14</v>
      </c>
      <c r="H606">
        <v>2365.2999999999997</v>
      </c>
    </row>
    <row r="607" spans="1:8">
      <c r="A607" t="s">
        <v>3141</v>
      </c>
      <c r="B607" t="s">
        <v>1089</v>
      </c>
      <c r="C607" t="s">
        <v>676</v>
      </c>
      <c r="D607" t="s">
        <v>1095</v>
      </c>
      <c r="E607" s="6">
        <v>40504</v>
      </c>
      <c r="F607">
        <v>168.95</v>
      </c>
      <c r="G607">
        <v>2</v>
      </c>
      <c r="H607">
        <v>337.9</v>
      </c>
    </row>
    <row r="608" spans="1:8">
      <c r="A608" t="s">
        <v>673</v>
      </c>
      <c r="B608" t="s">
        <v>1089</v>
      </c>
      <c r="C608" t="s">
        <v>674</v>
      </c>
      <c r="D608" t="s">
        <v>1093</v>
      </c>
      <c r="E608" s="6">
        <v>40505</v>
      </c>
      <c r="F608">
        <v>168.95</v>
      </c>
      <c r="G608">
        <v>14</v>
      </c>
      <c r="H608">
        <v>2365.2999999999997</v>
      </c>
    </row>
    <row r="609" spans="1:8">
      <c r="A609" t="s">
        <v>680</v>
      </c>
      <c r="B609" t="s">
        <v>1089</v>
      </c>
      <c r="C609" t="s">
        <v>679</v>
      </c>
      <c r="D609" t="s">
        <v>1094</v>
      </c>
      <c r="E609" s="6">
        <v>40513</v>
      </c>
      <c r="F609">
        <v>168.95</v>
      </c>
      <c r="G609">
        <v>12</v>
      </c>
      <c r="H609">
        <v>2027.3999999999999</v>
      </c>
    </row>
    <row r="610" spans="1:8">
      <c r="A610" t="s">
        <v>673</v>
      </c>
      <c r="B610" t="s">
        <v>1089</v>
      </c>
      <c r="C610" t="s">
        <v>674</v>
      </c>
      <c r="D610" t="s">
        <v>1091</v>
      </c>
      <c r="E610" s="6">
        <v>40523</v>
      </c>
      <c r="F610">
        <v>168.95</v>
      </c>
      <c r="G610">
        <v>7</v>
      </c>
      <c r="H610">
        <v>1182.6499999999999</v>
      </c>
    </row>
    <row r="611" spans="1:8">
      <c r="A611" t="s">
        <v>677</v>
      </c>
      <c r="B611" t="s">
        <v>1089</v>
      </c>
      <c r="C611" t="s">
        <v>675</v>
      </c>
      <c r="D611" t="s">
        <v>1094</v>
      </c>
      <c r="E611" s="6">
        <v>40525</v>
      </c>
      <c r="F611">
        <v>168.95</v>
      </c>
      <c r="G611">
        <v>13</v>
      </c>
      <c r="H611">
        <v>2196.35</v>
      </c>
    </row>
    <row r="612" spans="1:8">
      <c r="A612" t="s">
        <v>3141</v>
      </c>
      <c r="B612" t="s">
        <v>1089</v>
      </c>
      <c r="C612" t="s">
        <v>676</v>
      </c>
      <c r="D612" t="s">
        <v>1095</v>
      </c>
      <c r="E612" s="6">
        <v>40528</v>
      </c>
      <c r="F612">
        <v>168.95</v>
      </c>
      <c r="G612">
        <v>14</v>
      </c>
      <c r="H612">
        <v>2365.2999999999997</v>
      </c>
    </row>
    <row r="613" spans="1:8">
      <c r="A613" t="s">
        <v>262</v>
      </c>
      <c r="B613" t="s">
        <v>1089</v>
      </c>
      <c r="C613" t="s">
        <v>676</v>
      </c>
      <c r="D613" t="s">
        <v>1094</v>
      </c>
      <c r="E613" s="6">
        <v>40530</v>
      </c>
      <c r="F613">
        <v>168.95</v>
      </c>
      <c r="G613">
        <v>11</v>
      </c>
      <c r="H613">
        <v>1858.4499999999998</v>
      </c>
    </row>
    <row r="614" spans="1:8">
      <c r="A614" t="s">
        <v>171</v>
      </c>
      <c r="B614" t="s">
        <v>1089</v>
      </c>
      <c r="C614" t="s">
        <v>674</v>
      </c>
      <c r="D614" t="s">
        <v>1092</v>
      </c>
      <c r="E614" s="6">
        <v>40532</v>
      </c>
      <c r="F614">
        <v>168.95</v>
      </c>
      <c r="G614">
        <v>6</v>
      </c>
      <c r="H614">
        <v>1013.6999999999999</v>
      </c>
    </row>
    <row r="615" spans="1:8">
      <c r="A615" t="s">
        <v>680</v>
      </c>
      <c r="B615" t="s">
        <v>1089</v>
      </c>
      <c r="C615" t="s">
        <v>679</v>
      </c>
      <c r="D615" t="s">
        <v>1094</v>
      </c>
      <c r="E615" s="6">
        <v>40534</v>
      </c>
      <c r="F615">
        <v>168.95</v>
      </c>
      <c r="G615">
        <v>20</v>
      </c>
      <c r="H615">
        <v>3379</v>
      </c>
    </row>
    <row r="616" spans="1:8">
      <c r="A616" t="s">
        <v>678</v>
      </c>
      <c r="B616" t="s">
        <v>1089</v>
      </c>
      <c r="C616" t="s">
        <v>679</v>
      </c>
      <c r="D616" t="s">
        <v>1094</v>
      </c>
      <c r="E616" s="6">
        <v>40548</v>
      </c>
      <c r="F616">
        <v>168.95</v>
      </c>
      <c r="G616">
        <v>18</v>
      </c>
      <c r="H616">
        <v>3041.1</v>
      </c>
    </row>
    <row r="617" spans="1:8">
      <c r="A617" t="s">
        <v>677</v>
      </c>
      <c r="B617" t="s">
        <v>1089</v>
      </c>
      <c r="C617" t="s">
        <v>675</v>
      </c>
      <c r="D617" t="s">
        <v>1091</v>
      </c>
      <c r="E617" s="6">
        <v>40550</v>
      </c>
      <c r="F617">
        <v>168.95</v>
      </c>
      <c r="G617">
        <v>7</v>
      </c>
      <c r="H617">
        <v>1182.6499999999999</v>
      </c>
    </row>
    <row r="618" spans="1:8">
      <c r="A618" t="s">
        <v>262</v>
      </c>
      <c r="B618" t="s">
        <v>1089</v>
      </c>
      <c r="C618" t="s">
        <v>676</v>
      </c>
      <c r="D618" t="s">
        <v>1091</v>
      </c>
      <c r="E618" s="6">
        <v>40550</v>
      </c>
      <c r="F618">
        <v>168.95</v>
      </c>
      <c r="G618">
        <v>8</v>
      </c>
      <c r="H618">
        <v>1351.6</v>
      </c>
    </row>
    <row r="619" spans="1:8">
      <c r="A619" t="s">
        <v>343</v>
      </c>
      <c r="B619" t="s">
        <v>1089</v>
      </c>
      <c r="C619" t="s">
        <v>674</v>
      </c>
      <c r="D619" t="s">
        <v>1095</v>
      </c>
      <c r="E619" s="6">
        <v>40550</v>
      </c>
      <c r="F619">
        <v>168.95</v>
      </c>
      <c r="G619">
        <v>15</v>
      </c>
      <c r="H619">
        <v>2534.25</v>
      </c>
    </row>
    <row r="620" spans="1:8">
      <c r="A620" t="s">
        <v>681</v>
      </c>
      <c r="B620" t="s">
        <v>1089</v>
      </c>
      <c r="C620" t="s">
        <v>679</v>
      </c>
      <c r="D620" t="s">
        <v>1095</v>
      </c>
      <c r="E620" s="6">
        <v>40551</v>
      </c>
      <c r="F620">
        <v>168.95</v>
      </c>
      <c r="G620">
        <v>7</v>
      </c>
      <c r="H620">
        <v>1182.6499999999999</v>
      </c>
    </row>
    <row r="621" spans="1:8">
      <c r="A621" t="s">
        <v>262</v>
      </c>
      <c r="B621" t="s">
        <v>1089</v>
      </c>
      <c r="C621" t="s">
        <v>676</v>
      </c>
      <c r="D621" t="s">
        <v>1094</v>
      </c>
      <c r="E621" s="6">
        <v>40556</v>
      </c>
      <c r="F621">
        <v>168.95</v>
      </c>
      <c r="G621">
        <v>6</v>
      </c>
      <c r="H621">
        <v>1013.6999999999999</v>
      </c>
    </row>
    <row r="622" spans="1:8">
      <c r="A622" t="s">
        <v>673</v>
      </c>
      <c r="B622" t="s">
        <v>1089</v>
      </c>
      <c r="C622" t="s">
        <v>674</v>
      </c>
      <c r="D622" t="s">
        <v>1091</v>
      </c>
      <c r="E622" s="6">
        <v>40561</v>
      </c>
      <c r="F622">
        <v>168.95</v>
      </c>
      <c r="G622">
        <v>3</v>
      </c>
      <c r="H622">
        <v>506.84999999999997</v>
      </c>
    </row>
    <row r="623" spans="1:8">
      <c r="A623" t="s">
        <v>3141</v>
      </c>
      <c r="B623" t="s">
        <v>1089</v>
      </c>
      <c r="C623" t="s">
        <v>676</v>
      </c>
      <c r="D623" t="s">
        <v>1092</v>
      </c>
      <c r="E623" s="6">
        <v>40562</v>
      </c>
      <c r="F623">
        <v>168.95</v>
      </c>
      <c r="G623">
        <v>10</v>
      </c>
      <c r="H623">
        <v>1689.5</v>
      </c>
    </row>
    <row r="624" spans="1:8">
      <c r="A624" t="s">
        <v>680</v>
      </c>
      <c r="B624" t="s">
        <v>1089</v>
      </c>
      <c r="C624" t="s">
        <v>679</v>
      </c>
      <c r="D624" t="s">
        <v>1094</v>
      </c>
      <c r="E624" s="6">
        <v>40564</v>
      </c>
      <c r="F624">
        <v>168.95</v>
      </c>
      <c r="G624">
        <v>15</v>
      </c>
      <c r="H624">
        <v>2534.25</v>
      </c>
    </row>
    <row r="625" spans="1:8">
      <c r="A625" t="s">
        <v>343</v>
      </c>
      <c r="B625" t="s">
        <v>1089</v>
      </c>
      <c r="C625" t="s">
        <v>674</v>
      </c>
      <c r="D625" t="s">
        <v>1091</v>
      </c>
      <c r="E625" s="6">
        <v>40568</v>
      </c>
      <c r="F625">
        <v>168.95</v>
      </c>
      <c r="G625">
        <v>2</v>
      </c>
      <c r="H625">
        <v>337.9</v>
      </c>
    </row>
    <row r="626" spans="1:8">
      <c r="A626" t="s">
        <v>682</v>
      </c>
      <c r="B626" t="s">
        <v>1089</v>
      </c>
      <c r="C626" t="s">
        <v>679</v>
      </c>
      <c r="D626" t="s">
        <v>1092</v>
      </c>
      <c r="E626" s="6">
        <v>40568</v>
      </c>
      <c r="F626">
        <v>168.95</v>
      </c>
      <c r="G626">
        <v>11</v>
      </c>
      <c r="H626">
        <v>1858.4499999999998</v>
      </c>
    </row>
    <row r="627" spans="1:8">
      <c r="A627" t="s">
        <v>678</v>
      </c>
      <c r="B627" t="s">
        <v>1089</v>
      </c>
      <c r="C627" t="s">
        <v>679</v>
      </c>
      <c r="D627" t="s">
        <v>1095</v>
      </c>
      <c r="E627" s="6">
        <v>40571</v>
      </c>
      <c r="F627">
        <v>168.95</v>
      </c>
      <c r="G627">
        <v>15</v>
      </c>
      <c r="H627">
        <v>2534.25</v>
      </c>
    </row>
    <row r="628" spans="1:8">
      <c r="A628" t="s">
        <v>343</v>
      </c>
      <c r="B628" t="s">
        <v>1089</v>
      </c>
      <c r="C628" t="s">
        <v>674</v>
      </c>
      <c r="D628" t="s">
        <v>1093</v>
      </c>
      <c r="E628" s="6">
        <v>40578</v>
      </c>
      <c r="F628">
        <v>168.95</v>
      </c>
      <c r="G628">
        <v>6</v>
      </c>
      <c r="H628">
        <v>1013.6999999999999</v>
      </c>
    </row>
    <row r="629" spans="1:8">
      <c r="A629" t="s">
        <v>680</v>
      </c>
      <c r="B629" t="s">
        <v>1089</v>
      </c>
      <c r="C629" t="s">
        <v>679</v>
      </c>
      <c r="D629" t="s">
        <v>1093</v>
      </c>
      <c r="E629" s="6">
        <v>40582</v>
      </c>
      <c r="F629">
        <v>168.95</v>
      </c>
      <c r="G629">
        <v>11</v>
      </c>
      <c r="H629">
        <v>1858.4499999999998</v>
      </c>
    </row>
    <row r="630" spans="1:8">
      <c r="A630" t="s">
        <v>605</v>
      </c>
      <c r="B630" t="s">
        <v>1089</v>
      </c>
      <c r="C630" t="s">
        <v>675</v>
      </c>
      <c r="D630" t="s">
        <v>1092</v>
      </c>
      <c r="E630" s="6">
        <v>40591</v>
      </c>
      <c r="F630">
        <v>168.95</v>
      </c>
      <c r="G630">
        <v>4</v>
      </c>
      <c r="H630">
        <v>675.8</v>
      </c>
    </row>
    <row r="631" spans="1:8">
      <c r="A631" t="s">
        <v>681</v>
      </c>
      <c r="B631" t="s">
        <v>1089</v>
      </c>
      <c r="C631" t="s">
        <v>679</v>
      </c>
      <c r="D631" t="s">
        <v>1095</v>
      </c>
      <c r="E631" s="6">
        <v>40593</v>
      </c>
      <c r="F631">
        <v>168.95</v>
      </c>
      <c r="G631">
        <v>13</v>
      </c>
      <c r="H631">
        <v>2196.35</v>
      </c>
    </row>
    <row r="632" spans="1:8">
      <c r="A632" t="s">
        <v>682</v>
      </c>
      <c r="B632" t="s">
        <v>1089</v>
      </c>
      <c r="C632" t="s">
        <v>679</v>
      </c>
      <c r="D632" t="s">
        <v>1095</v>
      </c>
      <c r="E632" s="6">
        <v>40603</v>
      </c>
      <c r="F632">
        <v>168.95</v>
      </c>
      <c r="G632">
        <v>13</v>
      </c>
      <c r="H632">
        <v>2196.35</v>
      </c>
    </row>
    <row r="633" spans="1:8">
      <c r="A633" t="s">
        <v>681</v>
      </c>
      <c r="B633" t="s">
        <v>1089</v>
      </c>
      <c r="C633" t="s">
        <v>679</v>
      </c>
      <c r="D633" t="s">
        <v>1094</v>
      </c>
      <c r="E633" s="6">
        <v>40613</v>
      </c>
      <c r="F633">
        <v>168.95</v>
      </c>
      <c r="G633">
        <v>9</v>
      </c>
      <c r="H633">
        <v>1520.55</v>
      </c>
    </row>
    <row r="634" spans="1:8">
      <c r="A634" t="s">
        <v>343</v>
      </c>
      <c r="B634" t="s">
        <v>1089</v>
      </c>
      <c r="C634" t="s">
        <v>674</v>
      </c>
      <c r="D634" t="s">
        <v>1094</v>
      </c>
      <c r="E634" s="6">
        <v>40614</v>
      </c>
      <c r="F634">
        <v>168.95</v>
      </c>
      <c r="G634">
        <v>8</v>
      </c>
      <c r="H634">
        <v>1351.6</v>
      </c>
    </row>
    <row r="635" spans="1:8">
      <c r="A635" t="s">
        <v>682</v>
      </c>
      <c r="B635" t="s">
        <v>1089</v>
      </c>
      <c r="C635" t="s">
        <v>679</v>
      </c>
      <c r="D635" t="s">
        <v>1095</v>
      </c>
      <c r="E635" s="6">
        <v>40624</v>
      </c>
      <c r="F635">
        <v>168.95</v>
      </c>
      <c r="G635">
        <v>10</v>
      </c>
      <c r="H635">
        <v>1689.5</v>
      </c>
    </row>
    <row r="636" spans="1:8">
      <c r="A636" t="s">
        <v>605</v>
      </c>
      <c r="B636" t="s">
        <v>1089</v>
      </c>
      <c r="C636" t="s">
        <v>675</v>
      </c>
      <c r="D636" t="s">
        <v>1094</v>
      </c>
      <c r="E636" s="6">
        <v>40628</v>
      </c>
      <c r="F636">
        <v>168.95</v>
      </c>
      <c r="G636">
        <v>7</v>
      </c>
      <c r="H636">
        <v>1182.6499999999999</v>
      </c>
    </row>
    <row r="637" spans="1:8">
      <c r="A637" t="s">
        <v>678</v>
      </c>
      <c r="B637" t="s">
        <v>1089</v>
      </c>
      <c r="C637" t="s">
        <v>679</v>
      </c>
      <c r="D637" t="s">
        <v>1094</v>
      </c>
      <c r="E637" s="6">
        <v>40632</v>
      </c>
      <c r="F637">
        <v>168.95</v>
      </c>
      <c r="G637">
        <v>12</v>
      </c>
      <c r="H637">
        <v>2027.3999999999999</v>
      </c>
    </row>
    <row r="638" spans="1:8">
      <c r="A638" t="s">
        <v>678</v>
      </c>
      <c r="B638" t="s">
        <v>1089</v>
      </c>
      <c r="C638" t="s">
        <v>679</v>
      </c>
      <c r="D638" t="s">
        <v>1095</v>
      </c>
      <c r="E638" s="6">
        <v>40646</v>
      </c>
      <c r="F638">
        <v>168.95</v>
      </c>
      <c r="G638">
        <v>9</v>
      </c>
      <c r="H638">
        <v>1520.55</v>
      </c>
    </row>
    <row r="639" spans="1:8">
      <c r="A639" t="s">
        <v>681</v>
      </c>
      <c r="B639" t="s">
        <v>1089</v>
      </c>
      <c r="C639" t="s">
        <v>679</v>
      </c>
      <c r="D639" t="s">
        <v>1092</v>
      </c>
      <c r="E639" s="6">
        <v>40648</v>
      </c>
      <c r="F639">
        <v>168.95</v>
      </c>
      <c r="G639">
        <v>13</v>
      </c>
      <c r="H639">
        <v>2196.35</v>
      </c>
    </row>
    <row r="640" spans="1:8">
      <c r="A640" t="s">
        <v>171</v>
      </c>
      <c r="B640" t="s">
        <v>1089</v>
      </c>
      <c r="C640" t="s">
        <v>674</v>
      </c>
      <c r="D640" t="s">
        <v>1095</v>
      </c>
      <c r="E640" s="6">
        <v>40653</v>
      </c>
      <c r="F640">
        <v>168.95</v>
      </c>
      <c r="G640">
        <v>5</v>
      </c>
      <c r="H640">
        <v>844.75</v>
      </c>
    </row>
    <row r="641" spans="1:8">
      <c r="A641" t="s">
        <v>3141</v>
      </c>
      <c r="B641" t="s">
        <v>1089</v>
      </c>
      <c r="C641" t="s">
        <v>676</v>
      </c>
      <c r="D641" t="s">
        <v>1092</v>
      </c>
      <c r="E641" s="6">
        <v>40655</v>
      </c>
      <c r="F641">
        <v>168.95</v>
      </c>
      <c r="G641">
        <v>14</v>
      </c>
      <c r="H641">
        <v>2365.2999999999997</v>
      </c>
    </row>
    <row r="642" spans="1:8">
      <c r="A642" t="s">
        <v>673</v>
      </c>
      <c r="B642" t="s">
        <v>1089</v>
      </c>
      <c r="C642" t="s">
        <v>674</v>
      </c>
      <c r="D642" t="s">
        <v>1093</v>
      </c>
      <c r="E642" s="6">
        <v>40658</v>
      </c>
      <c r="F642">
        <v>168.95</v>
      </c>
      <c r="G642">
        <v>10</v>
      </c>
      <c r="H642">
        <v>1689.5</v>
      </c>
    </row>
    <row r="643" spans="1:8">
      <c r="A643" t="s">
        <v>605</v>
      </c>
      <c r="B643" t="s">
        <v>1089</v>
      </c>
      <c r="C643" t="s">
        <v>675</v>
      </c>
      <c r="D643" t="s">
        <v>1091</v>
      </c>
      <c r="E643" s="6">
        <v>40659</v>
      </c>
      <c r="F643">
        <v>168.95</v>
      </c>
      <c r="G643">
        <v>8</v>
      </c>
      <c r="H643">
        <v>1351.6</v>
      </c>
    </row>
    <row r="644" spans="1:8">
      <c r="A644" t="s">
        <v>262</v>
      </c>
      <c r="B644" t="s">
        <v>1089</v>
      </c>
      <c r="C644" t="s">
        <v>676</v>
      </c>
      <c r="D644" t="s">
        <v>1094</v>
      </c>
      <c r="E644" s="6">
        <v>40660</v>
      </c>
      <c r="F644">
        <v>168.95</v>
      </c>
      <c r="G644">
        <v>11</v>
      </c>
      <c r="H644">
        <v>1858.4499999999998</v>
      </c>
    </row>
    <row r="645" spans="1:8">
      <c r="A645" t="s">
        <v>605</v>
      </c>
      <c r="B645" t="s">
        <v>1089</v>
      </c>
      <c r="C645" t="s">
        <v>675</v>
      </c>
      <c r="D645" t="s">
        <v>1095</v>
      </c>
      <c r="E645" s="6">
        <v>40661</v>
      </c>
      <c r="F645">
        <v>168.95</v>
      </c>
      <c r="G645">
        <v>9</v>
      </c>
      <c r="H645">
        <v>1520.55</v>
      </c>
    </row>
    <row r="646" spans="1:8">
      <c r="A646" t="s">
        <v>3141</v>
      </c>
      <c r="B646" t="s">
        <v>1089</v>
      </c>
      <c r="C646" t="s">
        <v>676</v>
      </c>
      <c r="D646" t="s">
        <v>1094</v>
      </c>
      <c r="E646" s="6">
        <v>40663</v>
      </c>
      <c r="F646">
        <v>168.95</v>
      </c>
      <c r="G646">
        <v>20</v>
      </c>
      <c r="H646">
        <v>3379</v>
      </c>
    </row>
    <row r="647" spans="1:8">
      <c r="A647" t="s">
        <v>680</v>
      </c>
      <c r="B647" t="s">
        <v>1089</v>
      </c>
      <c r="C647" t="s">
        <v>679</v>
      </c>
      <c r="D647" t="s">
        <v>1094</v>
      </c>
      <c r="E647" s="6">
        <v>40677</v>
      </c>
      <c r="F647">
        <v>168.95</v>
      </c>
      <c r="G647">
        <v>14</v>
      </c>
      <c r="H647">
        <v>2365.2999999999997</v>
      </c>
    </row>
    <row r="648" spans="1:8">
      <c r="A648" t="s">
        <v>680</v>
      </c>
      <c r="B648" t="s">
        <v>1089</v>
      </c>
      <c r="C648" t="s">
        <v>679</v>
      </c>
      <c r="D648" t="s">
        <v>1093</v>
      </c>
      <c r="E648" s="6">
        <v>40680</v>
      </c>
      <c r="F648">
        <v>168.95</v>
      </c>
      <c r="G648">
        <v>13</v>
      </c>
      <c r="H648">
        <v>2196.35</v>
      </c>
    </row>
    <row r="649" spans="1:8">
      <c r="A649" t="s">
        <v>678</v>
      </c>
      <c r="B649" t="s">
        <v>1089</v>
      </c>
      <c r="C649" t="s">
        <v>679</v>
      </c>
      <c r="D649" t="s">
        <v>1094</v>
      </c>
      <c r="E649" s="6">
        <v>40684</v>
      </c>
      <c r="F649">
        <v>168.95</v>
      </c>
      <c r="G649">
        <v>7</v>
      </c>
      <c r="H649">
        <v>1182.6499999999999</v>
      </c>
    </row>
    <row r="650" spans="1:8">
      <c r="A650" t="s">
        <v>605</v>
      </c>
      <c r="B650" t="s">
        <v>1089</v>
      </c>
      <c r="C650" t="s">
        <v>675</v>
      </c>
      <c r="D650" t="s">
        <v>1094</v>
      </c>
      <c r="E650" s="6">
        <v>40687</v>
      </c>
      <c r="F650">
        <v>168.95</v>
      </c>
      <c r="G650">
        <v>20</v>
      </c>
      <c r="H650">
        <v>3379</v>
      </c>
    </row>
    <row r="651" spans="1:8">
      <c r="A651" t="s">
        <v>343</v>
      </c>
      <c r="B651" t="s">
        <v>1089</v>
      </c>
      <c r="C651" t="s">
        <v>674</v>
      </c>
      <c r="D651" t="s">
        <v>1092</v>
      </c>
      <c r="E651" s="6">
        <v>40687</v>
      </c>
      <c r="F651">
        <v>168.95</v>
      </c>
      <c r="G651">
        <v>4</v>
      </c>
      <c r="H651">
        <v>675.8</v>
      </c>
    </row>
    <row r="652" spans="1:8">
      <c r="A652" t="s">
        <v>680</v>
      </c>
      <c r="B652" t="s">
        <v>1089</v>
      </c>
      <c r="C652" t="s">
        <v>679</v>
      </c>
      <c r="D652" t="s">
        <v>1092</v>
      </c>
      <c r="E652" s="6">
        <v>40687</v>
      </c>
      <c r="F652">
        <v>168.95</v>
      </c>
      <c r="G652">
        <v>2</v>
      </c>
      <c r="H652">
        <v>337.9</v>
      </c>
    </row>
    <row r="653" spans="1:8">
      <c r="A653" t="s">
        <v>343</v>
      </c>
      <c r="B653" t="s">
        <v>1089</v>
      </c>
      <c r="C653" t="s">
        <v>674</v>
      </c>
      <c r="D653" t="s">
        <v>1094</v>
      </c>
      <c r="E653" s="6">
        <v>40691</v>
      </c>
      <c r="F653">
        <v>168.95</v>
      </c>
      <c r="G653">
        <v>8</v>
      </c>
      <c r="H653">
        <v>1351.6</v>
      </c>
    </row>
    <row r="654" spans="1:8">
      <c r="A654" t="s">
        <v>262</v>
      </c>
      <c r="B654" t="s">
        <v>1089</v>
      </c>
      <c r="C654" t="s">
        <v>676</v>
      </c>
      <c r="D654" t="s">
        <v>1095</v>
      </c>
      <c r="E654" s="6">
        <v>40691</v>
      </c>
      <c r="F654">
        <v>168.95</v>
      </c>
      <c r="G654">
        <v>12</v>
      </c>
      <c r="H654">
        <v>2027.3999999999999</v>
      </c>
    </row>
    <row r="655" spans="1:8">
      <c r="A655" t="s">
        <v>680</v>
      </c>
      <c r="B655" t="s">
        <v>1089</v>
      </c>
      <c r="C655" t="s">
        <v>679</v>
      </c>
      <c r="D655" t="s">
        <v>1093</v>
      </c>
      <c r="E655" s="6">
        <v>40694</v>
      </c>
      <c r="F655">
        <v>168.95</v>
      </c>
      <c r="G655">
        <v>10</v>
      </c>
      <c r="H655">
        <v>1689.5</v>
      </c>
    </row>
    <row r="656" spans="1:8">
      <c r="A656" t="s">
        <v>171</v>
      </c>
      <c r="B656" t="s">
        <v>1089</v>
      </c>
      <c r="C656" t="s">
        <v>674</v>
      </c>
      <c r="D656" t="s">
        <v>1092</v>
      </c>
      <c r="E656" s="6">
        <v>40701</v>
      </c>
      <c r="F656">
        <v>168.95</v>
      </c>
      <c r="G656">
        <v>3</v>
      </c>
      <c r="H656">
        <v>506.84999999999997</v>
      </c>
    </row>
    <row r="657" spans="1:8">
      <c r="A657" t="s">
        <v>681</v>
      </c>
      <c r="B657" t="s">
        <v>1089</v>
      </c>
      <c r="C657" t="s">
        <v>679</v>
      </c>
      <c r="D657" t="s">
        <v>1094</v>
      </c>
      <c r="E657" s="6">
        <v>40704</v>
      </c>
      <c r="F657">
        <v>168.95</v>
      </c>
      <c r="G657">
        <v>11</v>
      </c>
      <c r="H657">
        <v>1858.4499999999998</v>
      </c>
    </row>
    <row r="658" spans="1:8">
      <c r="A658" t="s">
        <v>681</v>
      </c>
      <c r="B658" t="s">
        <v>1089</v>
      </c>
      <c r="C658" t="s">
        <v>679</v>
      </c>
      <c r="D658" t="s">
        <v>1091</v>
      </c>
      <c r="E658" s="6">
        <v>40708</v>
      </c>
      <c r="F658">
        <v>168.95</v>
      </c>
      <c r="G658">
        <v>1</v>
      </c>
      <c r="H658">
        <v>168.95</v>
      </c>
    </row>
    <row r="659" spans="1:8">
      <c r="A659" t="s">
        <v>673</v>
      </c>
      <c r="B659" t="s">
        <v>1089</v>
      </c>
      <c r="C659" t="s">
        <v>674</v>
      </c>
      <c r="D659" t="s">
        <v>1091</v>
      </c>
      <c r="E659" s="6">
        <v>40710</v>
      </c>
      <c r="F659">
        <v>168.95</v>
      </c>
      <c r="G659">
        <v>1</v>
      </c>
      <c r="H659">
        <v>168.95</v>
      </c>
    </row>
    <row r="660" spans="1:8">
      <c r="A660" t="s">
        <v>171</v>
      </c>
      <c r="B660" t="s">
        <v>1089</v>
      </c>
      <c r="C660" t="s">
        <v>674</v>
      </c>
      <c r="D660" t="s">
        <v>1091</v>
      </c>
      <c r="E660" s="6">
        <v>40712</v>
      </c>
      <c r="F660">
        <v>168.95</v>
      </c>
      <c r="G660">
        <v>12</v>
      </c>
      <c r="H660">
        <v>2027.3999999999999</v>
      </c>
    </row>
    <row r="661" spans="1:8">
      <c r="A661" t="s">
        <v>343</v>
      </c>
      <c r="B661" t="s">
        <v>1089</v>
      </c>
      <c r="C661" t="s">
        <v>674</v>
      </c>
      <c r="D661" t="s">
        <v>1094</v>
      </c>
      <c r="E661" s="6">
        <v>40715</v>
      </c>
      <c r="F661">
        <v>168.95</v>
      </c>
      <c r="G661">
        <v>19</v>
      </c>
      <c r="H661">
        <v>3210.0499999999997</v>
      </c>
    </row>
    <row r="662" spans="1:8">
      <c r="A662" t="s">
        <v>262</v>
      </c>
      <c r="B662" t="s">
        <v>1089</v>
      </c>
      <c r="C662" t="s">
        <v>676</v>
      </c>
      <c r="D662" t="s">
        <v>1094</v>
      </c>
      <c r="E662" s="6">
        <v>40716</v>
      </c>
      <c r="F662">
        <v>168.95</v>
      </c>
      <c r="G662">
        <v>16</v>
      </c>
      <c r="H662">
        <v>2703.2</v>
      </c>
    </row>
    <row r="663" spans="1:8">
      <c r="A663" t="s">
        <v>673</v>
      </c>
      <c r="B663" t="s">
        <v>1089</v>
      </c>
      <c r="C663" t="s">
        <v>674</v>
      </c>
      <c r="D663" t="s">
        <v>1094</v>
      </c>
      <c r="E663" s="6">
        <v>40716</v>
      </c>
      <c r="F663">
        <v>168.95</v>
      </c>
      <c r="G663">
        <v>17</v>
      </c>
      <c r="H663">
        <v>2872.1499999999996</v>
      </c>
    </row>
    <row r="664" spans="1:8">
      <c r="A664" t="s">
        <v>678</v>
      </c>
      <c r="B664" t="s">
        <v>1089</v>
      </c>
      <c r="C664" t="s">
        <v>679</v>
      </c>
      <c r="D664" t="s">
        <v>1095</v>
      </c>
      <c r="E664" s="6">
        <v>40716</v>
      </c>
      <c r="F664">
        <v>168.95</v>
      </c>
      <c r="G664">
        <v>8</v>
      </c>
      <c r="H664">
        <v>1351.6</v>
      </c>
    </row>
    <row r="665" spans="1:8">
      <c r="A665" t="s">
        <v>680</v>
      </c>
      <c r="B665" t="s">
        <v>1089</v>
      </c>
      <c r="C665" t="s">
        <v>679</v>
      </c>
      <c r="D665" t="s">
        <v>1094</v>
      </c>
      <c r="E665" s="6">
        <v>40723</v>
      </c>
      <c r="F665">
        <v>168.95</v>
      </c>
      <c r="G665">
        <v>10</v>
      </c>
      <c r="H665">
        <v>1689.5</v>
      </c>
    </row>
    <row r="666" spans="1:8">
      <c r="A666" t="s">
        <v>605</v>
      </c>
      <c r="B666" t="s">
        <v>1089</v>
      </c>
      <c r="C666" t="s">
        <v>675</v>
      </c>
      <c r="D666" t="s">
        <v>1095</v>
      </c>
      <c r="E666" s="6">
        <v>40729</v>
      </c>
      <c r="F666">
        <v>168.95</v>
      </c>
      <c r="G666">
        <v>5</v>
      </c>
      <c r="H666">
        <v>844.75</v>
      </c>
    </row>
    <row r="667" spans="1:8">
      <c r="A667" t="s">
        <v>262</v>
      </c>
      <c r="B667" t="s">
        <v>1089</v>
      </c>
      <c r="C667" t="s">
        <v>676</v>
      </c>
      <c r="D667" t="s">
        <v>1092</v>
      </c>
      <c r="E667" s="6">
        <v>40732</v>
      </c>
      <c r="F667">
        <v>168.95</v>
      </c>
      <c r="G667">
        <v>7</v>
      </c>
      <c r="H667">
        <v>1182.6499999999999</v>
      </c>
    </row>
    <row r="668" spans="1:8">
      <c r="A668" t="s">
        <v>3141</v>
      </c>
      <c r="B668" t="s">
        <v>1089</v>
      </c>
      <c r="C668" t="s">
        <v>676</v>
      </c>
      <c r="D668" t="s">
        <v>1092</v>
      </c>
      <c r="E668" s="6">
        <v>40749</v>
      </c>
      <c r="F668">
        <v>168.95</v>
      </c>
      <c r="G668">
        <v>10</v>
      </c>
      <c r="H668">
        <v>1689.5</v>
      </c>
    </row>
    <row r="669" spans="1:8">
      <c r="A669" t="s">
        <v>673</v>
      </c>
      <c r="B669" t="s">
        <v>1089</v>
      </c>
      <c r="C669" t="s">
        <v>674</v>
      </c>
      <c r="D669" t="s">
        <v>1092</v>
      </c>
      <c r="E669" s="6">
        <v>40754</v>
      </c>
      <c r="F669">
        <v>168.95</v>
      </c>
      <c r="G669">
        <v>7</v>
      </c>
      <c r="H669">
        <v>1182.6499999999999</v>
      </c>
    </row>
    <row r="670" spans="1:8">
      <c r="A670" t="s">
        <v>681</v>
      </c>
      <c r="B670" t="s">
        <v>1089</v>
      </c>
      <c r="C670" t="s">
        <v>679</v>
      </c>
      <c r="D670" t="s">
        <v>1095</v>
      </c>
      <c r="E670" s="6">
        <v>40754</v>
      </c>
      <c r="F670">
        <v>168.95</v>
      </c>
      <c r="G670">
        <v>5</v>
      </c>
      <c r="H670">
        <v>844.75</v>
      </c>
    </row>
    <row r="671" spans="1:8">
      <c r="A671" t="s">
        <v>673</v>
      </c>
      <c r="B671" t="s">
        <v>1089</v>
      </c>
      <c r="C671" t="s">
        <v>674</v>
      </c>
      <c r="D671" t="s">
        <v>1092</v>
      </c>
      <c r="E671" s="6">
        <v>40764</v>
      </c>
      <c r="F671">
        <v>168.95</v>
      </c>
      <c r="G671">
        <v>12</v>
      </c>
      <c r="H671">
        <v>2027.3999999999999</v>
      </c>
    </row>
    <row r="672" spans="1:8">
      <c r="A672" t="s">
        <v>673</v>
      </c>
      <c r="B672" t="s">
        <v>1089</v>
      </c>
      <c r="C672" t="s">
        <v>674</v>
      </c>
      <c r="D672" t="s">
        <v>1094</v>
      </c>
      <c r="E672" s="6">
        <v>40767</v>
      </c>
      <c r="F672">
        <v>168.95</v>
      </c>
      <c r="G672">
        <v>16</v>
      </c>
      <c r="H672">
        <v>2703.2</v>
      </c>
    </row>
    <row r="673" spans="1:8">
      <c r="A673" t="s">
        <v>681</v>
      </c>
      <c r="B673" t="s">
        <v>1089</v>
      </c>
      <c r="C673" t="s">
        <v>679</v>
      </c>
      <c r="D673" t="s">
        <v>1092</v>
      </c>
      <c r="E673" s="6">
        <v>40771</v>
      </c>
      <c r="F673">
        <v>168.95</v>
      </c>
      <c r="G673">
        <v>13</v>
      </c>
      <c r="H673">
        <v>2196.35</v>
      </c>
    </row>
    <row r="674" spans="1:8">
      <c r="A674" t="s">
        <v>680</v>
      </c>
      <c r="B674" t="s">
        <v>1089</v>
      </c>
      <c r="C674" t="s">
        <v>679</v>
      </c>
      <c r="D674" t="s">
        <v>1093</v>
      </c>
      <c r="E674" s="6">
        <v>40778</v>
      </c>
      <c r="F674">
        <v>168.95</v>
      </c>
      <c r="G674">
        <v>10</v>
      </c>
      <c r="H674">
        <v>1689.5</v>
      </c>
    </row>
    <row r="675" spans="1:8">
      <c r="A675" t="s">
        <v>678</v>
      </c>
      <c r="B675" t="s">
        <v>1089</v>
      </c>
      <c r="C675" t="s">
        <v>679</v>
      </c>
      <c r="D675" t="s">
        <v>1091</v>
      </c>
      <c r="E675" s="6">
        <v>40788</v>
      </c>
      <c r="F675">
        <v>168.95</v>
      </c>
      <c r="G675">
        <v>13</v>
      </c>
      <c r="H675">
        <v>2196.35</v>
      </c>
    </row>
    <row r="676" spans="1:8">
      <c r="A676" t="s">
        <v>343</v>
      </c>
      <c r="B676" t="s">
        <v>1089</v>
      </c>
      <c r="C676" t="s">
        <v>674</v>
      </c>
      <c r="D676" t="s">
        <v>1095</v>
      </c>
      <c r="E676" s="6">
        <v>40801</v>
      </c>
      <c r="F676">
        <v>168.95</v>
      </c>
      <c r="G676">
        <v>9</v>
      </c>
      <c r="H676">
        <v>1520.55</v>
      </c>
    </row>
    <row r="677" spans="1:8">
      <c r="A677" t="s">
        <v>605</v>
      </c>
      <c r="B677" t="s">
        <v>1089</v>
      </c>
      <c r="C677" t="s">
        <v>675</v>
      </c>
      <c r="D677" t="s">
        <v>1094</v>
      </c>
      <c r="E677" s="6">
        <v>40807</v>
      </c>
      <c r="F677">
        <v>168.95</v>
      </c>
      <c r="G677">
        <v>19</v>
      </c>
      <c r="H677">
        <v>3210.0499999999997</v>
      </c>
    </row>
    <row r="678" spans="1:8">
      <c r="A678" t="s">
        <v>682</v>
      </c>
      <c r="B678" t="s">
        <v>1089</v>
      </c>
      <c r="C678" t="s">
        <v>679</v>
      </c>
      <c r="D678" t="s">
        <v>1092</v>
      </c>
      <c r="E678" s="6">
        <v>40813</v>
      </c>
      <c r="F678">
        <v>168.95</v>
      </c>
      <c r="G678">
        <v>15</v>
      </c>
      <c r="H678">
        <v>2534.25</v>
      </c>
    </row>
    <row r="679" spans="1:8">
      <c r="A679" t="s">
        <v>680</v>
      </c>
      <c r="B679" t="s">
        <v>1089</v>
      </c>
      <c r="C679" t="s">
        <v>679</v>
      </c>
      <c r="D679" t="s">
        <v>1093</v>
      </c>
      <c r="E679" s="6">
        <v>40814</v>
      </c>
      <c r="F679">
        <v>168.95</v>
      </c>
      <c r="G679">
        <v>11</v>
      </c>
      <c r="H679">
        <v>1858.4499999999998</v>
      </c>
    </row>
    <row r="680" spans="1:8">
      <c r="A680" t="s">
        <v>3141</v>
      </c>
      <c r="B680" t="s">
        <v>1089</v>
      </c>
      <c r="C680" t="s">
        <v>676</v>
      </c>
      <c r="D680" t="s">
        <v>1092</v>
      </c>
      <c r="E680" s="6">
        <v>40814</v>
      </c>
      <c r="F680">
        <v>168.95</v>
      </c>
      <c r="G680">
        <v>4</v>
      </c>
      <c r="H680">
        <v>675.8</v>
      </c>
    </row>
    <row r="681" spans="1:8">
      <c r="A681" t="s">
        <v>343</v>
      </c>
      <c r="B681" t="s">
        <v>1089</v>
      </c>
      <c r="C681" t="s">
        <v>674</v>
      </c>
      <c r="D681" t="s">
        <v>1091</v>
      </c>
      <c r="E681" s="6">
        <v>40816</v>
      </c>
      <c r="F681">
        <v>168.95</v>
      </c>
      <c r="G681">
        <v>9</v>
      </c>
      <c r="H681">
        <v>1520.55</v>
      </c>
    </row>
    <row r="682" spans="1:8">
      <c r="A682" t="s">
        <v>681</v>
      </c>
      <c r="B682" t="s">
        <v>1089</v>
      </c>
      <c r="C682" t="s">
        <v>679</v>
      </c>
      <c r="D682" t="s">
        <v>1094</v>
      </c>
      <c r="E682" s="6">
        <v>40819</v>
      </c>
      <c r="F682">
        <v>168.95</v>
      </c>
      <c r="G682">
        <v>14</v>
      </c>
      <c r="H682">
        <v>2365.2999999999997</v>
      </c>
    </row>
    <row r="683" spans="1:8">
      <c r="A683" t="s">
        <v>677</v>
      </c>
      <c r="B683" t="s">
        <v>1089</v>
      </c>
      <c r="C683" t="s">
        <v>675</v>
      </c>
      <c r="D683" t="s">
        <v>1093</v>
      </c>
      <c r="E683" s="6">
        <v>40821</v>
      </c>
      <c r="F683">
        <v>168.95</v>
      </c>
      <c r="G683">
        <v>15</v>
      </c>
      <c r="H683">
        <v>2534.25</v>
      </c>
    </row>
    <row r="684" spans="1:8">
      <c r="A684" t="s">
        <v>673</v>
      </c>
      <c r="B684" t="s">
        <v>1089</v>
      </c>
      <c r="C684" t="s">
        <v>674</v>
      </c>
      <c r="D684" t="s">
        <v>1093</v>
      </c>
      <c r="E684" s="6">
        <v>40827</v>
      </c>
      <c r="F684">
        <v>168.95</v>
      </c>
      <c r="G684">
        <v>3</v>
      </c>
      <c r="H684">
        <v>506.84999999999997</v>
      </c>
    </row>
    <row r="685" spans="1:8">
      <c r="A685" t="s">
        <v>343</v>
      </c>
      <c r="B685" t="s">
        <v>1089</v>
      </c>
      <c r="C685" t="s">
        <v>674</v>
      </c>
      <c r="D685" t="s">
        <v>1094</v>
      </c>
      <c r="E685" s="6">
        <v>40833</v>
      </c>
      <c r="F685">
        <v>168.95</v>
      </c>
      <c r="G685">
        <v>11</v>
      </c>
      <c r="H685">
        <v>1858.4499999999998</v>
      </c>
    </row>
    <row r="686" spans="1:8">
      <c r="A686" t="s">
        <v>677</v>
      </c>
      <c r="B686" t="s">
        <v>1089</v>
      </c>
      <c r="C686" t="s">
        <v>675</v>
      </c>
      <c r="D686" t="s">
        <v>1092</v>
      </c>
      <c r="E686" s="6">
        <v>40841</v>
      </c>
      <c r="F686">
        <v>168.95</v>
      </c>
      <c r="G686">
        <v>13</v>
      </c>
      <c r="H686">
        <v>2196.35</v>
      </c>
    </row>
    <row r="687" spans="1:8">
      <c r="A687" t="s">
        <v>673</v>
      </c>
      <c r="B687" t="s">
        <v>1089</v>
      </c>
      <c r="C687" t="s">
        <v>674</v>
      </c>
      <c r="D687" t="s">
        <v>1092</v>
      </c>
      <c r="E687" s="6">
        <v>40841</v>
      </c>
      <c r="F687">
        <v>168.95</v>
      </c>
      <c r="G687">
        <v>5</v>
      </c>
      <c r="H687">
        <v>844.75</v>
      </c>
    </row>
    <row r="688" spans="1:8">
      <c r="A688" t="s">
        <v>678</v>
      </c>
      <c r="B688" t="s">
        <v>1089</v>
      </c>
      <c r="C688" t="s">
        <v>679</v>
      </c>
      <c r="D688" t="s">
        <v>1094</v>
      </c>
      <c r="E688" s="6">
        <v>40847</v>
      </c>
      <c r="F688">
        <v>168.95</v>
      </c>
      <c r="G688">
        <v>8</v>
      </c>
      <c r="H688">
        <v>1351.6</v>
      </c>
    </row>
    <row r="689" spans="1:8">
      <c r="A689" t="s">
        <v>680</v>
      </c>
      <c r="B689" t="s">
        <v>1089</v>
      </c>
      <c r="C689" t="s">
        <v>679</v>
      </c>
      <c r="D689" t="s">
        <v>1091</v>
      </c>
      <c r="E689" s="6">
        <v>40848</v>
      </c>
      <c r="F689">
        <v>168.95</v>
      </c>
      <c r="G689">
        <v>7</v>
      </c>
      <c r="H689">
        <v>1182.6499999999999</v>
      </c>
    </row>
    <row r="690" spans="1:8">
      <c r="A690" t="s">
        <v>680</v>
      </c>
      <c r="B690" t="s">
        <v>1089</v>
      </c>
      <c r="C690" t="s">
        <v>679</v>
      </c>
      <c r="D690" t="s">
        <v>1091</v>
      </c>
      <c r="E690" s="6">
        <v>40849</v>
      </c>
      <c r="F690">
        <v>168.95</v>
      </c>
      <c r="G690">
        <v>13</v>
      </c>
      <c r="H690">
        <v>2196.35</v>
      </c>
    </row>
    <row r="691" spans="1:8">
      <c r="A691" t="s">
        <v>673</v>
      </c>
      <c r="B691" t="s">
        <v>1089</v>
      </c>
      <c r="C691" t="s">
        <v>674</v>
      </c>
      <c r="D691" t="s">
        <v>1091</v>
      </c>
      <c r="E691" s="6">
        <v>40850</v>
      </c>
      <c r="F691">
        <v>168.95</v>
      </c>
      <c r="G691">
        <v>2</v>
      </c>
      <c r="H691">
        <v>337.9</v>
      </c>
    </row>
    <row r="692" spans="1:8">
      <c r="A692" t="s">
        <v>262</v>
      </c>
      <c r="B692" t="s">
        <v>1089</v>
      </c>
      <c r="C692" t="s">
        <v>676</v>
      </c>
      <c r="D692" t="s">
        <v>1093</v>
      </c>
      <c r="E692" s="6">
        <v>40856</v>
      </c>
      <c r="F692">
        <v>168.95</v>
      </c>
      <c r="G692">
        <v>1</v>
      </c>
      <c r="H692">
        <v>168.95</v>
      </c>
    </row>
    <row r="693" spans="1:8">
      <c r="A693" t="s">
        <v>605</v>
      </c>
      <c r="B693" t="s">
        <v>1089</v>
      </c>
      <c r="C693" t="s">
        <v>675</v>
      </c>
      <c r="D693" t="s">
        <v>1091</v>
      </c>
      <c r="E693" s="6">
        <v>40857</v>
      </c>
      <c r="F693">
        <v>168.95</v>
      </c>
      <c r="G693">
        <v>7</v>
      </c>
      <c r="H693">
        <v>1182.6499999999999</v>
      </c>
    </row>
    <row r="694" spans="1:8">
      <c r="A694" t="s">
        <v>680</v>
      </c>
      <c r="B694" t="s">
        <v>1089</v>
      </c>
      <c r="C694" t="s">
        <v>679</v>
      </c>
      <c r="D694" t="s">
        <v>1094</v>
      </c>
      <c r="E694" s="6">
        <v>40863</v>
      </c>
      <c r="F694">
        <v>168.95</v>
      </c>
      <c r="G694">
        <v>19</v>
      </c>
      <c r="H694">
        <v>3210.0499999999997</v>
      </c>
    </row>
    <row r="695" spans="1:8">
      <c r="A695" t="s">
        <v>605</v>
      </c>
      <c r="B695" t="s">
        <v>1089</v>
      </c>
      <c r="C695" t="s">
        <v>675</v>
      </c>
      <c r="D695" t="s">
        <v>1095</v>
      </c>
      <c r="E695" s="6">
        <v>40863</v>
      </c>
      <c r="F695">
        <v>168.95</v>
      </c>
      <c r="G695">
        <v>3</v>
      </c>
      <c r="H695">
        <v>506.84999999999997</v>
      </c>
    </row>
    <row r="696" spans="1:8">
      <c r="A696" t="s">
        <v>673</v>
      </c>
      <c r="B696" t="s">
        <v>1089</v>
      </c>
      <c r="C696" t="s">
        <v>674</v>
      </c>
      <c r="D696" t="s">
        <v>1091</v>
      </c>
      <c r="E696" s="6">
        <v>40868</v>
      </c>
      <c r="F696">
        <v>168.95</v>
      </c>
      <c r="G696">
        <v>10</v>
      </c>
      <c r="H696">
        <v>1689.5</v>
      </c>
    </row>
    <row r="697" spans="1:8">
      <c r="A697" t="s">
        <v>682</v>
      </c>
      <c r="B697" t="s">
        <v>1089</v>
      </c>
      <c r="C697" t="s">
        <v>679</v>
      </c>
      <c r="D697" t="s">
        <v>1092</v>
      </c>
      <c r="E697" s="6">
        <v>40868</v>
      </c>
      <c r="F697">
        <v>168.95</v>
      </c>
      <c r="G697">
        <v>1</v>
      </c>
      <c r="H697">
        <v>168.95</v>
      </c>
    </row>
    <row r="698" spans="1:8">
      <c r="A698" t="s">
        <v>673</v>
      </c>
      <c r="B698" t="s">
        <v>1089</v>
      </c>
      <c r="C698" t="s">
        <v>674</v>
      </c>
      <c r="D698" t="s">
        <v>1093</v>
      </c>
      <c r="E698" s="6">
        <v>40869</v>
      </c>
      <c r="F698">
        <v>168.95</v>
      </c>
      <c r="G698">
        <v>10</v>
      </c>
      <c r="H698">
        <v>1689.5</v>
      </c>
    </row>
    <row r="699" spans="1:8">
      <c r="A699" t="s">
        <v>673</v>
      </c>
      <c r="B699" t="s">
        <v>1089</v>
      </c>
      <c r="C699" t="s">
        <v>674</v>
      </c>
      <c r="D699" t="s">
        <v>1093</v>
      </c>
      <c r="E699" s="6">
        <v>40870</v>
      </c>
      <c r="F699">
        <v>168.95</v>
      </c>
      <c r="G699">
        <v>6</v>
      </c>
      <c r="H699">
        <v>1013.6999999999999</v>
      </c>
    </row>
    <row r="700" spans="1:8">
      <c r="A700" t="s">
        <v>605</v>
      </c>
      <c r="B700" t="s">
        <v>1089</v>
      </c>
      <c r="C700" t="s">
        <v>675</v>
      </c>
      <c r="D700" t="s">
        <v>1094</v>
      </c>
      <c r="E700" s="6">
        <v>40871</v>
      </c>
      <c r="F700">
        <v>168.95</v>
      </c>
      <c r="G700">
        <v>18</v>
      </c>
      <c r="H700">
        <v>3041.1</v>
      </c>
    </row>
    <row r="701" spans="1:8">
      <c r="A701" t="s">
        <v>678</v>
      </c>
      <c r="B701" t="s">
        <v>1089</v>
      </c>
      <c r="C701" t="s">
        <v>679</v>
      </c>
      <c r="D701" t="s">
        <v>1093</v>
      </c>
      <c r="E701" s="6">
        <v>40876</v>
      </c>
      <c r="F701">
        <v>168.95</v>
      </c>
      <c r="G701">
        <v>15</v>
      </c>
      <c r="H701">
        <v>2534.25</v>
      </c>
    </row>
    <row r="702" spans="1:8">
      <c r="A702" t="s">
        <v>680</v>
      </c>
      <c r="B702" t="s">
        <v>1089</v>
      </c>
      <c r="C702" t="s">
        <v>679</v>
      </c>
      <c r="D702" t="s">
        <v>1091</v>
      </c>
      <c r="E702" s="6">
        <v>40884</v>
      </c>
      <c r="F702">
        <v>168.95</v>
      </c>
      <c r="G702">
        <v>5</v>
      </c>
      <c r="H702">
        <v>844.75</v>
      </c>
    </row>
    <row r="703" spans="1:8">
      <c r="A703" t="s">
        <v>677</v>
      </c>
      <c r="B703" t="s">
        <v>1089</v>
      </c>
      <c r="C703" t="s">
        <v>675</v>
      </c>
      <c r="D703" t="s">
        <v>1091</v>
      </c>
      <c r="E703" s="6">
        <v>40885</v>
      </c>
      <c r="F703">
        <v>168.95</v>
      </c>
      <c r="G703">
        <v>14</v>
      </c>
      <c r="H703">
        <v>2365.2999999999997</v>
      </c>
    </row>
    <row r="704" spans="1:8">
      <c r="A704" t="s">
        <v>673</v>
      </c>
      <c r="B704" t="s">
        <v>1089</v>
      </c>
      <c r="C704" t="s">
        <v>674</v>
      </c>
      <c r="D704" t="s">
        <v>1092</v>
      </c>
      <c r="E704" s="6">
        <v>40896</v>
      </c>
      <c r="F704">
        <v>168.95</v>
      </c>
      <c r="G704">
        <v>3</v>
      </c>
      <c r="H704">
        <v>506.84999999999997</v>
      </c>
    </row>
    <row r="705" spans="1:8">
      <c r="A705" t="s">
        <v>673</v>
      </c>
      <c r="B705" t="s">
        <v>1089</v>
      </c>
      <c r="C705" t="s">
        <v>674</v>
      </c>
      <c r="D705" t="s">
        <v>1094</v>
      </c>
      <c r="E705" s="6">
        <v>40897</v>
      </c>
      <c r="F705">
        <v>168.95</v>
      </c>
      <c r="G705">
        <v>9</v>
      </c>
      <c r="H705">
        <v>1520.55</v>
      </c>
    </row>
    <row r="706" spans="1:8">
      <c r="A706" t="s">
        <v>605</v>
      </c>
      <c r="B706" t="s">
        <v>1090</v>
      </c>
      <c r="C706" t="s">
        <v>675</v>
      </c>
      <c r="D706" t="s">
        <v>1092</v>
      </c>
      <c r="E706" s="6">
        <v>40181</v>
      </c>
      <c r="F706">
        <v>168.95</v>
      </c>
      <c r="G706">
        <v>2</v>
      </c>
      <c r="H706">
        <v>337.9</v>
      </c>
    </row>
    <row r="707" spans="1:8">
      <c r="A707" t="s">
        <v>605</v>
      </c>
      <c r="B707" t="s">
        <v>1090</v>
      </c>
      <c r="C707" t="s">
        <v>675</v>
      </c>
      <c r="D707" t="s">
        <v>1092</v>
      </c>
      <c r="E707" s="6">
        <v>40186</v>
      </c>
      <c r="F707">
        <v>168.95</v>
      </c>
      <c r="G707">
        <v>6</v>
      </c>
      <c r="H707">
        <v>1013.6999999999999</v>
      </c>
    </row>
    <row r="708" spans="1:8">
      <c r="A708" t="s">
        <v>605</v>
      </c>
      <c r="B708" t="s">
        <v>1090</v>
      </c>
      <c r="C708" t="s">
        <v>675</v>
      </c>
      <c r="D708" t="s">
        <v>1094</v>
      </c>
      <c r="E708" s="6">
        <v>40189</v>
      </c>
      <c r="F708">
        <v>168.95</v>
      </c>
      <c r="G708">
        <v>13</v>
      </c>
      <c r="H708">
        <v>2196.35</v>
      </c>
    </row>
    <row r="709" spans="1:8">
      <c r="A709" t="s">
        <v>673</v>
      </c>
      <c r="B709" t="s">
        <v>1090</v>
      </c>
      <c r="C709" t="s">
        <v>674</v>
      </c>
      <c r="D709" t="s">
        <v>1092</v>
      </c>
      <c r="E709" s="6">
        <v>40189</v>
      </c>
      <c r="F709">
        <v>168.95</v>
      </c>
      <c r="G709">
        <v>4</v>
      </c>
      <c r="H709">
        <v>675.8</v>
      </c>
    </row>
    <row r="710" spans="1:8">
      <c r="A710" t="s">
        <v>673</v>
      </c>
      <c r="B710" t="s">
        <v>1090</v>
      </c>
      <c r="C710" t="s">
        <v>674</v>
      </c>
      <c r="D710" t="s">
        <v>1091</v>
      </c>
      <c r="E710" s="6">
        <v>40197</v>
      </c>
      <c r="F710">
        <v>168.95</v>
      </c>
      <c r="G710">
        <v>4</v>
      </c>
      <c r="H710">
        <v>675.8</v>
      </c>
    </row>
    <row r="711" spans="1:8">
      <c r="A711" t="s">
        <v>678</v>
      </c>
      <c r="B711" t="s">
        <v>1090</v>
      </c>
      <c r="C711" t="s">
        <v>679</v>
      </c>
      <c r="D711" t="s">
        <v>1092</v>
      </c>
      <c r="E711" s="6">
        <v>40199</v>
      </c>
      <c r="F711">
        <v>168.95</v>
      </c>
      <c r="G711">
        <v>8</v>
      </c>
      <c r="H711">
        <v>1351.6</v>
      </c>
    </row>
    <row r="712" spans="1:8">
      <c r="A712" t="s">
        <v>262</v>
      </c>
      <c r="B712" t="s">
        <v>1090</v>
      </c>
      <c r="C712" t="s">
        <v>676</v>
      </c>
      <c r="D712" t="s">
        <v>1094</v>
      </c>
      <c r="E712" s="6">
        <v>40203</v>
      </c>
      <c r="F712">
        <v>168.95</v>
      </c>
      <c r="G712">
        <v>7</v>
      </c>
      <c r="H712">
        <v>1182.6499999999999</v>
      </c>
    </row>
    <row r="713" spans="1:8">
      <c r="A713" t="s">
        <v>312</v>
      </c>
      <c r="B713" t="s">
        <v>1090</v>
      </c>
      <c r="C713" t="s">
        <v>674</v>
      </c>
      <c r="D713" t="s">
        <v>1094</v>
      </c>
      <c r="E713" s="6">
        <v>40204</v>
      </c>
      <c r="F713">
        <v>168.95</v>
      </c>
      <c r="G713">
        <v>8</v>
      </c>
      <c r="H713">
        <v>1351.6</v>
      </c>
    </row>
    <row r="714" spans="1:8">
      <c r="A714" t="s">
        <v>680</v>
      </c>
      <c r="B714" t="s">
        <v>1090</v>
      </c>
      <c r="C714" t="s">
        <v>679</v>
      </c>
      <c r="D714" t="s">
        <v>1091</v>
      </c>
      <c r="E714" s="6">
        <v>40206</v>
      </c>
      <c r="F714">
        <v>168.95</v>
      </c>
      <c r="G714">
        <v>4</v>
      </c>
      <c r="H714">
        <v>675.8</v>
      </c>
    </row>
    <row r="715" spans="1:8">
      <c r="A715" t="s">
        <v>682</v>
      </c>
      <c r="B715" t="s">
        <v>1090</v>
      </c>
      <c r="C715" t="s">
        <v>679</v>
      </c>
      <c r="D715" t="s">
        <v>1091</v>
      </c>
      <c r="E715" s="6">
        <v>40218</v>
      </c>
      <c r="F715">
        <v>168.95</v>
      </c>
      <c r="G715">
        <v>4</v>
      </c>
      <c r="H715">
        <v>675.8</v>
      </c>
    </row>
    <row r="716" spans="1:8">
      <c r="A716" t="s">
        <v>682</v>
      </c>
      <c r="B716" t="s">
        <v>1090</v>
      </c>
      <c r="C716" t="s">
        <v>679</v>
      </c>
      <c r="D716" t="s">
        <v>1091</v>
      </c>
      <c r="E716" s="6">
        <v>40218</v>
      </c>
      <c r="F716">
        <v>168.95</v>
      </c>
      <c r="G716">
        <v>6</v>
      </c>
      <c r="H716">
        <v>1013.6999999999999</v>
      </c>
    </row>
    <row r="717" spans="1:8">
      <c r="A717" t="s">
        <v>678</v>
      </c>
      <c r="B717" t="s">
        <v>1090</v>
      </c>
      <c r="C717" t="s">
        <v>679</v>
      </c>
      <c r="D717" t="s">
        <v>1092</v>
      </c>
      <c r="E717" s="6">
        <v>40233</v>
      </c>
      <c r="F717">
        <v>168.95</v>
      </c>
      <c r="G717">
        <v>14</v>
      </c>
      <c r="H717">
        <v>2365.2999999999997</v>
      </c>
    </row>
    <row r="718" spans="1:8">
      <c r="A718" t="s">
        <v>171</v>
      </c>
      <c r="B718" t="s">
        <v>1090</v>
      </c>
      <c r="C718" t="s">
        <v>674</v>
      </c>
      <c r="D718" t="s">
        <v>1094</v>
      </c>
      <c r="E718" s="6">
        <v>40238</v>
      </c>
      <c r="F718">
        <v>168.95</v>
      </c>
      <c r="G718">
        <v>20</v>
      </c>
      <c r="H718">
        <v>3379</v>
      </c>
    </row>
    <row r="719" spans="1:8">
      <c r="A719" t="s">
        <v>678</v>
      </c>
      <c r="B719" t="s">
        <v>1090</v>
      </c>
      <c r="C719" t="s">
        <v>679</v>
      </c>
      <c r="D719" t="s">
        <v>1095</v>
      </c>
      <c r="E719" s="6">
        <v>40243</v>
      </c>
      <c r="F719">
        <v>168.95</v>
      </c>
      <c r="G719">
        <v>1</v>
      </c>
      <c r="H719">
        <v>168.95</v>
      </c>
    </row>
    <row r="720" spans="1:8">
      <c r="A720" t="s">
        <v>673</v>
      </c>
      <c r="B720" t="s">
        <v>1090</v>
      </c>
      <c r="C720" t="s">
        <v>674</v>
      </c>
      <c r="D720" t="s">
        <v>1091</v>
      </c>
      <c r="E720" s="6">
        <v>40248</v>
      </c>
      <c r="F720">
        <v>168.95</v>
      </c>
      <c r="G720">
        <v>5</v>
      </c>
      <c r="H720">
        <v>844.75</v>
      </c>
    </row>
    <row r="721" spans="1:8">
      <c r="A721" t="s">
        <v>681</v>
      </c>
      <c r="B721" t="s">
        <v>1090</v>
      </c>
      <c r="C721" t="s">
        <v>679</v>
      </c>
      <c r="D721" t="s">
        <v>1093</v>
      </c>
      <c r="E721" s="6">
        <v>40255</v>
      </c>
      <c r="F721">
        <v>168.95</v>
      </c>
      <c r="G721">
        <v>1</v>
      </c>
      <c r="H721">
        <v>168.95</v>
      </c>
    </row>
    <row r="722" spans="1:8">
      <c r="A722" t="s">
        <v>171</v>
      </c>
      <c r="B722" t="s">
        <v>1090</v>
      </c>
      <c r="C722" t="s">
        <v>674</v>
      </c>
      <c r="D722" t="s">
        <v>1094</v>
      </c>
      <c r="E722" s="6">
        <v>40257</v>
      </c>
      <c r="F722">
        <v>168.95</v>
      </c>
      <c r="G722">
        <v>16</v>
      </c>
      <c r="H722">
        <v>2703.2</v>
      </c>
    </row>
    <row r="723" spans="1:8">
      <c r="A723" t="s">
        <v>682</v>
      </c>
      <c r="B723" t="s">
        <v>1090</v>
      </c>
      <c r="C723" t="s">
        <v>679</v>
      </c>
      <c r="D723" t="s">
        <v>1095</v>
      </c>
      <c r="E723" s="6">
        <v>40261</v>
      </c>
      <c r="F723">
        <v>168.95</v>
      </c>
      <c r="G723">
        <v>6</v>
      </c>
      <c r="H723">
        <v>1013.6999999999999</v>
      </c>
    </row>
    <row r="724" spans="1:8">
      <c r="A724" t="s">
        <v>681</v>
      </c>
      <c r="B724" t="s">
        <v>1090</v>
      </c>
      <c r="C724" t="s">
        <v>679</v>
      </c>
      <c r="D724" t="s">
        <v>1094</v>
      </c>
      <c r="E724" s="6">
        <v>40263</v>
      </c>
      <c r="F724">
        <v>168.95</v>
      </c>
      <c r="G724">
        <v>20</v>
      </c>
      <c r="H724">
        <v>3379</v>
      </c>
    </row>
    <row r="725" spans="1:8">
      <c r="A725" t="s">
        <v>682</v>
      </c>
      <c r="B725" t="s">
        <v>1090</v>
      </c>
      <c r="C725" t="s">
        <v>679</v>
      </c>
      <c r="D725" t="s">
        <v>1091</v>
      </c>
      <c r="E725" s="6">
        <v>40264</v>
      </c>
      <c r="F725">
        <v>168.95</v>
      </c>
      <c r="G725">
        <v>15</v>
      </c>
      <c r="H725">
        <v>2534.25</v>
      </c>
    </row>
    <row r="726" spans="1:8">
      <c r="A726" t="s">
        <v>262</v>
      </c>
      <c r="B726" t="s">
        <v>1090</v>
      </c>
      <c r="C726" t="s">
        <v>676</v>
      </c>
      <c r="D726" t="s">
        <v>1093</v>
      </c>
      <c r="E726" s="6">
        <v>40270</v>
      </c>
      <c r="F726">
        <v>168.95</v>
      </c>
      <c r="G726">
        <v>3</v>
      </c>
      <c r="H726">
        <v>506.84999999999997</v>
      </c>
    </row>
    <row r="727" spans="1:8">
      <c r="A727" t="s">
        <v>312</v>
      </c>
      <c r="B727" t="s">
        <v>1090</v>
      </c>
      <c r="C727" t="s">
        <v>674</v>
      </c>
      <c r="D727" t="s">
        <v>1094</v>
      </c>
      <c r="E727" s="6">
        <v>40274</v>
      </c>
      <c r="F727">
        <v>168.95</v>
      </c>
      <c r="G727">
        <v>18</v>
      </c>
      <c r="H727">
        <v>3041.1</v>
      </c>
    </row>
    <row r="728" spans="1:8">
      <c r="A728" t="s">
        <v>681</v>
      </c>
      <c r="B728" t="s">
        <v>1090</v>
      </c>
      <c r="C728" t="s">
        <v>679</v>
      </c>
      <c r="D728" t="s">
        <v>1092</v>
      </c>
      <c r="E728" s="6">
        <v>40274</v>
      </c>
      <c r="F728">
        <v>168.95</v>
      </c>
      <c r="G728">
        <v>11</v>
      </c>
      <c r="H728">
        <v>1858.4499999999998</v>
      </c>
    </row>
    <row r="729" spans="1:8">
      <c r="A729" t="s">
        <v>262</v>
      </c>
      <c r="B729" t="s">
        <v>1090</v>
      </c>
      <c r="C729" t="s">
        <v>676</v>
      </c>
      <c r="D729" t="s">
        <v>1095</v>
      </c>
      <c r="E729" s="6">
        <v>40274</v>
      </c>
      <c r="F729">
        <v>168.95</v>
      </c>
      <c r="G729">
        <v>6</v>
      </c>
      <c r="H729">
        <v>1013.6999999999999</v>
      </c>
    </row>
    <row r="730" spans="1:8">
      <c r="A730" t="s">
        <v>682</v>
      </c>
      <c r="B730" t="s">
        <v>1090</v>
      </c>
      <c r="C730" t="s">
        <v>679</v>
      </c>
      <c r="D730" t="s">
        <v>1095</v>
      </c>
      <c r="E730" s="6">
        <v>40274</v>
      </c>
      <c r="F730">
        <v>168.95</v>
      </c>
      <c r="G730">
        <v>2</v>
      </c>
      <c r="H730">
        <v>337.9</v>
      </c>
    </row>
    <row r="731" spans="1:8">
      <c r="A731" t="s">
        <v>262</v>
      </c>
      <c r="B731" t="s">
        <v>1090</v>
      </c>
      <c r="C731" t="s">
        <v>676</v>
      </c>
      <c r="D731" t="s">
        <v>1092</v>
      </c>
      <c r="E731" s="6">
        <v>40278</v>
      </c>
      <c r="F731">
        <v>168.95</v>
      </c>
      <c r="G731">
        <v>14</v>
      </c>
      <c r="H731">
        <v>2365.2999999999997</v>
      </c>
    </row>
    <row r="732" spans="1:8">
      <c r="A732" t="s">
        <v>673</v>
      </c>
      <c r="B732" t="s">
        <v>1090</v>
      </c>
      <c r="C732" t="s">
        <v>674</v>
      </c>
      <c r="D732" t="s">
        <v>1092</v>
      </c>
      <c r="E732" s="6">
        <v>40280</v>
      </c>
      <c r="F732">
        <v>168.95</v>
      </c>
      <c r="G732">
        <v>4</v>
      </c>
      <c r="H732">
        <v>675.8</v>
      </c>
    </row>
    <row r="733" spans="1:8">
      <c r="A733" t="s">
        <v>682</v>
      </c>
      <c r="B733" t="s">
        <v>1090</v>
      </c>
      <c r="C733" t="s">
        <v>679</v>
      </c>
      <c r="D733" t="s">
        <v>1091</v>
      </c>
      <c r="E733" s="6">
        <v>40281</v>
      </c>
      <c r="F733">
        <v>168.95</v>
      </c>
      <c r="G733">
        <v>6</v>
      </c>
      <c r="H733">
        <v>1013.6999999999999</v>
      </c>
    </row>
    <row r="734" spans="1:8">
      <c r="A734" t="s">
        <v>171</v>
      </c>
      <c r="B734" t="s">
        <v>1090</v>
      </c>
      <c r="C734" t="s">
        <v>674</v>
      </c>
      <c r="D734" t="s">
        <v>1092</v>
      </c>
      <c r="E734" s="6">
        <v>40285</v>
      </c>
      <c r="F734">
        <v>168.95</v>
      </c>
      <c r="G734">
        <v>5</v>
      </c>
      <c r="H734">
        <v>844.75</v>
      </c>
    </row>
    <row r="735" spans="1:8">
      <c r="A735" t="s">
        <v>682</v>
      </c>
      <c r="B735" t="s">
        <v>1090</v>
      </c>
      <c r="C735" t="s">
        <v>679</v>
      </c>
      <c r="D735" t="s">
        <v>1091</v>
      </c>
      <c r="E735" s="6">
        <v>40288</v>
      </c>
      <c r="F735">
        <v>168.95</v>
      </c>
      <c r="G735">
        <v>2</v>
      </c>
      <c r="H735">
        <v>337.9</v>
      </c>
    </row>
    <row r="736" spans="1:8">
      <c r="A736" t="s">
        <v>343</v>
      </c>
      <c r="B736" t="s">
        <v>1090</v>
      </c>
      <c r="C736" t="s">
        <v>674</v>
      </c>
      <c r="D736" t="s">
        <v>1093</v>
      </c>
      <c r="E736" s="6">
        <v>40288</v>
      </c>
      <c r="F736">
        <v>168.95</v>
      </c>
      <c r="G736">
        <v>1</v>
      </c>
      <c r="H736">
        <v>168.95</v>
      </c>
    </row>
    <row r="737" spans="1:8">
      <c r="A737" t="s">
        <v>171</v>
      </c>
      <c r="B737" t="s">
        <v>1090</v>
      </c>
      <c r="C737" t="s">
        <v>674</v>
      </c>
      <c r="D737" t="s">
        <v>1093</v>
      </c>
      <c r="E737" s="6">
        <v>40290</v>
      </c>
      <c r="F737">
        <v>168.95</v>
      </c>
      <c r="G737">
        <v>4</v>
      </c>
      <c r="H737">
        <v>675.8</v>
      </c>
    </row>
    <row r="738" spans="1:8">
      <c r="A738" t="s">
        <v>673</v>
      </c>
      <c r="B738" t="s">
        <v>1090</v>
      </c>
      <c r="C738" t="s">
        <v>674</v>
      </c>
      <c r="D738" t="s">
        <v>1095</v>
      </c>
      <c r="E738" s="6">
        <v>40290</v>
      </c>
      <c r="F738">
        <v>168.95</v>
      </c>
      <c r="G738">
        <v>7</v>
      </c>
      <c r="H738">
        <v>1182.6499999999999</v>
      </c>
    </row>
    <row r="739" spans="1:8">
      <c r="A739" t="s">
        <v>678</v>
      </c>
      <c r="B739" t="s">
        <v>1090</v>
      </c>
      <c r="C739" t="s">
        <v>679</v>
      </c>
      <c r="D739" t="s">
        <v>1093</v>
      </c>
      <c r="E739" s="6">
        <v>40295</v>
      </c>
      <c r="F739">
        <v>168.95</v>
      </c>
      <c r="G739">
        <v>11</v>
      </c>
      <c r="H739">
        <v>1858.4499999999998</v>
      </c>
    </row>
    <row r="740" spans="1:8">
      <c r="A740" t="s">
        <v>262</v>
      </c>
      <c r="B740" t="s">
        <v>1090</v>
      </c>
      <c r="C740" t="s">
        <v>676</v>
      </c>
      <c r="D740" t="s">
        <v>1091</v>
      </c>
      <c r="E740" s="6">
        <v>40302</v>
      </c>
      <c r="F740">
        <v>168.95</v>
      </c>
      <c r="G740">
        <v>2</v>
      </c>
      <c r="H740">
        <v>337.9</v>
      </c>
    </row>
    <row r="741" spans="1:8">
      <c r="A741" t="s">
        <v>605</v>
      </c>
      <c r="B741" t="s">
        <v>1090</v>
      </c>
      <c r="C741" t="s">
        <v>675</v>
      </c>
      <c r="D741" t="s">
        <v>1093</v>
      </c>
      <c r="E741" s="6">
        <v>40306</v>
      </c>
      <c r="F741">
        <v>168.95</v>
      </c>
      <c r="G741">
        <v>15</v>
      </c>
      <c r="H741">
        <v>2534.25</v>
      </c>
    </row>
    <row r="742" spans="1:8">
      <c r="A742" t="s">
        <v>677</v>
      </c>
      <c r="B742" t="s">
        <v>1090</v>
      </c>
      <c r="C742" t="s">
        <v>675</v>
      </c>
      <c r="D742" t="s">
        <v>1094</v>
      </c>
      <c r="E742" s="6">
        <v>40315</v>
      </c>
      <c r="F742">
        <v>168.95</v>
      </c>
      <c r="G742">
        <v>15</v>
      </c>
      <c r="H742">
        <v>2534.25</v>
      </c>
    </row>
    <row r="743" spans="1:8">
      <c r="A743" t="s">
        <v>3141</v>
      </c>
      <c r="B743" t="s">
        <v>1090</v>
      </c>
      <c r="C743" t="s">
        <v>676</v>
      </c>
      <c r="D743" t="s">
        <v>1095</v>
      </c>
      <c r="E743" s="6">
        <v>40315</v>
      </c>
      <c r="F743">
        <v>168.95</v>
      </c>
      <c r="G743">
        <v>15</v>
      </c>
      <c r="H743">
        <v>2534.25</v>
      </c>
    </row>
    <row r="744" spans="1:8">
      <c r="A744" t="s">
        <v>681</v>
      </c>
      <c r="B744" t="s">
        <v>1090</v>
      </c>
      <c r="C744" t="s">
        <v>679</v>
      </c>
      <c r="D744" t="s">
        <v>1091</v>
      </c>
      <c r="E744" s="6">
        <v>40318</v>
      </c>
      <c r="F744">
        <v>168.95</v>
      </c>
      <c r="G744">
        <v>3</v>
      </c>
      <c r="H744">
        <v>506.84999999999997</v>
      </c>
    </row>
    <row r="745" spans="1:8">
      <c r="A745" t="s">
        <v>681</v>
      </c>
      <c r="B745" t="s">
        <v>1090</v>
      </c>
      <c r="C745" t="s">
        <v>679</v>
      </c>
      <c r="D745" t="s">
        <v>1093</v>
      </c>
      <c r="E745" s="6">
        <v>40322</v>
      </c>
      <c r="F745">
        <v>168.95</v>
      </c>
      <c r="G745">
        <v>3</v>
      </c>
      <c r="H745">
        <v>506.84999999999997</v>
      </c>
    </row>
    <row r="746" spans="1:8">
      <c r="A746" t="s">
        <v>171</v>
      </c>
      <c r="B746" t="s">
        <v>1090</v>
      </c>
      <c r="C746" t="s">
        <v>674</v>
      </c>
      <c r="D746" t="s">
        <v>1094</v>
      </c>
      <c r="E746" s="6">
        <v>40339</v>
      </c>
      <c r="F746">
        <v>168.95</v>
      </c>
      <c r="G746">
        <v>18</v>
      </c>
      <c r="H746">
        <v>3041.1</v>
      </c>
    </row>
    <row r="747" spans="1:8">
      <c r="A747" t="s">
        <v>343</v>
      </c>
      <c r="B747" t="s">
        <v>1090</v>
      </c>
      <c r="C747" t="s">
        <v>674</v>
      </c>
      <c r="D747" t="s">
        <v>1092</v>
      </c>
      <c r="E747" s="6">
        <v>40345</v>
      </c>
      <c r="F747">
        <v>168.95</v>
      </c>
      <c r="G747">
        <v>14</v>
      </c>
      <c r="H747">
        <v>2365.2999999999997</v>
      </c>
    </row>
    <row r="748" spans="1:8">
      <c r="A748" t="s">
        <v>171</v>
      </c>
      <c r="B748" t="s">
        <v>1090</v>
      </c>
      <c r="C748" t="s">
        <v>674</v>
      </c>
      <c r="D748" t="s">
        <v>1093</v>
      </c>
      <c r="E748" s="6">
        <v>40352</v>
      </c>
      <c r="F748">
        <v>168.95</v>
      </c>
      <c r="G748">
        <v>6</v>
      </c>
      <c r="H748">
        <v>1013.6999999999999</v>
      </c>
    </row>
    <row r="749" spans="1:8">
      <c r="A749" t="s">
        <v>681</v>
      </c>
      <c r="B749" t="s">
        <v>1090</v>
      </c>
      <c r="C749" t="s">
        <v>679</v>
      </c>
      <c r="D749" t="s">
        <v>1092</v>
      </c>
      <c r="E749" s="6">
        <v>40353</v>
      </c>
      <c r="F749">
        <v>168.95</v>
      </c>
      <c r="G749">
        <v>2</v>
      </c>
      <c r="H749">
        <v>337.9</v>
      </c>
    </row>
    <row r="750" spans="1:8">
      <c r="A750" t="s">
        <v>312</v>
      </c>
      <c r="B750" t="s">
        <v>1090</v>
      </c>
      <c r="C750" t="s">
        <v>674</v>
      </c>
      <c r="D750" t="s">
        <v>1095</v>
      </c>
      <c r="E750" s="6">
        <v>40353</v>
      </c>
      <c r="F750">
        <v>168.95</v>
      </c>
      <c r="G750">
        <v>15</v>
      </c>
      <c r="H750">
        <v>2534.25</v>
      </c>
    </row>
    <row r="751" spans="1:8">
      <c r="A751" t="s">
        <v>605</v>
      </c>
      <c r="B751" t="s">
        <v>1090</v>
      </c>
      <c r="C751" t="s">
        <v>675</v>
      </c>
      <c r="D751" t="s">
        <v>1093</v>
      </c>
      <c r="E751" s="6">
        <v>40369</v>
      </c>
      <c r="F751">
        <v>168.95</v>
      </c>
      <c r="G751">
        <v>14</v>
      </c>
      <c r="H751">
        <v>2365.2999999999997</v>
      </c>
    </row>
    <row r="752" spans="1:8">
      <c r="A752" t="s">
        <v>171</v>
      </c>
      <c r="B752" t="s">
        <v>1090</v>
      </c>
      <c r="C752" t="s">
        <v>674</v>
      </c>
      <c r="D752" t="s">
        <v>1092</v>
      </c>
      <c r="E752" s="6">
        <v>40372</v>
      </c>
      <c r="F752">
        <v>168.95</v>
      </c>
      <c r="G752">
        <v>13</v>
      </c>
      <c r="H752">
        <v>2196.35</v>
      </c>
    </row>
    <row r="753" spans="1:8">
      <c r="A753" t="s">
        <v>171</v>
      </c>
      <c r="B753" t="s">
        <v>1090</v>
      </c>
      <c r="C753" t="s">
        <v>674</v>
      </c>
      <c r="D753" t="s">
        <v>1095</v>
      </c>
      <c r="E753" s="6">
        <v>40380</v>
      </c>
      <c r="F753">
        <v>168.95</v>
      </c>
      <c r="G753">
        <v>7</v>
      </c>
      <c r="H753">
        <v>1182.6499999999999</v>
      </c>
    </row>
    <row r="754" spans="1:8">
      <c r="A754" t="s">
        <v>682</v>
      </c>
      <c r="B754" t="s">
        <v>1090</v>
      </c>
      <c r="C754" t="s">
        <v>679</v>
      </c>
      <c r="D754" t="s">
        <v>1091</v>
      </c>
      <c r="E754" s="6">
        <v>40381</v>
      </c>
      <c r="F754">
        <v>168.95</v>
      </c>
      <c r="G754">
        <v>14</v>
      </c>
      <c r="H754">
        <v>2365.2999999999997</v>
      </c>
    </row>
    <row r="755" spans="1:8">
      <c r="A755" t="s">
        <v>171</v>
      </c>
      <c r="B755" t="s">
        <v>1090</v>
      </c>
      <c r="C755" t="s">
        <v>674</v>
      </c>
      <c r="D755" t="s">
        <v>1091</v>
      </c>
      <c r="E755" s="6">
        <v>40385</v>
      </c>
      <c r="F755">
        <v>168.95</v>
      </c>
      <c r="G755">
        <v>3</v>
      </c>
      <c r="H755">
        <v>506.84999999999997</v>
      </c>
    </row>
    <row r="756" spans="1:8">
      <c r="A756" t="s">
        <v>681</v>
      </c>
      <c r="B756" t="s">
        <v>1090</v>
      </c>
      <c r="C756" t="s">
        <v>679</v>
      </c>
      <c r="D756" t="s">
        <v>1094</v>
      </c>
      <c r="E756" s="6">
        <v>40387</v>
      </c>
      <c r="F756">
        <v>168.95</v>
      </c>
      <c r="G756">
        <v>12</v>
      </c>
      <c r="H756">
        <v>2027.3999999999999</v>
      </c>
    </row>
    <row r="757" spans="1:8">
      <c r="A757" t="s">
        <v>312</v>
      </c>
      <c r="B757" t="s">
        <v>1090</v>
      </c>
      <c r="C757" t="s">
        <v>674</v>
      </c>
      <c r="D757" t="s">
        <v>1094</v>
      </c>
      <c r="E757" s="6">
        <v>40388</v>
      </c>
      <c r="F757">
        <v>168.95</v>
      </c>
      <c r="G757">
        <v>11</v>
      </c>
      <c r="H757">
        <v>1858.4499999999998</v>
      </c>
    </row>
    <row r="758" spans="1:8">
      <c r="A758" t="s">
        <v>312</v>
      </c>
      <c r="B758" t="s">
        <v>1090</v>
      </c>
      <c r="C758" t="s">
        <v>674</v>
      </c>
      <c r="D758" t="s">
        <v>1094</v>
      </c>
      <c r="E758" s="6">
        <v>40393</v>
      </c>
      <c r="F758">
        <v>168.95</v>
      </c>
      <c r="G758">
        <v>7</v>
      </c>
      <c r="H758">
        <v>1182.6499999999999</v>
      </c>
    </row>
    <row r="759" spans="1:8">
      <c r="A759" t="s">
        <v>605</v>
      </c>
      <c r="B759" t="s">
        <v>1090</v>
      </c>
      <c r="C759" t="s">
        <v>675</v>
      </c>
      <c r="D759" t="s">
        <v>1093</v>
      </c>
      <c r="E759" s="6">
        <v>40393</v>
      </c>
      <c r="F759">
        <v>168.95</v>
      </c>
      <c r="G759">
        <v>4</v>
      </c>
      <c r="H759">
        <v>675.8</v>
      </c>
    </row>
    <row r="760" spans="1:8">
      <c r="A760" t="s">
        <v>605</v>
      </c>
      <c r="B760" t="s">
        <v>1090</v>
      </c>
      <c r="C760" t="s">
        <v>675</v>
      </c>
      <c r="D760" t="s">
        <v>1091</v>
      </c>
      <c r="E760" s="6">
        <v>40396</v>
      </c>
      <c r="F760">
        <v>168.95</v>
      </c>
      <c r="G760">
        <v>14</v>
      </c>
      <c r="H760">
        <v>2365.2999999999997</v>
      </c>
    </row>
    <row r="761" spans="1:8">
      <c r="A761" t="s">
        <v>3141</v>
      </c>
      <c r="B761" t="s">
        <v>1090</v>
      </c>
      <c r="C761" t="s">
        <v>676</v>
      </c>
      <c r="D761" t="s">
        <v>1095</v>
      </c>
      <c r="E761" s="6">
        <v>40396</v>
      </c>
      <c r="F761">
        <v>168.95</v>
      </c>
      <c r="G761">
        <v>2</v>
      </c>
      <c r="H761">
        <v>337.9</v>
      </c>
    </row>
    <row r="762" spans="1:8">
      <c r="A762" t="s">
        <v>171</v>
      </c>
      <c r="B762" t="s">
        <v>1090</v>
      </c>
      <c r="C762" t="s">
        <v>674</v>
      </c>
      <c r="D762" t="s">
        <v>1094</v>
      </c>
      <c r="E762" s="6">
        <v>40401</v>
      </c>
      <c r="F762">
        <v>168.95</v>
      </c>
      <c r="G762">
        <v>20</v>
      </c>
      <c r="H762">
        <v>3379</v>
      </c>
    </row>
    <row r="763" spans="1:8">
      <c r="A763" t="s">
        <v>681</v>
      </c>
      <c r="B763" t="s">
        <v>1090</v>
      </c>
      <c r="C763" t="s">
        <v>679</v>
      </c>
      <c r="D763" t="s">
        <v>1091</v>
      </c>
      <c r="E763" s="6">
        <v>40406</v>
      </c>
      <c r="F763">
        <v>168.95</v>
      </c>
      <c r="G763">
        <v>3</v>
      </c>
      <c r="H763">
        <v>506.84999999999997</v>
      </c>
    </row>
    <row r="764" spans="1:8">
      <c r="A764" t="s">
        <v>681</v>
      </c>
      <c r="B764" t="s">
        <v>1090</v>
      </c>
      <c r="C764" t="s">
        <v>679</v>
      </c>
      <c r="D764" t="s">
        <v>1093</v>
      </c>
      <c r="E764" s="6">
        <v>40406</v>
      </c>
      <c r="F764">
        <v>168.95</v>
      </c>
      <c r="G764">
        <v>10</v>
      </c>
      <c r="H764">
        <v>1689.5</v>
      </c>
    </row>
    <row r="765" spans="1:8">
      <c r="A765" t="s">
        <v>678</v>
      </c>
      <c r="B765" t="s">
        <v>1090</v>
      </c>
      <c r="C765" t="s">
        <v>679</v>
      </c>
      <c r="D765" t="s">
        <v>1094</v>
      </c>
      <c r="E765" s="6">
        <v>40408</v>
      </c>
      <c r="F765">
        <v>168.95</v>
      </c>
      <c r="G765">
        <v>6</v>
      </c>
      <c r="H765">
        <v>1013.6999999999999</v>
      </c>
    </row>
    <row r="766" spans="1:8">
      <c r="A766" t="s">
        <v>677</v>
      </c>
      <c r="B766" t="s">
        <v>1090</v>
      </c>
      <c r="C766" t="s">
        <v>675</v>
      </c>
      <c r="D766" t="s">
        <v>1093</v>
      </c>
      <c r="E766" s="6">
        <v>40413</v>
      </c>
      <c r="F766">
        <v>168.95</v>
      </c>
      <c r="G766">
        <v>8</v>
      </c>
      <c r="H766">
        <v>1351.6</v>
      </c>
    </row>
    <row r="767" spans="1:8">
      <c r="A767" t="s">
        <v>605</v>
      </c>
      <c r="B767" t="s">
        <v>1090</v>
      </c>
      <c r="C767" t="s">
        <v>675</v>
      </c>
      <c r="D767" t="s">
        <v>1092</v>
      </c>
      <c r="E767" s="6">
        <v>40413</v>
      </c>
      <c r="F767">
        <v>168.95</v>
      </c>
      <c r="G767">
        <v>5</v>
      </c>
      <c r="H767">
        <v>844.75</v>
      </c>
    </row>
    <row r="768" spans="1:8">
      <c r="A768" t="s">
        <v>681</v>
      </c>
      <c r="B768" t="s">
        <v>1090</v>
      </c>
      <c r="C768" t="s">
        <v>679</v>
      </c>
      <c r="D768" t="s">
        <v>1095</v>
      </c>
      <c r="E768" s="6">
        <v>40414</v>
      </c>
      <c r="F768">
        <v>168.95</v>
      </c>
      <c r="G768">
        <v>15</v>
      </c>
      <c r="H768">
        <v>2534.25</v>
      </c>
    </row>
    <row r="769" spans="1:8">
      <c r="A769" t="s">
        <v>682</v>
      </c>
      <c r="B769" t="s">
        <v>1090</v>
      </c>
      <c r="C769" t="s">
        <v>679</v>
      </c>
      <c r="D769" t="s">
        <v>1094</v>
      </c>
      <c r="E769" s="6">
        <v>40421</v>
      </c>
      <c r="F769">
        <v>168.95</v>
      </c>
      <c r="G769">
        <v>11</v>
      </c>
      <c r="H769">
        <v>1858.4499999999998</v>
      </c>
    </row>
    <row r="770" spans="1:8">
      <c r="A770" t="s">
        <v>312</v>
      </c>
      <c r="B770" t="s">
        <v>1090</v>
      </c>
      <c r="C770" t="s">
        <v>674</v>
      </c>
      <c r="D770" t="s">
        <v>1094</v>
      </c>
      <c r="E770" s="6">
        <v>40427</v>
      </c>
      <c r="F770">
        <v>168.95</v>
      </c>
      <c r="G770">
        <v>7</v>
      </c>
      <c r="H770">
        <v>1182.6499999999999</v>
      </c>
    </row>
    <row r="771" spans="1:8">
      <c r="A771" t="s">
        <v>673</v>
      </c>
      <c r="B771" t="s">
        <v>1090</v>
      </c>
      <c r="C771" t="s">
        <v>674</v>
      </c>
      <c r="D771" t="s">
        <v>1095</v>
      </c>
      <c r="E771" s="6">
        <v>40430</v>
      </c>
      <c r="F771">
        <v>168.95</v>
      </c>
      <c r="G771">
        <v>10</v>
      </c>
      <c r="H771">
        <v>1689.5</v>
      </c>
    </row>
    <row r="772" spans="1:8">
      <c r="A772" t="s">
        <v>681</v>
      </c>
      <c r="B772" t="s">
        <v>1090</v>
      </c>
      <c r="C772" t="s">
        <v>679</v>
      </c>
      <c r="D772" t="s">
        <v>1091</v>
      </c>
      <c r="E772" s="6">
        <v>40432</v>
      </c>
      <c r="F772">
        <v>168.95</v>
      </c>
      <c r="G772">
        <v>5</v>
      </c>
      <c r="H772">
        <v>844.75</v>
      </c>
    </row>
    <row r="773" spans="1:8">
      <c r="A773" t="s">
        <v>682</v>
      </c>
      <c r="B773" t="s">
        <v>1090</v>
      </c>
      <c r="C773" t="s">
        <v>679</v>
      </c>
      <c r="D773" t="s">
        <v>1091</v>
      </c>
      <c r="E773" s="6">
        <v>40432</v>
      </c>
      <c r="F773">
        <v>168.95</v>
      </c>
      <c r="G773">
        <v>8</v>
      </c>
      <c r="H773">
        <v>1351.6</v>
      </c>
    </row>
    <row r="774" spans="1:8">
      <c r="A774" t="s">
        <v>677</v>
      </c>
      <c r="B774" t="s">
        <v>1090</v>
      </c>
      <c r="C774" t="s">
        <v>675</v>
      </c>
      <c r="D774" t="s">
        <v>1093</v>
      </c>
      <c r="E774" s="6">
        <v>40435</v>
      </c>
      <c r="F774">
        <v>168.95</v>
      </c>
      <c r="G774">
        <v>9</v>
      </c>
      <c r="H774">
        <v>1520.55</v>
      </c>
    </row>
    <row r="775" spans="1:8">
      <c r="A775" t="s">
        <v>3141</v>
      </c>
      <c r="B775" t="s">
        <v>1090</v>
      </c>
      <c r="C775" t="s">
        <v>676</v>
      </c>
      <c r="D775" t="s">
        <v>1093</v>
      </c>
      <c r="E775" s="6">
        <v>40438</v>
      </c>
      <c r="F775">
        <v>168.95</v>
      </c>
      <c r="G775">
        <v>15</v>
      </c>
      <c r="H775">
        <v>2534.25</v>
      </c>
    </row>
    <row r="776" spans="1:8">
      <c r="A776" t="s">
        <v>3141</v>
      </c>
      <c r="B776" t="s">
        <v>1090</v>
      </c>
      <c r="C776" t="s">
        <v>676</v>
      </c>
      <c r="D776" t="s">
        <v>1091</v>
      </c>
      <c r="E776" s="6">
        <v>40445</v>
      </c>
      <c r="F776">
        <v>168.95</v>
      </c>
      <c r="G776">
        <v>1</v>
      </c>
      <c r="H776">
        <v>168.95</v>
      </c>
    </row>
    <row r="777" spans="1:8">
      <c r="A777" t="s">
        <v>681</v>
      </c>
      <c r="B777" t="s">
        <v>1090</v>
      </c>
      <c r="C777" t="s">
        <v>679</v>
      </c>
      <c r="D777" t="s">
        <v>1095</v>
      </c>
      <c r="E777" s="6">
        <v>40448</v>
      </c>
      <c r="F777">
        <v>168.95</v>
      </c>
      <c r="G777">
        <v>1</v>
      </c>
      <c r="H777">
        <v>168.95</v>
      </c>
    </row>
    <row r="778" spans="1:8">
      <c r="A778" t="s">
        <v>312</v>
      </c>
      <c r="B778" t="s">
        <v>1090</v>
      </c>
      <c r="C778" t="s">
        <v>674</v>
      </c>
      <c r="D778" t="s">
        <v>1094</v>
      </c>
      <c r="E778" s="6">
        <v>40451</v>
      </c>
      <c r="F778">
        <v>168.95</v>
      </c>
      <c r="G778">
        <v>19</v>
      </c>
      <c r="H778">
        <v>3210.0499999999997</v>
      </c>
    </row>
    <row r="779" spans="1:8">
      <c r="A779" t="s">
        <v>678</v>
      </c>
      <c r="B779" t="s">
        <v>1090</v>
      </c>
      <c r="C779" t="s">
        <v>679</v>
      </c>
      <c r="D779" t="s">
        <v>1094</v>
      </c>
      <c r="E779" s="6">
        <v>40451</v>
      </c>
      <c r="F779">
        <v>168.95</v>
      </c>
      <c r="G779">
        <v>6</v>
      </c>
      <c r="H779">
        <v>1013.6999999999999</v>
      </c>
    </row>
    <row r="780" spans="1:8">
      <c r="A780" t="s">
        <v>3141</v>
      </c>
      <c r="B780" t="s">
        <v>1090</v>
      </c>
      <c r="C780" t="s">
        <v>676</v>
      </c>
      <c r="D780" t="s">
        <v>1093</v>
      </c>
      <c r="E780" s="6">
        <v>40456</v>
      </c>
      <c r="F780">
        <v>168.95</v>
      </c>
      <c r="G780">
        <v>1</v>
      </c>
      <c r="H780">
        <v>168.95</v>
      </c>
    </row>
    <row r="781" spans="1:8">
      <c r="A781" t="s">
        <v>312</v>
      </c>
      <c r="B781" t="s">
        <v>1090</v>
      </c>
      <c r="C781" t="s">
        <v>674</v>
      </c>
      <c r="D781" t="s">
        <v>1095</v>
      </c>
      <c r="E781" s="6">
        <v>40456</v>
      </c>
      <c r="F781">
        <v>168.95</v>
      </c>
      <c r="G781">
        <v>6</v>
      </c>
      <c r="H781">
        <v>1013.6999999999999</v>
      </c>
    </row>
    <row r="782" spans="1:8">
      <c r="A782" t="s">
        <v>680</v>
      </c>
      <c r="B782" t="s">
        <v>1090</v>
      </c>
      <c r="C782" t="s">
        <v>679</v>
      </c>
      <c r="D782" t="s">
        <v>1094</v>
      </c>
      <c r="E782" s="6">
        <v>40463</v>
      </c>
      <c r="F782">
        <v>168.95</v>
      </c>
      <c r="G782">
        <v>13</v>
      </c>
      <c r="H782">
        <v>2196.35</v>
      </c>
    </row>
    <row r="783" spans="1:8">
      <c r="A783" t="s">
        <v>343</v>
      </c>
      <c r="B783" t="s">
        <v>1090</v>
      </c>
      <c r="C783" t="s">
        <v>674</v>
      </c>
      <c r="D783" t="s">
        <v>1092</v>
      </c>
      <c r="E783" s="6">
        <v>40464</v>
      </c>
      <c r="F783">
        <v>168.95</v>
      </c>
      <c r="G783">
        <v>3</v>
      </c>
      <c r="H783">
        <v>506.84999999999997</v>
      </c>
    </row>
    <row r="784" spans="1:8">
      <c r="A784" t="s">
        <v>171</v>
      </c>
      <c r="B784" t="s">
        <v>1090</v>
      </c>
      <c r="C784" t="s">
        <v>674</v>
      </c>
      <c r="D784" t="s">
        <v>1091</v>
      </c>
      <c r="E784" s="6">
        <v>40470</v>
      </c>
      <c r="F784">
        <v>168.95</v>
      </c>
      <c r="G784">
        <v>7</v>
      </c>
      <c r="H784">
        <v>1182.6499999999999</v>
      </c>
    </row>
    <row r="785" spans="1:8">
      <c r="A785" t="s">
        <v>171</v>
      </c>
      <c r="B785" t="s">
        <v>1090</v>
      </c>
      <c r="C785" t="s">
        <v>674</v>
      </c>
      <c r="D785" t="s">
        <v>1095</v>
      </c>
      <c r="E785" s="6">
        <v>40470</v>
      </c>
      <c r="F785">
        <v>168.95</v>
      </c>
      <c r="G785">
        <v>2</v>
      </c>
      <c r="H785">
        <v>337.9</v>
      </c>
    </row>
    <row r="786" spans="1:8">
      <c r="A786" t="s">
        <v>677</v>
      </c>
      <c r="B786" t="s">
        <v>1090</v>
      </c>
      <c r="C786" t="s">
        <v>675</v>
      </c>
      <c r="D786" t="s">
        <v>1092</v>
      </c>
      <c r="E786" s="6">
        <v>40473</v>
      </c>
      <c r="F786">
        <v>168.95</v>
      </c>
      <c r="G786">
        <v>8</v>
      </c>
      <c r="H786">
        <v>1351.6</v>
      </c>
    </row>
    <row r="787" spans="1:8">
      <c r="A787" t="s">
        <v>678</v>
      </c>
      <c r="B787" t="s">
        <v>1090</v>
      </c>
      <c r="C787" t="s">
        <v>679</v>
      </c>
      <c r="D787" t="s">
        <v>1091</v>
      </c>
      <c r="E787" s="6">
        <v>40474</v>
      </c>
      <c r="F787">
        <v>168.95</v>
      </c>
      <c r="G787">
        <v>4</v>
      </c>
      <c r="H787">
        <v>675.8</v>
      </c>
    </row>
    <row r="788" spans="1:8">
      <c r="A788" t="s">
        <v>605</v>
      </c>
      <c r="B788" t="s">
        <v>1090</v>
      </c>
      <c r="C788" t="s">
        <v>675</v>
      </c>
      <c r="D788" t="s">
        <v>1095</v>
      </c>
      <c r="E788" s="6">
        <v>40479</v>
      </c>
      <c r="F788">
        <v>168.95</v>
      </c>
      <c r="G788">
        <v>15</v>
      </c>
      <c r="H788">
        <v>2534.25</v>
      </c>
    </row>
    <row r="789" spans="1:8">
      <c r="A789" t="s">
        <v>681</v>
      </c>
      <c r="B789" t="s">
        <v>1090</v>
      </c>
      <c r="C789" t="s">
        <v>679</v>
      </c>
      <c r="D789" t="s">
        <v>1092</v>
      </c>
      <c r="E789" s="6">
        <v>40481</v>
      </c>
      <c r="F789">
        <v>168.95</v>
      </c>
      <c r="G789">
        <v>2</v>
      </c>
      <c r="H789">
        <v>337.9</v>
      </c>
    </row>
    <row r="790" spans="1:8">
      <c r="A790" t="s">
        <v>262</v>
      </c>
      <c r="B790" t="s">
        <v>1090</v>
      </c>
      <c r="C790" t="s">
        <v>676</v>
      </c>
      <c r="D790" t="s">
        <v>1092</v>
      </c>
      <c r="E790" s="6">
        <v>40491</v>
      </c>
      <c r="F790">
        <v>168.95</v>
      </c>
      <c r="G790">
        <v>2</v>
      </c>
      <c r="H790">
        <v>337.9</v>
      </c>
    </row>
    <row r="791" spans="1:8">
      <c r="A791" t="s">
        <v>678</v>
      </c>
      <c r="B791" t="s">
        <v>1090</v>
      </c>
      <c r="C791" t="s">
        <v>679</v>
      </c>
      <c r="D791" t="s">
        <v>1095</v>
      </c>
      <c r="E791" s="6">
        <v>40498</v>
      </c>
      <c r="F791">
        <v>168.95</v>
      </c>
      <c r="G791">
        <v>3</v>
      </c>
      <c r="H791">
        <v>506.84999999999997</v>
      </c>
    </row>
    <row r="792" spans="1:8">
      <c r="A792" t="s">
        <v>312</v>
      </c>
      <c r="B792" t="s">
        <v>1090</v>
      </c>
      <c r="C792" t="s">
        <v>674</v>
      </c>
      <c r="D792" t="s">
        <v>1092</v>
      </c>
      <c r="E792" s="6">
        <v>40499</v>
      </c>
      <c r="F792">
        <v>168.95</v>
      </c>
      <c r="G792">
        <v>7</v>
      </c>
      <c r="H792">
        <v>1182.6499999999999</v>
      </c>
    </row>
    <row r="793" spans="1:8">
      <c r="A793" t="s">
        <v>673</v>
      </c>
      <c r="B793" t="s">
        <v>1090</v>
      </c>
      <c r="C793" t="s">
        <v>674</v>
      </c>
      <c r="D793" t="s">
        <v>1095</v>
      </c>
      <c r="E793" s="6">
        <v>40501</v>
      </c>
      <c r="F793">
        <v>168.95</v>
      </c>
      <c r="G793">
        <v>8</v>
      </c>
      <c r="H793">
        <v>1351.6</v>
      </c>
    </row>
    <row r="794" spans="1:8">
      <c r="A794" t="s">
        <v>682</v>
      </c>
      <c r="B794" t="s">
        <v>1090</v>
      </c>
      <c r="C794" t="s">
        <v>679</v>
      </c>
      <c r="D794" t="s">
        <v>1094</v>
      </c>
      <c r="E794" s="6">
        <v>40502</v>
      </c>
      <c r="F794">
        <v>168.95</v>
      </c>
      <c r="G794">
        <v>14</v>
      </c>
      <c r="H794">
        <v>2365.2999999999997</v>
      </c>
    </row>
    <row r="795" spans="1:8">
      <c r="A795" t="s">
        <v>312</v>
      </c>
      <c r="B795" t="s">
        <v>1090</v>
      </c>
      <c r="C795" t="s">
        <v>674</v>
      </c>
      <c r="D795" t="s">
        <v>1094</v>
      </c>
      <c r="E795" s="6">
        <v>40502</v>
      </c>
      <c r="F795">
        <v>168.95</v>
      </c>
      <c r="G795">
        <v>19</v>
      </c>
      <c r="H795">
        <v>3210.0499999999997</v>
      </c>
    </row>
    <row r="796" spans="1:8">
      <c r="A796" t="s">
        <v>682</v>
      </c>
      <c r="B796" t="s">
        <v>1090</v>
      </c>
      <c r="C796" t="s">
        <v>679</v>
      </c>
      <c r="D796" t="s">
        <v>1095</v>
      </c>
      <c r="E796" s="6">
        <v>40502</v>
      </c>
      <c r="F796">
        <v>168.95</v>
      </c>
      <c r="G796">
        <v>15</v>
      </c>
      <c r="H796">
        <v>2534.25</v>
      </c>
    </row>
    <row r="797" spans="1:8">
      <c r="A797" t="s">
        <v>673</v>
      </c>
      <c r="B797" t="s">
        <v>1090</v>
      </c>
      <c r="C797" t="s">
        <v>674</v>
      </c>
      <c r="D797" t="s">
        <v>1094</v>
      </c>
      <c r="E797" s="6">
        <v>40504</v>
      </c>
      <c r="F797">
        <v>168.95</v>
      </c>
      <c r="G797">
        <v>8</v>
      </c>
      <c r="H797">
        <v>1351.6</v>
      </c>
    </row>
    <row r="798" spans="1:8">
      <c r="A798" t="s">
        <v>673</v>
      </c>
      <c r="B798" t="s">
        <v>1090</v>
      </c>
      <c r="C798" t="s">
        <v>674</v>
      </c>
      <c r="D798" t="s">
        <v>1093</v>
      </c>
      <c r="E798" s="6">
        <v>40507</v>
      </c>
      <c r="F798">
        <v>168.95</v>
      </c>
      <c r="G798">
        <v>9</v>
      </c>
      <c r="H798">
        <v>1520.55</v>
      </c>
    </row>
    <row r="799" spans="1:8">
      <c r="A799" t="s">
        <v>673</v>
      </c>
      <c r="B799" t="s">
        <v>1090</v>
      </c>
      <c r="C799" t="s">
        <v>674</v>
      </c>
      <c r="D799" t="s">
        <v>1092</v>
      </c>
      <c r="E799" s="6">
        <v>40508</v>
      </c>
      <c r="F799">
        <v>168.95</v>
      </c>
      <c r="G799">
        <v>12</v>
      </c>
      <c r="H799">
        <v>2027.3999999999999</v>
      </c>
    </row>
    <row r="800" spans="1:8">
      <c r="A800" t="s">
        <v>171</v>
      </c>
      <c r="B800" t="s">
        <v>1090</v>
      </c>
      <c r="C800" t="s">
        <v>674</v>
      </c>
      <c r="D800" t="s">
        <v>1092</v>
      </c>
      <c r="E800" s="6">
        <v>40511</v>
      </c>
      <c r="F800">
        <v>168.95</v>
      </c>
      <c r="G800">
        <v>14</v>
      </c>
      <c r="H800">
        <v>2365.2999999999997</v>
      </c>
    </row>
    <row r="801" spans="1:8">
      <c r="A801" t="s">
        <v>262</v>
      </c>
      <c r="B801" t="s">
        <v>1090</v>
      </c>
      <c r="C801" t="s">
        <v>676</v>
      </c>
      <c r="D801" t="s">
        <v>1094</v>
      </c>
      <c r="E801" s="6">
        <v>40512</v>
      </c>
      <c r="F801">
        <v>168.95</v>
      </c>
      <c r="G801">
        <v>13</v>
      </c>
      <c r="H801">
        <v>2196.35</v>
      </c>
    </row>
    <row r="802" spans="1:8">
      <c r="A802" t="s">
        <v>171</v>
      </c>
      <c r="B802" t="s">
        <v>1090</v>
      </c>
      <c r="C802" t="s">
        <v>674</v>
      </c>
      <c r="D802" t="s">
        <v>1092</v>
      </c>
      <c r="E802" s="6">
        <v>40513</v>
      </c>
      <c r="F802">
        <v>168.95</v>
      </c>
      <c r="G802">
        <v>15</v>
      </c>
      <c r="H802">
        <v>2534.25</v>
      </c>
    </row>
    <row r="803" spans="1:8">
      <c r="A803" t="s">
        <v>312</v>
      </c>
      <c r="B803" t="s">
        <v>1090</v>
      </c>
      <c r="C803" t="s">
        <v>674</v>
      </c>
      <c r="D803" t="s">
        <v>1095</v>
      </c>
      <c r="E803" s="6">
        <v>40514</v>
      </c>
      <c r="F803">
        <v>168.95</v>
      </c>
      <c r="G803">
        <v>13</v>
      </c>
      <c r="H803">
        <v>2196.35</v>
      </c>
    </row>
    <row r="804" spans="1:8">
      <c r="A804" t="s">
        <v>682</v>
      </c>
      <c r="B804" t="s">
        <v>1090</v>
      </c>
      <c r="C804" t="s">
        <v>679</v>
      </c>
      <c r="D804" t="s">
        <v>1094</v>
      </c>
      <c r="E804" s="6">
        <v>40526</v>
      </c>
      <c r="F804">
        <v>168.95</v>
      </c>
      <c r="G804">
        <v>13</v>
      </c>
      <c r="H804">
        <v>2196.35</v>
      </c>
    </row>
    <row r="805" spans="1:8">
      <c r="A805" t="s">
        <v>312</v>
      </c>
      <c r="B805" t="s">
        <v>1090</v>
      </c>
      <c r="C805" t="s">
        <v>674</v>
      </c>
      <c r="D805" t="s">
        <v>1093</v>
      </c>
      <c r="E805" s="6">
        <v>40529</v>
      </c>
      <c r="F805">
        <v>168.95</v>
      </c>
      <c r="G805">
        <v>11</v>
      </c>
      <c r="H805">
        <v>1858.4499999999998</v>
      </c>
    </row>
    <row r="806" spans="1:8">
      <c r="A806" t="s">
        <v>678</v>
      </c>
      <c r="B806" t="s">
        <v>1090</v>
      </c>
      <c r="C806" t="s">
        <v>679</v>
      </c>
      <c r="D806" t="s">
        <v>1091</v>
      </c>
      <c r="E806" s="6">
        <v>40536</v>
      </c>
      <c r="F806">
        <v>168.95</v>
      </c>
      <c r="G806">
        <v>3</v>
      </c>
      <c r="H806">
        <v>506.84999999999997</v>
      </c>
    </row>
    <row r="807" spans="1:8">
      <c r="A807" t="s">
        <v>262</v>
      </c>
      <c r="B807" t="s">
        <v>1090</v>
      </c>
      <c r="C807" t="s">
        <v>676</v>
      </c>
      <c r="D807" t="s">
        <v>1094</v>
      </c>
      <c r="E807" s="6">
        <v>40536</v>
      </c>
      <c r="F807">
        <v>168.95</v>
      </c>
      <c r="G807">
        <v>16</v>
      </c>
      <c r="H807">
        <v>2703.2</v>
      </c>
    </row>
    <row r="808" spans="1:8">
      <c r="A808" t="s">
        <v>171</v>
      </c>
      <c r="B808" t="s">
        <v>1090</v>
      </c>
      <c r="C808" t="s">
        <v>674</v>
      </c>
      <c r="D808" t="s">
        <v>1093</v>
      </c>
      <c r="E808" s="6">
        <v>40537</v>
      </c>
      <c r="F808">
        <v>168.95</v>
      </c>
      <c r="G808">
        <v>8</v>
      </c>
      <c r="H808">
        <v>1351.6</v>
      </c>
    </row>
    <row r="809" spans="1:8">
      <c r="A809" t="s">
        <v>605</v>
      </c>
      <c r="B809" t="s">
        <v>1090</v>
      </c>
      <c r="C809" t="s">
        <v>675</v>
      </c>
      <c r="D809" t="s">
        <v>1092</v>
      </c>
      <c r="E809" s="6">
        <v>40537</v>
      </c>
      <c r="F809">
        <v>168.95</v>
      </c>
      <c r="G809">
        <v>9</v>
      </c>
      <c r="H809">
        <v>1520.55</v>
      </c>
    </row>
    <row r="810" spans="1:8">
      <c r="A810" t="s">
        <v>677</v>
      </c>
      <c r="B810" t="s">
        <v>1090</v>
      </c>
      <c r="C810" t="s">
        <v>675</v>
      </c>
      <c r="D810" t="s">
        <v>1091</v>
      </c>
      <c r="E810" s="6">
        <v>40539</v>
      </c>
      <c r="F810">
        <v>168.95</v>
      </c>
      <c r="G810">
        <v>12</v>
      </c>
      <c r="H810">
        <v>2027.3999999999999</v>
      </c>
    </row>
    <row r="811" spans="1:8">
      <c r="A811" t="s">
        <v>682</v>
      </c>
      <c r="B811" t="s">
        <v>1090</v>
      </c>
      <c r="C811" t="s">
        <v>679</v>
      </c>
      <c r="D811" t="s">
        <v>1093</v>
      </c>
      <c r="E811" s="6">
        <v>40539</v>
      </c>
      <c r="F811">
        <v>168.95</v>
      </c>
      <c r="G811">
        <v>6</v>
      </c>
      <c r="H811">
        <v>1013.6999999999999</v>
      </c>
    </row>
    <row r="812" spans="1:8">
      <c r="A812" t="s">
        <v>605</v>
      </c>
      <c r="B812" t="s">
        <v>1090</v>
      </c>
      <c r="C812" t="s">
        <v>675</v>
      </c>
      <c r="D812" t="s">
        <v>1094</v>
      </c>
      <c r="E812" s="6">
        <v>40542</v>
      </c>
      <c r="F812">
        <v>168.95</v>
      </c>
      <c r="G812">
        <v>12</v>
      </c>
      <c r="H812">
        <v>2027.3999999999999</v>
      </c>
    </row>
    <row r="813" spans="1:8">
      <c r="A813" t="s">
        <v>171</v>
      </c>
      <c r="B813" t="s">
        <v>1090</v>
      </c>
      <c r="C813" t="s">
        <v>674</v>
      </c>
      <c r="D813" t="s">
        <v>1091</v>
      </c>
      <c r="E813" s="6">
        <v>40547</v>
      </c>
      <c r="F813">
        <v>168.95</v>
      </c>
      <c r="G813">
        <v>2</v>
      </c>
      <c r="H813">
        <v>337.9</v>
      </c>
    </row>
    <row r="814" spans="1:8">
      <c r="A814" t="s">
        <v>681</v>
      </c>
      <c r="B814" t="s">
        <v>1090</v>
      </c>
      <c r="C814" t="s">
        <v>679</v>
      </c>
      <c r="D814" t="s">
        <v>1091</v>
      </c>
      <c r="E814" s="6">
        <v>40549</v>
      </c>
      <c r="F814">
        <v>168.95</v>
      </c>
      <c r="G814">
        <v>11</v>
      </c>
      <c r="H814">
        <v>1858.4499999999998</v>
      </c>
    </row>
    <row r="815" spans="1:8">
      <c r="A815" t="s">
        <v>312</v>
      </c>
      <c r="B815" t="s">
        <v>1090</v>
      </c>
      <c r="C815" t="s">
        <v>674</v>
      </c>
      <c r="D815" t="s">
        <v>1091</v>
      </c>
      <c r="E815" s="6">
        <v>40549</v>
      </c>
      <c r="F815">
        <v>168.95</v>
      </c>
      <c r="G815">
        <v>1</v>
      </c>
      <c r="H815">
        <v>168.95</v>
      </c>
    </row>
    <row r="816" spans="1:8">
      <c r="A816" t="s">
        <v>343</v>
      </c>
      <c r="B816" t="s">
        <v>1090</v>
      </c>
      <c r="C816" t="s">
        <v>674</v>
      </c>
      <c r="D816" t="s">
        <v>1095</v>
      </c>
      <c r="E816" s="6">
        <v>40550</v>
      </c>
      <c r="F816">
        <v>168.95</v>
      </c>
      <c r="G816">
        <v>11</v>
      </c>
      <c r="H816">
        <v>1858.4499999999998</v>
      </c>
    </row>
    <row r="817" spans="1:8">
      <c r="A817" t="s">
        <v>682</v>
      </c>
      <c r="B817" t="s">
        <v>1090</v>
      </c>
      <c r="C817" t="s">
        <v>679</v>
      </c>
      <c r="D817" t="s">
        <v>1095</v>
      </c>
      <c r="E817" s="6">
        <v>40554</v>
      </c>
      <c r="F817">
        <v>168.95</v>
      </c>
      <c r="G817">
        <v>1</v>
      </c>
      <c r="H817">
        <v>168.95</v>
      </c>
    </row>
    <row r="818" spans="1:8">
      <c r="A818" t="s">
        <v>3141</v>
      </c>
      <c r="B818" t="s">
        <v>1090</v>
      </c>
      <c r="C818" t="s">
        <v>676</v>
      </c>
      <c r="D818" t="s">
        <v>1095</v>
      </c>
      <c r="E818" s="6">
        <v>40554</v>
      </c>
      <c r="F818">
        <v>168.95</v>
      </c>
      <c r="G818">
        <v>15</v>
      </c>
      <c r="H818">
        <v>2534.25</v>
      </c>
    </row>
    <row r="819" spans="1:8">
      <c r="A819" t="s">
        <v>605</v>
      </c>
      <c r="B819" t="s">
        <v>1090</v>
      </c>
      <c r="C819" t="s">
        <v>675</v>
      </c>
      <c r="D819" t="s">
        <v>1093</v>
      </c>
      <c r="E819" s="6">
        <v>40558</v>
      </c>
      <c r="F819">
        <v>168.95</v>
      </c>
      <c r="G819">
        <v>10</v>
      </c>
      <c r="H819">
        <v>1689.5</v>
      </c>
    </row>
    <row r="820" spans="1:8">
      <c r="A820" t="s">
        <v>262</v>
      </c>
      <c r="B820" t="s">
        <v>1090</v>
      </c>
      <c r="C820" t="s">
        <v>676</v>
      </c>
      <c r="D820" t="s">
        <v>1093</v>
      </c>
      <c r="E820" s="6">
        <v>40564</v>
      </c>
      <c r="F820">
        <v>168.95</v>
      </c>
      <c r="G820">
        <v>11</v>
      </c>
      <c r="H820">
        <v>1858.4499999999998</v>
      </c>
    </row>
    <row r="821" spans="1:8">
      <c r="A821" t="s">
        <v>682</v>
      </c>
      <c r="B821" t="s">
        <v>1090</v>
      </c>
      <c r="C821" t="s">
        <v>679</v>
      </c>
      <c r="D821" t="s">
        <v>1094</v>
      </c>
      <c r="E821" s="6">
        <v>40569</v>
      </c>
      <c r="F821">
        <v>168.95</v>
      </c>
      <c r="G821">
        <v>17</v>
      </c>
      <c r="H821">
        <v>2872.1499999999996</v>
      </c>
    </row>
    <row r="822" spans="1:8">
      <c r="A822" t="s">
        <v>673</v>
      </c>
      <c r="B822" t="s">
        <v>1090</v>
      </c>
      <c r="C822" t="s">
        <v>674</v>
      </c>
      <c r="D822" t="s">
        <v>1093</v>
      </c>
      <c r="E822" s="6">
        <v>40569</v>
      </c>
      <c r="F822">
        <v>168.95</v>
      </c>
      <c r="G822">
        <v>8</v>
      </c>
      <c r="H822">
        <v>1351.6</v>
      </c>
    </row>
    <row r="823" spans="1:8">
      <c r="A823" t="s">
        <v>605</v>
      </c>
      <c r="B823" t="s">
        <v>1090</v>
      </c>
      <c r="C823" t="s">
        <v>675</v>
      </c>
      <c r="D823" t="s">
        <v>1091</v>
      </c>
      <c r="E823" s="6">
        <v>40572</v>
      </c>
      <c r="F823">
        <v>168.95</v>
      </c>
      <c r="G823">
        <v>15</v>
      </c>
      <c r="H823">
        <v>2534.25</v>
      </c>
    </row>
    <row r="824" spans="1:8">
      <c r="A824" t="s">
        <v>678</v>
      </c>
      <c r="B824" t="s">
        <v>1090</v>
      </c>
      <c r="C824" t="s">
        <v>679</v>
      </c>
      <c r="D824" t="s">
        <v>1093</v>
      </c>
      <c r="E824" s="6">
        <v>40589</v>
      </c>
      <c r="F824">
        <v>168.95</v>
      </c>
      <c r="G824">
        <v>2</v>
      </c>
      <c r="H824">
        <v>337.9</v>
      </c>
    </row>
    <row r="825" spans="1:8">
      <c r="A825" t="s">
        <v>262</v>
      </c>
      <c r="B825" t="s">
        <v>1090</v>
      </c>
      <c r="C825" t="s">
        <v>676</v>
      </c>
      <c r="D825" t="s">
        <v>1095</v>
      </c>
      <c r="E825" s="6">
        <v>40589</v>
      </c>
      <c r="F825">
        <v>168.95</v>
      </c>
      <c r="G825">
        <v>15</v>
      </c>
      <c r="H825">
        <v>2534.25</v>
      </c>
    </row>
    <row r="826" spans="1:8">
      <c r="A826" t="s">
        <v>678</v>
      </c>
      <c r="B826" t="s">
        <v>1090</v>
      </c>
      <c r="C826" t="s">
        <v>679</v>
      </c>
      <c r="D826" t="s">
        <v>1091</v>
      </c>
      <c r="E826" s="6">
        <v>40590</v>
      </c>
      <c r="F826">
        <v>168.95</v>
      </c>
      <c r="G826">
        <v>7</v>
      </c>
      <c r="H826">
        <v>1182.6499999999999</v>
      </c>
    </row>
    <row r="827" spans="1:8">
      <c r="A827" t="s">
        <v>262</v>
      </c>
      <c r="B827" t="s">
        <v>1090</v>
      </c>
      <c r="C827" t="s">
        <v>676</v>
      </c>
      <c r="D827" t="s">
        <v>1091</v>
      </c>
      <c r="E827" s="6">
        <v>40593</v>
      </c>
      <c r="F827">
        <v>168.95</v>
      </c>
      <c r="G827">
        <v>6</v>
      </c>
      <c r="H827">
        <v>1013.6999999999999</v>
      </c>
    </row>
    <row r="828" spans="1:8">
      <c r="A828" t="s">
        <v>171</v>
      </c>
      <c r="B828" t="s">
        <v>1090</v>
      </c>
      <c r="C828" t="s">
        <v>674</v>
      </c>
      <c r="D828" t="s">
        <v>1092</v>
      </c>
      <c r="E828" s="6">
        <v>40600</v>
      </c>
      <c r="F828">
        <v>168.95</v>
      </c>
      <c r="G828">
        <v>11</v>
      </c>
      <c r="H828">
        <v>1858.4499999999998</v>
      </c>
    </row>
    <row r="829" spans="1:8">
      <c r="A829" t="s">
        <v>673</v>
      </c>
      <c r="B829" t="s">
        <v>1090</v>
      </c>
      <c r="C829" t="s">
        <v>674</v>
      </c>
      <c r="D829" t="s">
        <v>1092</v>
      </c>
      <c r="E829" s="6">
        <v>40600</v>
      </c>
      <c r="F829">
        <v>168.95</v>
      </c>
      <c r="G829">
        <v>11</v>
      </c>
      <c r="H829">
        <v>1858.4499999999998</v>
      </c>
    </row>
    <row r="830" spans="1:8">
      <c r="A830" t="s">
        <v>681</v>
      </c>
      <c r="B830" t="s">
        <v>1090</v>
      </c>
      <c r="C830" t="s">
        <v>679</v>
      </c>
      <c r="D830" t="s">
        <v>1095</v>
      </c>
      <c r="E830" s="6">
        <v>40602</v>
      </c>
      <c r="F830">
        <v>168.95</v>
      </c>
      <c r="G830">
        <v>12</v>
      </c>
      <c r="H830">
        <v>2027.3999999999999</v>
      </c>
    </row>
    <row r="831" spans="1:8">
      <c r="A831" t="s">
        <v>680</v>
      </c>
      <c r="B831" t="s">
        <v>1090</v>
      </c>
      <c r="C831" t="s">
        <v>679</v>
      </c>
      <c r="D831" t="s">
        <v>1092</v>
      </c>
      <c r="E831" s="6">
        <v>40610</v>
      </c>
      <c r="F831">
        <v>168.95</v>
      </c>
      <c r="G831">
        <v>12</v>
      </c>
      <c r="H831">
        <v>2027.3999999999999</v>
      </c>
    </row>
    <row r="832" spans="1:8">
      <c r="A832" t="s">
        <v>171</v>
      </c>
      <c r="B832" t="s">
        <v>1090</v>
      </c>
      <c r="C832" t="s">
        <v>674</v>
      </c>
      <c r="D832" t="s">
        <v>1093</v>
      </c>
      <c r="E832" s="6">
        <v>40613</v>
      </c>
      <c r="F832">
        <v>168.95</v>
      </c>
      <c r="G832">
        <v>11</v>
      </c>
      <c r="H832">
        <v>1858.4499999999998</v>
      </c>
    </row>
    <row r="833" spans="1:8">
      <c r="A833" t="s">
        <v>681</v>
      </c>
      <c r="B833" t="s">
        <v>1090</v>
      </c>
      <c r="C833" t="s">
        <v>679</v>
      </c>
      <c r="D833" t="s">
        <v>1092</v>
      </c>
      <c r="E833" s="6">
        <v>40617</v>
      </c>
      <c r="F833">
        <v>168.95</v>
      </c>
      <c r="G833">
        <v>4</v>
      </c>
      <c r="H833">
        <v>675.8</v>
      </c>
    </row>
    <row r="834" spans="1:8">
      <c r="A834" t="s">
        <v>3141</v>
      </c>
      <c r="B834" t="s">
        <v>1090</v>
      </c>
      <c r="C834" t="s">
        <v>676</v>
      </c>
      <c r="D834" t="s">
        <v>1095</v>
      </c>
      <c r="E834" s="6">
        <v>40617</v>
      </c>
      <c r="F834">
        <v>168.95</v>
      </c>
      <c r="G834">
        <v>8</v>
      </c>
      <c r="H834">
        <v>1351.6</v>
      </c>
    </row>
    <row r="835" spans="1:8">
      <c r="A835" t="s">
        <v>262</v>
      </c>
      <c r="B835" t="s">
        <v>1090</v>
      </c>
      <c r="C835" t="s">
        <v>676</v>
      </c>
      <c r="D835" t="s">
        <v>1093</v>
      </c>
      <c r="E835" s="6">
        <v>40626</v>
      </c>
      <c r="F835">
        <v>168.95</v>
      </c>
      <c r="G835">
        <v>4</v>
      </c>
      <c r="H835">
        <v>675.8</v>
      </c>
    </row>
    <row r="836" spans="1:8">
      <c r="A836" t="s">
        <v>343</v>
      </c>
      <c r="B836" t="s">
        <v>1090</v>
      </c>
      <c r="C836" t="s">
        <v>674</v>
      </c>
      <c r="D836" t="s">
        <v>1095</v>
      </c>
      <c r="E836" s="6">
        <v>40631</v>
      </c>
      <c r="F836">
        <v>168.95</v>
      </c>
      <c r="G836">
        <v>13</v>
      </c>
      <c r="H836">
        <v>2196.35</v>
      </c>
    </row>
    <row r="837" spans="1:8">
      <c r="A837" t="s">
        <v>3141</v>
      </c>
      <c r="B837" t="s">
        <v>1090</v>
      </c>
      <c r="C837" t="s">
        <v>676</v>
      </c>
      <c r="D837" t="s">
        <v>1091</v>
      </c>
      <c r="E837" s="6">
        <v>40633</v>
      </c>
      <c r="F837">
        <v>168.95</v>
      </c>
      <c r="G837">
        <v>6</v>
      </c>
      <c r="H837">
        <v>1013.6999999999999</v>
      </c>
    </row>
    <row r="838" spans="1:8">
      <c r="A838" t="s">
        <v>673</v>
      </c>
      <c r="B838" t="s">
        <v>1090</v>
      </c>
      <c r="C838" t="s">
        <v>674</v>
      </c>
      <c r="D838" t="s">
        <v>1091</v>
      </c>
      <c r="E838" s="6">
        <v>40638</v>
      </c>
      <c r="F838">
        <v>168.95</v>
      </c>
      <c r="G838">
        <v>4</v>
      </c>
      <c r="H838">
        <v>675.8</v>
      </c>
    </row>
    <row r="839" spans="1:8">
      <c r="A839" t="s">
        <v>681</v>
      </c>
      <c r="B839" t="s">
        <v>1090</v>
      </c>
      <c r="C839" t="s">
        <v>679</v>
      </c>
      <c r="D839" t="s">
        <v>1093</v>
      </c>
      <c r="E839" s="6">
        <v>40638</v>
      </c>
      <c r="F839">
        <v>168.95</v>
      </c>
      <c r="G839">
        <v>10</v>
      </c>
      <c r="H839">
        <v>1689.5</v>
      </c>
    </row>
    <row r="840" spans="1:8">
      <c r="A840" t="s">
        <v>343</v>
      </c>
      <c r="B840" t="s">
        <v>1090</v>
      </c>
      <c r="C840" t="s">
        <v>674</v>
      </c>
      <c r="D840" t="s">
        <v>1093</v>
      </c>
      <c r="E840" s="6">
        <v>40640</v>
      </c>
      <c r="F840">
        <v>168.95</v>
      </c>
      <c r="G840">
        <v>6</v>
      </c>
      <c r="H840">
        <v>1013.6999999999999</v>
      </c>
    </row>
    <row r="841" spans="1:8">
      <c r="A841" t="s">
        <v>673</v>
      </c>
      <c r="B841" t="s">
        <v>1090</v>
      </c>
      <c r="C841" t="s">
        <v>674</v>
      </c>
      <c r="D841" t="s">
        <v>1092</v>
      </c>
      <c r="E841" s="6">
        <v>40640</v>
      </c>
      <c r="F841">
        <v>168.95</v>
      </c>
      <c r="G841">
        <v>6</v>
      </c>
      <c r="H841">
        <v>1013.6999999999999</v>
      </c>
    </row>
    <row r="842" spans="1:8">
      <c r="A842" t="s">
        <v>3141</v>
      </c>
      <c r="B842" t="s">
        <v>1090</v>
      </c>
      <c r="C842" t="s">
        <v>676</v>
      </c>
      <c r="D842" t="s">
        <v>1091</v>
      </c>
      <c r="E842" s="6">
        <v>40642</v>
      </c>
      <c r="F842">
        <v>168.95</v>
      </c>
      <c r="G842">
        <v>7</v>
      </c>
      <c r="H842">
        <v>1182.6499999999999</v>
      </c>
    </row>
    <row r="843" spans="1:8">
      <c r="A843" t="s">
        <v>678</v>
      </c>
      <c r="B843" t="s">
        <v>1090</v>
      </c>
      <c r="C843" t="s">
        <v>679</v>
      </c>
      <c r="D843" t="s">
        <v>1094</v>
      </c>
      <c r="E843" s="6">
        <v>40642</v>
      </c>
      <c r="F843">
        <v>168.95</v>
      </c>
      <c r="G843">
        <v>15</v>
      </c>
      <c r="H843">
        <v>2534.25</v>
      </c>
    </row>
    <row r="844" spans="1:8">
      <c r="A844" t="s">
        <v>673</v>
      </c>
      <c r="B844" t="s">
        <v>1090</v>
      </c>
      <c r="C844" t="s">
        <v>674</v>
      </c>
      <c r="D844" t="s">
        <v>1093</v>
      </c>
      <c r="E844" s="6">
        <v>40645</v>
      </c>
      <c r="F844">
        <v>168.95</v>
      </c>
      <c r="G844">
        <v>12</v>
      </c>
      <c r="H844">
        <v>2027.3999999999999</v>
      </c>
    </row>
    <row r="845" spans="1:8">
      <c r="A845" t="s">
        <v>3141</v>
      </c>
      <c r="B845" t="s">
        <v>1090</v>
      </c>
      <c r="C845" t="s">
        <v>676</v>
      </c>
      <c r="D845" t="s">
        <v>1093</v>
      </c>
      <c r="E845" s="6">
        <v>40654</v>
      </c>
      <c r="F845">
        <v>168.95</v>
      </c>
      <c r="G845">
        <v>2</v>
      </c>
      <c r="H845">
        <v>337.9</v>
      </c>
    </row>
    <row r="846" spans="1:8">
      <c r="A846" t="s">
        <v>343</v>
      </c>
      <c r="B846" t="s">
        <v>1090</v>
      </c>
      <c r="C846" t="s">
        <v>674</v>
      </c>
      <c r="D846" t="s">
        <v>1092</v>
      </c>
      <c r="E846" s="6">
        <v>40662</v>
      </c>
      <c r="F846">
        <v>168.95</v>
      </c>
      <c r="G846">
        <v>4</v>
      </c>
      <c r="H846">
        <v>675.8</v>
      </c>
    </row>
    <row r="847" spans="1:8">
      <c r="A847" t="s">
        <v>681</v>
      </c>
      <c r="B847" t="s">
        <v>1090</v>
      </c>
      <c r="C847" t="s">
        <v>679</v>
      </c>
      <c r="D847" t="s">
        <v>1093</v>
      </c>
      <c r="E847" s="6">
        <v>40670</v>
      </c>
      <c r="F847">
        <v>168.95</v>
      </c>
      <c r="G847">
        <v>8</v>
      </c>
      <c r="H847">
        <v>1351.6</v>
      </c>
    </row>
    <row r="848" spans="1:8">
      <c r="A848" t="s">
        <v>673</v>
      </c>
      <c r="B848" t="s">
        <v>1090</v>
      </c>
      <c r="C848" t="s">
        <v>674</v>
      </c>
      <c r="D848" t="s">
        <v>1092</v>
      </c>
      <c r="E848" s="6">
        <v>40672</v>
      </c>
      <c r="F848">
        <v>168.95</v>
      </c>
      <c r="G848">
        <v>5</v>
      </c>
      <c r="H848">
        <v>844.75</v>
      </c>
    </row>
    <row r="849" spans="1:8">
      <c r="A849" t="s">
        <v>262</v>
      </c>
      <c r="B849" t="s">
        <v>1090</v>
      </c>
      <c r="C849" t="s">
        <v>676</v>
      </c>
      <c r="D849" t="s">
        <v>1094</v>
      </c>
      <c r="E849" s="6">
        <v>40683</v>
      </c>
      <c r="F849">
        <v>168.95</v>
      </c>
      <c r="G849">
        <v>7</v>
      </c>
      <c r="H849">
        <v>1182.6499999999999</v>
      </c>
    </row>
    <row r="850" spans="1:8">
      <c r="A850" t="s">
        <v>678</v>
      </c>
      <c r="B850" t="s">
        <v>1090</v>
      </c>
      <c r="C850" t="s">
        <v>679</v>
      </c>
      <c r="D850" t="s">
        <v>1095</v>
      </c>
      <c r="E850" s="6">
        <v>40690</v>
      </c>
      <c r="F850">
        <v>168.95</v>
      </c>
      <c r="G850">
        <v>9</v>
      </c>
      <c r="H850">
        <v>1520.55</v>
      </c>
    </row>
    <row r="851" spans="1:8">
      <c r="A851" t="s">
        <v>678</v>
      </c>
      <c r="B851" t="s">
        <v>1090</v>
      </c>
      <c r="C851" t="s">
        <v>679</v>
      </c>
      <c r="D851" t="s">
        <v>1094</v>
      </c>
      <c r="E851" s="6">
        <v>40691</v>
      </c>
      <c r="F851">
        <v>168.95</v>
      </c>
      <c r="G851">
        <v>20</v>
      </c>
      <c r="H851">
        <v>3379</v>
      </c>
    </row>
    <row r="852" spans="1:8">
      <c r="A852" t="s">
        <v>673</v>
      </c>
      <c r="B852" t="s">
        <v>1090</v>
      </c>
      <c r="C852" t="s">
        <v>674</v>
      </c>
      <c r="D852" t="s">
        <v>1091</v>
      </c>
      <c r="E852" s="6">
        <v>40700</v>
      </c>
      <c r="F852">
        <v>168.95</v>
      </c>
      <c r="G852">
        <v>7</v>
      </c>
      <c r="H852">
        <v>1182.6499999999999</v>
      </c>
    </row>
    <row r="853" spans="1:8">
      <c r="A853" t="s">
        <v>681</v>
      </c>
      <c r="B853" t="s">
        <v>1090</v>
      </c>
      <c r="C853" t="s">
        <v>679</v>
      </c>
      <c r="D853" t="s">
        <v>1095</v>
      </c>
      <c r="E853" s="6">
        <v>40703</v>
      </c>
      <c r="F853">
        <v>168.95</v>
      </c>
      <c r="G853">
        <v>9</v>
      </c>
      <c r="H853">
        <v>1520.55</v>
      </c>
    </row>
    <row r="854" spans="1:8">
      <c r="A854" t="s">
        <v>3141</v>
      </c>
      <c r="B854" t="s">
        <v>1090</v>
      </c>
      <c r="C854" t="s">
        <v>676</v>
      </c>
      <c r="D854" t="s">
        <v>1092</v>
      </c>
      <c r="E854" s="6">
        <v>40704</v>
      </c>
      <c r="F854">
        <v>168.95</v>
      </c>
      <c r="G854">
        <v>11</v>
      </c>
      <c r="H854">
        <v>1858.4499999999998</v>
      </c>
    </row>
    <row r="855" spans="1:8">
      <c r="A855" t="s">
        <v>171</v>
      </c>
      <c r="B855" t="s">
        <v>1090</v>
      </c>
      <c r="C855" t="s">
        <v>674</v>
      </c>
      <c r="D855" t="s">
        <v>1091</v>
      </c>
      <c r="E855" s="6">
        <v>40710</v>
      </c>
      <c r="F855">
        <v>168.95</v>
      </c>
      <c r="G855">
        <v>3</v>
      </c>
      <c r="H855">
        <v>506.84999999999997</v>
      </c>
    </row>
    <row r="856" spans="1:8">
      <c r="A856" t="s">
        <v>262</v>
      </c>
      <c r="B856" t="s">
        <v>1090</v>
      </c>
      <c r="C856" t="s">
        <v>676</v>
      </c>
      <c r="D856" t="s">
        <v>1092</v>
      </c>
      <c r="E856" s="6">
        <v>40721</v>
      </c>
      <c r="F856">
        <v>168.95</v>
      </c>
      <c r="G856">
        <v>15</v>
      </c>
      <c r="H856">
        <v>2534.25</v>
      </c>
    </row>
    <row r="857" spans="1:8">
      <c r="A857" t="s">
        <v>262</v>
      </c>
      <c r="B857" t="s">
        <v>1090</v>
      </c>
      <c r="C857" t="s">
        <v>676</v>
      </c>
      <c r="D857" t="s">
        <v>1094</v>
      </c>
      <c r="E857" s="6">
        <v>40722</v>
      </c>
      <c r="F857">
        <v>168.95</v>
      </c>
      <c r="G857">
        <v>9</v>
      </c>
      <c r="H857">
        <v>1520.55</v>
      </c>
    </row>
    <row r="858" spans="1:8">
      <c r="A858" t="s">
        <v>678</v>
      </c>
      <c r="B858" t="s">
        <v>1090</v>
      </c>
      <c r="C858" t="s">
        <v>679</v>
      </c>
      <c r="D858" t="s">
        <v>1093</v>
      </c>
      <c r="E858" s="6">
        <v>40724</v>
      </c>
      <c r="F858">
        <v>168.95</v>
      </c>
      <c r="G858">
        <v>13</v>
      </c>
      <c r="H858">
        <v>2196.35</v>
      </c>
    </row>
    <row r="859" spans="1:8">
      <c r="A859" t="s">
        <v>3141</v>
      </c>
      <c r="B859" t="s">
        <v>1090</v>
      </c>
      <c r="C859" t="s">
        <v>676</v>
      </c>
      <c r="D859" t="s">
        <v>1092</v>
      </c>
      <c r="E859" s="6">
        <v>40739</v>
      </c>
      <c r="F859">
        <v>168.95</v>
      </c>
      <c r="G859">
        <v>5</v>
      </c>
      <c r="H859">
        <v>844.75</v>
      </c>
    </row>
    <row r="860" spans="1:8">
      <c r="A860" t="s">
        <v>171</v>
      </c>
      <c r="B860" t="s">
        <v>1090</v>
      </c>
      <c r="C860" t="s">
        <v>674</v>
      </c>
      <c r="D860" t="s">
        <v>1095</v>
      </c>
      <c r="E860" s="6">
        <v>40739</v>
      </c>
      <c r="F860">
        <v>168.95</v>
      </c>
      <c r="G860">
        <v>3</v>
      </c>
      <c r="H860">
        <v>506.84999999999997</v>
      </c>
    </row>
    <row r="861" spans="1:8">
      <c r="A861" t="s">
        <v>678</v>
      </c>
      <c r="B861" t="s">
        <v>1090</v>
      </c>
      <c r="C861" t="s">
        <v>679</v>
      </c>
      <c r="D861" t="s">
        <v>1092</v>
      </c>
      <c r="E861" s="6">
        <v>40749</v>
      </c>
      <c r="F861">
        <v>168.95</v>
      </c>
      <c r="G861">
        <v>14</v>
      </c>
      <c r="H861">
        <v>2365.2999999999997</v>
      </c>
    </row>
    <row r="862" spans="1:8">
      <c r="A862" t="s">
        <v>681</v>
      </c>
      <c r="B862" t="s">
        <v>1090</v>
      </c>
      <c r="C862" t="s">
        <v>679</v>
      </c>
      <c r="D862" t="s">
        <v>1092</v>
      </c>
      <c r="E862" s="6">
        <v>40757</v>
      </c>
      <c r="F862">
        <v>168.95</v>
      </c>
      <c r="G862">
        <v>10</v>
      </c>
      <c r="H862">
        <v>1689.5</v>
      </c>
    </row>
    <row r="863" spans="1:8">
      <c r="A863" t="s">
        <v>262</v>
      </c>
      <c r="B863" t="s">
        <v>1090</v>
      </c>
      <c r="C863" t="s">
        <v>676</v>
      </c>
      <c r="D863" t="s">
        <v>1092</v>
      </c>
      <c r="E863" s="6">
        <v>40761</v>
      </c>
      <c r="F863">
        <v>168.95</v>
      </c>
      <c r="G863">
        <v>5</v>
      </c>
      <c r="H863">
        <v>844.75</v>
      </c>
    </row>
    <row r="864" spans="1:8">
      <c r="A864" t="s">
        <v>682</v>
      </c>
      <c r="B864" t="s">
        <v>1090</v>
      </c>
      <c r="C864" t="s">
        <v>679</v>
      </c>
      <c r="D864" t="s">
        <v>1091</v>
      </c>
      <c r="E864" s="6">
        <v>40764</v>
      </c>
      <c r="F864">
        <v>168.95</v>
      </c>
      <c r="G864">
        <v>13</v>
      </c>
      <c r="H864">
        <v>2196.35</v>
      </c>
    </row>
    <row r="865" spans="1:8">
      <c r="A865" t="s">
        <v>171</v>
      </c>
      <c r="B865" t="s">
        <v>1090</v>
      </c>
      <c r="C865" t="s">
        <v>674</v>
      </c>
      <c r="D865" t="s">
        <v>1091</v>
      </c>
      <c r="E865" s="6">
        <v>40768</v>
      </c>
      <c r="F865">
        <v>168.95</v>
      </c>
      <c r="G865">
        <v>9</v>
      </c>
      <c r="H865">
        <v>1520.55</v>
      </c>
    </row>
    <row r="866" spans="1:8">
      <c r="A866" t="s">
        <v>605</v>
      </c>
      <c r="B866" t="s">
        <v>1090</v>
      </c>
      <c r="C866" t="s">
        <v>675</v>
      </c>
      <c r="D866" t="s">
        <v>1093</v>
      </c>
      <c r="E866" s="6">
        <v>40768</v>
      </c>
      <c r="F866">
        <v>168.95</v>
      </c>
      <c r="G866">
        <v>8</v>
      </c>
      <c r="H866">
        <v>1351.6</v>
      </c>
    </row>
    <row r="867" spans="1:8">
      <c r="A867" t="s">
        <v>171</v>
      </c>
      <c r="B867" t="s">
        <v>1090</v>
      </c>
      <c r="C867" t="s">
        <v>674</v>
      </c>
      <c r="D867" t="s">
        <v>1095</v>
      </c>
      <c r="E867" s="6">
        <v>40768</v>
      </c>
      <c r="F867">
        <v>168.95</v>
      </c>
      <c r="G867">
        <v>15</v>
      </c>
      <c r="H867">
        <v>2534.25</v>
      </c>
    </row>
    <row r="868" spans="1:8">
      <c r="A868" t="s">
        <v>262</v>
      </c>
      <c r="B868" t="s">
        <v>1090</v>
      </c>
      <c r="C868" t="s">
        <v>676</v>
      </c>
      <c r="D868" t="s">
        <v>1095</v>
      </c>
      <c r="E868" s="6">
        <v>40771</v>
      </c>
      <c r="F868">
        <v>168.95</v>
      </c>
      <c r="G868">
        <v>1</v>
      </c>
      <c r="H868">
        <v>168.95</v>
      </c>
    </row>
    <row r="869" spans="1:8">
      <c r="A869" t="s">
        <v>262</v>
      </c>
      <c r="B869" t="s">
        <v>1090</v>
      </c>
      <c r="C869" t="s">
        <v>676</v>
      </c>
      <c r="D869" t="s">
        <v>1092</v>
      </c>
      <c r="E869" s="6">
        <v>40775</v>
      </c>
      <c r="F869">
        <v>168.95</v>
      </c>
      <c r="G869">
        <v>1</v>
      </c>
      <c r="H869">
        <v>168.95</v>
      </c>
    </row>
    <row r="870" spans="1:8">
      <c r="A870" t="s">
        <v>262</v>
      </c>
      <c r="B870" t="s">
        <v>1090</v>
      </c>
      <c r="C870" t="s">
        <v>676</v>
      </c>
      <c r="D870" t="s">
        <v>1091</v>
      </c>
      <c r="E870" s="6">
        <v>40781</v>
      </c>
      <c r="F870">
        <v>168.95</v>
      </c>
      <c r="G870">
        <v>5</v>
      </c>
      <c r="H870">
        <v>844.75</v>
      </c>
    </row>
    <row r="871" spans="1:8">
      <c r="A871" t="s">
        <v>262</v>
      </c>
      <c r="B871" t="s">
        <v>1090</v>
      </c>
      <c r="C871" t="s">
        <v>676</v>
      </c>
      <c r="D871" t="s">
        <v>1092</v>
      </c>
      <c r="E871" s="6">
        <v>40785</v>
      </c>
      <c r="F871">
        <v>168.95</v>
      </c>
      <c r="G871">
        <v>5</v>
      </c>
      <c r="H871">
        <v>844.75</v>
      </c>
    </row>
    <row r="872" spans="1:8">
      <c r="A872" t="s">
        <v>262</v>
      </c>
      <c r="B872" t="s">
        <v>1090</v>
      </c>
      <c r="C872" t="s">
        <v>676</v>
      </c>
      <c r="D872" t="s">
        <v>1092</v>
      </c>
      <c r="E872" s="6">
        <v>40786</v>
      </c>
      <c r="F872">
        <v>168.95</v>
      </c>
      <c r="G872">
        <v>10</v>
      </c>
      <c r="H872">
        <v>1689.5</v>
      </c>
    </row>
    <row r="873" spans="1:8">
      <c r="A873" t="s">
        <v>673</v>
      </c>
      <c r="B873" t="s">
        <v>1090</v>
      </c>
      <c r="C873" t="s">
        <v>674</v>
      </c>
      <c r="D873" t="s">
        <v>1091</v>
      </c>
      <c r="E873" s="6">
        <v>40792</v>
      </c>
      <c r="F873">
        <v>168.95</v>
      </c>
      <c r="G873">
        <v>14</v>
      </c>
      <c r="H873">
        <v>2365.2999999999997</v>
      </c>
    </row>
    <row r="874" spans="1:8">
      <c r="A874" t="s">
        <v>605</v>
      </c>
      <c r="B874" t="s">
        <v>1090</v>
      </c>
      <c r="C874" t="s">
        <v>675</v>
      </c>
      <c r="D874" t="s">
        <v>1095</v>
      </c>
      <c r="E874" s="6">
        <v>40792</v>
      </c>
      <c r="F874">
        <v>168.95</v>
      </c>
      <c r="G874">
        <v>8</v>
      </c>
      <c r="H874">
        <v>1351.6</v>
      </c>
    </row>
    <row r="875" spans="1:8">
      <c r="A875" t="s">
        <v>677</v>
      </c>
      <c r="B875" t="s">
        <v>1090</v>
      </c>
      <c r="C875" t="s">
        <v>675</v>
      </c>
      <c r="D875" t="s">
        <v>1095</v>
      </c>
      <c r="E875" s="6">
        <v>40798</v>
      </c>
      <c r="F875">
        <v>168.95</v>
      </c>
      <c r="G875">
        <v>13</v>
      </c>
      <c r="H875">
        <v>2196.35</v>
      </c>
    </row>
    <row r="876" spans="1:8">
      <c r="A876" t="s">
        <v>673</v>
      </c>
      <c r="B876" t="s">
        <v>1090</v>
      </c>
      <c r="C876" t="s">
        <v>674</v>
      </c>
      <c r="D876" t="s">
        <v>1092</v>
      </c>
      <c r="E876" s="6">
        <v>40801</v>
      </c>
      <c r="F876">
        <v>168.95</v>
      </c>
      <c r="G876">
        <v>13</v>
      </c>
      <c r="H876">
        <v>2196.35</v>
      </c>
    </row>
    <row r="877" spans="1:8">
      <c r="A877" t="s">
        <v>681</v>
      </c>
      <c r="B877" t="s">
        <v>1090</v>
      </c>
      <c r="C877" t="s">
        <v>679</v>
      </c>
      <c r="D877" t="s">
        <v>1091</v>
      </c>
      <c r="E877" s="6">
        <v>40806</v>
      </c>
      <c r="F877">
        <v>168.95</v>
      </c>
      <c r="G877">
        <v>8</v>
      </c>
      <c r="H877">
        <v>1351.6</v>
      </c>
    </row>
    <row r="878" spans="1:8">
      <c r="A878" t="s">
        <v>3141</v>
      </c>
      <c r="B878" t="s">
        <v>1090</v>
      </c>
      <c r="C878" t="s">
        <v>676</v>
      </c>
      <c r="D878" t="s">
        <v>1093</v>
      </c>
      <c r="E878" s="6">
        <v>40806</v>
      </c>
      <c r="F878">
        <v>168.95</v>
      </c>
      <c r="G878">
        <v>6</v>
      </c>
      <c r="H878">
        <v>1013.6999999999999</v>
      </c>
    </row>
    <row r="879" spans="1:8">
      <c r="A879" t="s">
        <v>681</v>
      </c>
      <c r="B879" t="s">
        <v>1090</v>
      </c>
      <c r="C879" t="s">
        <v>679</v>
      </c>
      <c r="D879" t="s">
        <v>1095</v>
      </c>
      <c r="E879" s="6">
        <v>40806</v>
      </c>
      <c r="F879">
        <v>168.95</v>
      </c>
      <c r="G879">
        <v>6</v>
      </c>
      <c r="H879">
        <v>1013.6999999999999</v>
      </c>
    </row>
    <row r="880" spans="1:8">
      <c r="A880" t="s">
        <v>673</v>
      </c>
      <c r="B880" t="s">
        <v>1090</v>
      </c>
      <c r="C880" t="s">
        <v>674</v>
      </c>
      <c r="D880" t="s">
        <v>1095</v>
      </c>
      <c r="E880" s="6">
        <v>40807</v>
      </c>
      <c r="F880">
        <v>168.95</v>
      </c>
      <c r="G880">
        <v>10</v>
      </c>
      <c r="H880">
        <v>1689.5</v>
      </c>
    </row>
    <row r="881" spans="1:8">
      <c r="A881" t="s">
        <v>262</v>
      </c>
      <c r="B881" t="s">
        <v>1090</v>
      </c>
      <c r="C881" t="s">
        <v>676</v>
      </c>
      <c r="D881" t="s">
        <v>1091</v>
      </c>
      <c r="E881" s="6">
        <v>40812</v>
      </c>
      <c r="F881">
        <v>168.95</v>
      </c>
      <c r="G881">
        <v>13</v>
      </c>
      <c r="H881">
        <v>2196.35</v>
      </c>
    </row>
    <row r="882" spans="1:8">
      <c r="A882" t="s">
        <v>3141</v>
      </c>
      <c r="B882" t="s">
        <v>1090</v>
      </c>
      <c r="C882" t="s">
        <v>676</v>
      </c>
      <c r="D882" t="s">
        <v>1092</v>
      </c>
      <c r="E882" s="6">
        <v>40815</v>
      </c>
      <c r="F882">
        <v>168.95</v>
      </c>
      <c r="G882">
        <v>9</v>
      </c>
      <c r="H882">
        <v>1520.55</v>
      </c>
    </row>
    <row r="883" spans="1:8">
      <c r="A883" t="s">
        <v>343</v>
      </c>
      <c r="B883" t="s">
        <v>1090</v>
      </c>
      <c r="C883" t="s">
        <v>674</v>
      </c>
      <c r="D883" t="s">
        <v>1094</v>
      </c>
      <c r="E883" s="6">
        <v>40820</v>
      </c>
      <c r="F883">
        <v>168.95</v>
      </c>
      <c r="G883">
        <v>12</v>
      </c>
      <c r="H883">
        <v>2027.3999999999999</v>
      </c>
    </row>
    <row r="884" spans="1:8">
      <c r="A884" t="s">
        <v>677</v>
      </c>
      <c r="B884" t="s">
        <v>1090</v>
      </c>
      <c r="C884" t="s">
        <v>675</v>
      </c>
      <c r="D884" t="s">
        <v>1095</v>
      </c>
      <c r="E884" s="6">
        <v>40821</v>
      </c>
      <c r="F884">
        <v>168.95</v>
      </c>
      <c r="G884">
        <v>1</v>
      </c>
      <c r="H884">
        <v>168.95</v>
      </c>
    </row>
    <row r="885" spans="1:8">
      <c r="A885" t="s">
        <v>680</v>
      </c>
      <c r="B885" t="s">
        <v>1090</v>
      </c>
      <c r="C885" t="s">
        <v>679</v>
      </c>
      <c r="D885" t="s">
        <v>1095</v>
      </c>
      <c r="E885" s="6">
        <v>40826</v>
      </c>
      <c r="F885">
        <v>168.95</v>
      </c>
      <c r="G885">
        <v>1</v>
      </c>
      <c r="H885">
        <v>168.95</v>
      </c>
    </row>
    <row r="886" spans="1:8">
      <c r="A886" t="s">
        <v>677</v>
      </c>
      <c r="B886" t="s">
        <v>1090</v>
      </c>
      <c r="C886" t="s">
        <v>675</v>
      </c>
      <c r="D886" t="s">
        <v>1091</v>
      </c>
      <c r="E886" s="6">
        <v>40837</v>
      </c>
      <c r="F886">
        <v>168.95</v>
      </c>
      <c r="G886">
        <v>6</v>
      </c>
      <c r="H886">
        <v>1013.6999999999999</v>
      </c>
    </row>
    <row r="887" spans="1:8">
      <c r="A887" t="s">
        <v>3141</v>
      </c>
      <c r="B887" t="s">
        <v>1090</v>
      </c>
      <c r="C887" t="s">
        <v>676</v>
      </c>
      <c r="D887" t="s">
        <v>1094</v>
      </c>
      <c r="E887" s="6">
        <v>40838</v>
      </c>
      <c r="F887">
        <v>168.95</v>
      </c>
      <c r="G887">
        <v>18</v>
      </c>
      <c r="H887">
        <v>3041.1</v>
      </c>
    </row>
    <row r="888" spans="1:8">
      <c r="A888" t="s">
        <v>673</v>
      </c>
      <c r="B888" t="s">
        <v>1090</v>
      </c>
      <c r="C888" t="s">
        <v>674</v>
      </c>
      <c r="D888" t="s">
        <v>1094</v>
      </c>
      <c r="E888" s="6">
        <v>40840</v>
      </c>
      <c r="F888">
        <v>168.95</v>
      </c>
      <c r="G888">
        <v>16</v>
      </c>
      <c r="H888">
        <v>2703.2</v>
      </c>
    </row>
    <row r="889" spans="1:8">
      <c r="A889" t="s">
        <v>682</v>
      </c>
      <c r="B889" t="s">
        <v>1090</v>
      </c>
      <c r="C889" t="s">
        <v>679</v>
      </c>
      <c r="D889" t="s">
        <v>1095</v>
      </c>
      <c r="E889" s="6">
        <v>40848</v>
      </c>
      <c r="F889">
        <v>168.95</v>
      </c>
      <c r="G889">
        <v>11</v>
      </c>
      <c r="H889">
        <v>1858.4499999999998</v>
      </c>
    </row>
    <row r="890" spans="1:8">
      <c r="A890" t="s">
        <v>262</v>
      </c>
      <c r="B890" t="s">
        <v>1090</v>
      </c>
      <c r="C890" t="s">
        <v>676</v>
      </c>
      <c r="D890" t="s">
        <v>1092</v>
      </c>
      <c r="E890" s="6">
        <v>40849</v>
      </c>
      <c r="F890">
        <v>168.95</v>
      </c>
      <c r="G890">
        <v>8</v>
      </c>
      <c r="H890">
        <v>1351.6</v>
      </c>
    </row>
    <row r="891" spans="1:8">
      <c r="A891" t="s">
        <v>605</v>
      </c>
      <c r="B891" t="s">
        <v>1090</v>
      </c>
      <c r="C891" t="s">
        <v>675</v>
      </c>
      <c r="D891" t="s">
        <v>1091</v>
      </c>
      <c r="E891" s="6">
        <v>40858</v>
      </c>
      <c r="F891">
        <v>168.95</v>
      </c>
      <c r="G891">
        <v>10</v>
      </c>
      <c r="H891">
        <v>1689.5</v>
      </c>
    </row>
    <row r="892" spans="1:8">
      <c r="A892" t="s">
        <v>262</v>
      </c>
      <c r="B892" t="s">
        <v>1090</v>
      </c>
      <c r="C892" t="s">
        <v>676</v>
      </c>
      <c r="D892" t="s">
        <v>1091</v>
      </c>
      <c r="E892" s="6">
        <v>40859</v>
      </c>
      <c r="F892">
        <v>168.95</v>
      </c>
      <c r="G892">
        <v>2</v>
      </c>
      <c r="H892">
        <v>337.9</v>
      </c>
    </row>
    <row r="893" spans="1:8">
      <c r="A893" t="s">
        <v>262</v>
      </c>
      <c r="B893" t="s">
        <v>1090</v>
      </c>
      <c r="C893" t="s">
        <v>676</v>
      </c>
      <c r="D893" t="s">
        <v>1095</v>
      </c>
      <c r="E893" s="6">
        <v>40862</v>
      </c>
      <c r="F893">
        <v>168.95</v>
      </c>
      <c r="G893">
        <v>3</v>
      </c>
      <c r="H893">
        <v>506.84999999999997</v>
      </c>
    </row>
    <row r="894" spans="1:8">
      <c r="A894" t="s">
        <v>678</v>
      </c>
      <c r="B894" t="s">
        <v>1090</v>
      </c>
      <c r="C894" t="s">
        <v>679</v>
      </c>
      <c r="D894" t="s">
        <v>1092</v>
      </c>
      <c r="E894" s="6">
        <v>40868</v>
      </c>
      <c r="F894">
        <v>168.95</v>
      </c>
      <c r="G894">
        <v>8</v>
      </c>
      <c r="H894">
        <v>1351.6</v>
      </c>
    </row>
    <row r="895" spans="1:8">
      <c r="A895" t="s">
        <v>673</v>
      </c>
      <c r="B895" t="s">
        <v>1090</v>
      </c>
      <c r="C895" t="s">
        <v>674</v>
      </c>
      <c r="D895" t="s">
        <v>1095</v>
      </c>
      <c r="E895" s="6">
        <v>40869</v>
      </c>
      <c r="F895">
        <v>168.95</v>
      </c>
      <c r="G895">
        <v>10</v>
      </c>
      <c r="H895">
        <v>1689.5</v>
      </c>
    </row>
    <row r="896" spans="1:8">
      <c r="A896" t="s">
        <v>673</v>
      </c>
      <c r="B896" t="s">
        <v>1090</v>
      </c>
      <c r="C896" t="s">
        <v>674</v>
      </c>
      <c r="D896" t="s">
        <v>1095</v>
      </c>
      <c r="E896" s="6">
        <v>40875</v>
      </c>
      <c r="F896">
        <v>168.95</v>
      </c>
      <c r="G896">
        <v>2</v>
      </c>
      <c r="H896">
        <v>337.9</v>
      </c>
    </row>
    <row r="897" spans="1:8">
      <c r="A897" t="s">
        <v>680</v>
      </c>
      <c r="B897" t="s">
        <v>1090</v>
      </c>
      <c r="C897" t="s">
        <v>679</v>
      </c>
      <c r="D897" t="s">
        <v>1091</v>
      </c>
      <c r="E897" s="6">
        <v>40876</v>
      </c>
      <c r="F897">
        <v>168.95</v>
      </c>
      <c r="G897">
        <v>9</v>
      </c>
      <c r="H897">
        <v>1520.55</v>
      </c>
    </row>
    <row r="898" spans="1:8">
      <c r="A898" t="s">
        <v>677</v>
      </c>
      <c r="B898" t="s">
        <v>1090</v>
      </c>
      <c r="C898" t="s">
        <v>675</v>
      </c>
      <c r="D898" t="s">
        <v>1093</v>
      </c>
      <c r="E898" s="6">
        <v>40878</v>
      </c>
      <c r="F898">
        <v>168.95</v>
      </c>
      <c r="G898">
        <v>13</v>
      </c>
      <c r="H898">
        <v>2196.35</v>
      </c>
    </row>
    <row r="899" spans="1:8">
      <c r="A899" t="s">
        <v>677</v>
      </c>
      <c r="B899" t="s">
        <v>1090</v>
      </c>
      <c r="C899" t="s">
        <v>675</v>
      </c>
      <c r="D899" t="s">
        <v>1094</v>
      </c>
      <c r="E899" s="6">
        <v>40879</v>
      </c>
      <c r="F899">
        <v>168.95</v>
      </c>
      <c r="G899">
        <v>13</v>
      </c>
      <c r="H899">
        <v>2196.35</v>
      </c>
    </row>
    <row r="900" spans="1:8">
      <c r="A900" t="s">
        <v>680</v>
      </c>
      <c r="B900" t="s">
        <v>1090</v>
      </c>
      <c r="C900" t="s">
        <v>679</v>
      </c>
      <c r="D900" t="s">
        <v>1091</v>
      </c>
      <c r="E900" s="6">
        <v>40880</v>
      </c>
      <c r="F900">
        <v>168.95</v>
      </c>
      <c r="G900">
        <v>12</v>
      </c>
      <c r="H900">
        <v>2027.3999999999999</v>
      </c>
    </row>
    <row r="901" spans="1:8">
      <c r="A901" t="s">
        <v>343</v>
      </c>
      <c r="B901" t="s">
        <v>1090</v>
      </c>
      <c r="C901" t="s">
        <v>674</v>
      </c>
      <c r="D901" t="s">
        <v>1091</v>
      </c>
      <c r="E901" s="6">
        <v>40883</v>
      </c>
      <c r="F901">
        <v>168.95</v>
      </c>
      <c r="G901">
        <v>7</v>
      </c>
      <c r="H901">
        <v>1182.6499999999999</v>
      </c>
    </row>
    <row r="902" spans="1:8">
      <c r="A902" t="s">
        <v>680</v>
      </c>
      <c r="B902" t="s">
        <v>1090</v>
      </c>
      <c r="C902" t="s">
        <v>679</v>
      </c>
      <c r="D902" t="s">
        <v>1093</v>
      </c>
      <c r="E902" s="6">
        <v>40885</v>
      </c>
      <c r="F902">
        <v>168.95</v>
      </c>
      <c r="G902">
        <v>11</v>
      </c>
      <c r="H902">
        <v>1858.4499999999998</v>
      </c>
    </row>
    <row r="903" spans="1:8">
      <c r="A903" t="s">
        <v>673</v>
      </c>
      <c r="B903" t="s">
        <v>1090</v>
      </c>
      <c r="C903" t="s">
        <v>674</v>
      </c>
      <c r="D903" t="s">
        <v>1094</v>
      </c>
      <c r="E903" s="6">
        <v>40889</v>
      </c>
      <c r="F903">
        <v>168.95</v>
      </c>
      <c r="G903">
        <v>13</v>
      </c>
      <c r="H903">
        <v>2196.35</v>
      </c>
    </row>
    <row r="904" spans="1:8">
      <c r="A904" t="s">
        <v>678</v>
      </c>
      <c r="B904" t="s">
        <v>1090</v>
      </c>
      <c r="C904" t="s">
        <v>679</v>
      </c>
      <c r="D904" t="s">
        <v>1094</v>
      </c>
      <c r="E904" s="6">
        <v>40890</v>
      </c>
      <c r="F904">
        <v>168.95</v>
      </c>
      <c r="G904">
        <v>11</v>
      </c>
      <c r="H904">
        <v>1858.4499999999998</v>
      </c>
    </row>
    <row r="905" spans="1:8">
      <c r="A905" t="s">
        <v>682</v>
      </c>
      <c r="B905" t="s">
        <v>1090</v>
      </c>
      <c r="C905" t="s">
        <v>679</v>
      </c>
      <c r="D905" t="s">
        <v>1092</v>
      </c>
      <c r="E905" s="6">
        <v>40890</v>
      </c>
      <c r="F905">
        <v>168.95</v>
      </c>
      <c r="G905">
        <v>5</v>
      </c>
      <c r="H905">
        <v>844.75</v>
      </c>
    </row>
    <row r="906" spans="1:8">
      <c r="A906" t="s">
        <v>605</v>
      </c>
      <c r="B906" t="s">
        <v>1090</v>
      </c>
      <c r="C906" t="s">
        <v>675</v>
      </c>
      <c r="D906" t="s">
        <v>1092</v>
      </c>
      <c r="E906" s="6">
        <v>40896</v>
      </c>
      <c r="F906">
        <v>168.95</v>
      </c>
      <c r="G906">
        <v>12</v>
      </c>
      <c r="H906">
        <v>2027.3999999999999</v>
      </c>
    </row>
    <row r="907" spans="1:8">
      <c r="A907" t="s">
        <v>673</v>
      </c>
      <c r="B907" t="s">
        <v>1090</v>
      </c>
      <c r="C907" t="s">
        <v>674</v>
      </c>
      <c r="D907" t="s">
        <v>1092</v>
      </c>
      <c r="E907" s="6">
        <v>40896</v>
      </c>
      <c r="F907">
        <v>168.95</v>
      </c>
      <c r="G907">
        <v>15</v>
      </c>
      <c r="H907">
        <v>2534.25</v>
      </c>
    </row>
    <row r="908" spans="1:8">
      <c r="A908" t="s">
        <v>343</v>
      </c>
      <c r="B908" t="s">
        <v>1090</v>
      </c>
      <c r="C908" t="s">
        <v>674</v>
      </c>
      <c r="D908" t="s">
        <v>1094</v>
      </c>
      <c r="E908" s="6">
        <v>40897</v>
      </c>
      <c r="F908">
        <v>168.95</v>
      </c>
      <c r="G908">
        <v>20</v>
      </c>
      <c r="H908">
        <v>3379</v>
      </c>
    </row>
    <row r="909" spans="1:8">
      <c r="A909" t="s">
        <v>677</v>
      </c>
      <c r="B909" t="s">
        <v>1090</v>
      </c>
      <c r="C909" t="s">
        <v>675</v>
      </c>
      <c r="D909" t="s">
        <v>1093</v>
      </c>
      <c r="E909" s="6">
        <v>40898</v>
      </c>
      <c r="F909">
        <v>168.95</v>
      </c>
      <c r="G909">
        <v>12</v>
      </c>
      <c r="H909">
        <v>2027.3999999999999</v>
      </c>
    </row>
    <row r="910" spans="1:8">
      <c r="A910" t="s">
        <v>678</v>
      </c>
      <c r="B910" t="s">
        <v>1090</v>
      </c>
      <c r="C910" t="s">
        <v>679</v>
      </c>
      <c r="D910" t="s">
        <v>1095</v>
      </c>
      <c r="E910" s="6">
        <v>40898</v>
      </c>
      <c r="F910">
        <v>168.95</v>
      </c>
      <c r="G910">
        <v>15</v>
      </c>
      <c r="H910">
        <v>2534.25</v>
      </c>
    </row>
  </sheetData>
  <pageMargins left="0.7" right="0.7" top="0.75" bottom="0.75" header="0.3" footer="0.3"/>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B311D-95C0-43CA-AA34-86812B65B4FF}">
  <dimension ref="A3:L18"/>
  <sheetViews>
    <sheetView zoomScale="95" zoomScaleNormal="95" workbookViewId="0">
      <selection activeCell="Q8" sqref="Q8"/>
    </sheetView>
  </sheetViews>
  <sheetFormatPr defaultRowHeight="15"/>
  <cols>
    <col min="1" max="1" width="18" bestFit="1" customWidth="1"/>
    <col min="2" max="2" width="14.7109375" bestFit="1" customWidth="1"/>
    <col min="5" max="5" width="11.85546875" bestFit="1" customWidth="1"/>
    <col min="6" max="6" width="14.7109375" bestFit="1" customWidth="1"/>
    <col min="8" max="8" width="11.5703125" bestFit="1" customWidth="1"/>
    <col min="9" max="9" width="14.7109375" bestFit="1" customWidth="1"/>
    <col min="11" max="11" width="14.7109375" bestFit="1" customWidth="1"/>
    <col min="12" max="12" width="17" bestFit="1" customWidth="1"/>
    <col min="13" max="13" width="16.5703125" bestFit="1" customWidth="1"/>
  </cols>
  <sheetData>
    <row r="3" spans="1:12">
      <c r="A3" s="535" t="s">
        <v>2047</v>
      </c>
      <c r="B3" t="s">
        <v>3145</v>
      </c>
      <c r="E3" s="535" t="s">
        <v>3143</v>
      </c>
      <c r="F3" t="s">
        <v>3145</v>
      </c>
      <c r="H3" s="535" t="s">
        <v>3146</v>
      </c>
      <c r="I3" t="s">
        <v>3145</v>
      </c>
      <c r="K3" t="s">
        <v>3145</v>
      </c>
      <c r="L3" t="s">
        <v>3147</v>
      </c>
    </row>
    <row r="4" spans="1:12">
      <c r="A4" s="536" t="s">
        <v>673</v>
      </c>
      <c r="B4" s="534">
        <v>180438.59999999998</v>
      </c>
      <c r="E4" s="536" t="s">
        <v>1090</v>
      </c>
      <c r="F4" s="534">
        <v>306644.25000000017</v>
      </c>
      <c r="H4" s="537" t="s">
        <v>1174</v>
      </c>
      <c r="I4" s="534">
        <v>134315.24999999997</v>
      </c>
      <c r="K4" s="534">
        <v>1351093.1500000006</v>
      </c>
      <c r="L4" s="534">
        <v>909</v>
      </c>
    </row>
    <row r="5" spans="1:12">
      <c r="A5" s="536" t="s">
        <v>678</v>
      </c>
      <c r="B5" s="534">
        <v>142931.70000000004</v>
      </c>
      <c r="E5" s="536" t="s">
        <v>1089</v>
      </c>
      <c r="F5" s="534">
        <v>283667.05</v>
      </c>
      <c r="H5" s="537" t="s">
        <v>1173</v>
      </c>
      <c r="I5" s="534">
        <v>108972.74999999999</v>
      </c>
    </row>
    <row r="6" spans="1:12">
      <c r="A6" s="536" t="s">
        <v>262</v>
      </c>
      <c r="B6" s="534">
        <v>131443.09999999995</v>
      </c>
      <c r="E6" s="536" t="s">
        <v>1086</v>
      </c>
      <c r="F6" s="534">
        <v>272347.40000000014</v>
      </c>
      <c r="H6" s="537" t="s">
        <v>1172</v>
      </c>
      <c r="I6" s="534">
        <v>90557.2</v>
      </c>
    </row>
    <row r="7" spans="1:12">
      <c r="A7" s="536" t="s">
        <v>171</v>
      </c>
      <c r="B7" s="534">
        <v>125867.75000000003</v>
      </c>
      <c r="E7" s="536" t="s">
        <v>1087</v>
      </c>
      <c r="F7" s="534">
        <v>251397.60000000009</v>
      </c>
      <c r="H7" s="537" t="s">
        <v>1171</v>
      </c>
      <c r="I7" s="534">
        <v>103397.39999999998</v>
      </c>
    </row>
    <row r="8" spans="1:12">
      <c r="A8" s="536" t="s">
        <v>605</v>
      </c>
      <c r="B8" s="534">
        <v>111169.1</v>
      </c>
      <c r="E8" s="536" t="s">
        <v>1088</v>
      </c>
      <c r="F8" s="534">
        <v>237036.84999999995</v>
      </c>
      <c r="H8" s="537" t="s">
        <v>1170</v>
      </c>
      <c r="I8" s="534">
        <v>119109.75</v>
      </c>
    </row>
    <row r="9" spans="1:12">
      <c r="A9" s="536" t="s">
        <v>682</v>
      </c>
      <c r="B9" s="534">
        <v>106776.39999999998</v>
      </c>
      <c r="E9" s="536" t="s">
        <v>3142</v>
      </c>
      <c r="F9" s="534">
        <v>1351093.1500000001</v>
      </c>
      <c r="H9" s="537" t="s">
        <v>1169</v>
      </c>
      <c r="I9" s="534">
        <v>103397.40000000001</v>
      </c>
    </row>
    <row r="10" spans="1:12">
      <c r="A10" s="536" t="s">
        <v>343</v>
      </c>
      <c r="B10" s="534">
        <v>102721.60000000001</v>
      </c>
      <c r="H10" s="537" t="s">
        <v>1168</v>
      </c>
      <c r="I10" s="534">
        <v>112689.64999999998</v>
      </c>
    </row>
    <row r="11" spans="1:12">
      <c r="A11" s="536" t="s">
        <v>681</v>
      </c>
      <c r="B11" s="534">
        <v>101201.04999999999</v>
      </c>
      <c r="H11" s="537" t="s">
        <v>1167</v>
      </c>
      <c r="I11" s="534">
        <v>103397.40000000001</v>
      </c>
    </row>
    <row r="12" spans="1:12">
      <c r="A12" s="536" t="s">
        <v>677</v>
      </c>
      <c r="B12" s="534">
        <v>98835.750000000015</v>
      </c>
      <c r="E12" s="535" t="s">
        <v>3144</v>
      </c>
      <c r="F12" t="s">
        <v>3145</v>
      </c>
      <c r="H12" s="537" t="s">
        <v>1166</v>
      </c>
      <c r="I12" s="534">
        <v>118265.00000000004</v>
      </c>
    </row>
    <row r="13" spans="1:12">
      <c r="A13" s="536" t="s">
        <v>312</v>
      </c>
      <c r="B13" s="534">
        <v>88529.8</v>
      </c>
      <c r="E13" s="536" t="s">
        <v>1094</v>
      </c>
      <c r="F13" s="534">
        <v>425078.1999999999</v>
      </c>
      <c r="H13" s="537" t="s">
        <v>1165</v>
      </c>
      <c r="I13" s="534">
        <v>85488.7</v>
      </c>
    </row>
    <row r="14" spans="1:12">
      <c r="A14" s="536" t="s">
        <v>680</v>
      </c>
      <c r="B14" s="534">
        <v>87178.199999999983</v>
      </c>
      <c r="E14" s="536" t="s">
        <v>1092</v>
      </c>
      <c r="F14" s="534">
        <v>244470.64999999991</v>
      </c>
      <c r="H14" s="537" t="s">
        <v>1164</v>
      </c>
      <c r="I14" s="534">
        <v>129077.8</v>
      </c>
    </row>
    <row r="15" spans="1:12">
      <c r="A15" s="536" t="s">
        <v>3141</v>
      </c>
      <c r="B15" s="534">
        <v>74000.099999999991</v>
      </c>
      <c r="E15" s="536" t="s">
        <v>1093</v>
      </c>
      <c r="F15" s="534">
        <v>230278.85000000012</v>
      </c>
      <c r="H15" s="537" t="s">
        <v>1163</v>
      </c>
      <c r="I15" s="534">
        <v>142424.85</v>
      </c>
    </row>
    <row r="16" spans="1:12">
      <c r="A16" s="536" t="s">
        <v>3142</v>
      </c>
      <c r="B16" s="534">
        <v>1351093.15</v>
      </c>
      <c r="E16" s="536" t="s">
        <v>1095</v>
      </c>
      <c r="F16" s="534">
        <v>227575.65000000005</v>
      </c>
      <c r="H16" s="537" t="s">
        <v>3142</v>
      </c>
      <c r="I16" s="534">
        <v>1351093.1500000001</v>
      </c>
    </row>
    <row r="17" spans="5:6">
      <c r="E17" s="536" t="s">
        <v>1091</v>
      </c>
      <c r="F17" s="534">
        <v>223689.79999999993</v>
      </c>
    </row>
    <row r="18" spans="5:6">
      <c r="E18" s="536" t="s">
        <v>3142</v>
      </c>
      <c r="F18" s="534">
        <v>1351093.15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300A9-D160-4ADF-8E4E-417825C7A418}">
  <dimension ref="Q1:AG33"/>
  <sheetViews>
    <sheetView showGridLines="0" showRowColHeaders="0" tabSelected="1" topLeftCell="P1" zoomScale="95" zoomScaleNormal="95" workbookViewId="0">
      <selection activeCell="AD2" sqref="AD2"/>
    </sheetView>
  </sheetViews>
  <sheetFormatPr defaultRowHeight="15"/>
  <sheetData>
    <row r="1" spans="17:33">
      <c r="Q1" s="538"/>
      <c r="R1" s="538"/>
      <c r="S1" s="538"/>
      <c r="T1" s="538"/>
      <c r="U1" s="538"/>
      <c r="V1" s="538"/>
      <c r="W1" s="538"/>
      <c r="X1" s="538"/>
      <c r="Y1" s="538"/>
      <c r="Z1" s="538"/>
      <c r="AA1" s="538"/>
      <c r="AB1" s="538"/>
      <c r="AC1" s="538"/>
      <c r="AD1" s="538"/>
      <c r="AE1" s="538"/>
      <c r="AF1" s="538"/>
      <c r="AG1" s="538"/>
    </row>
    <row r="2" spans="17:33">
      <c r="Q2" s="538"/>
      <c r="R2" s="538"/>
      <c r="S2" s="538"/>
      <c r="T2" s="538"/>
      <c r="U2" s="538"/>
      <c r="V2" s="538"/>
      <c r="W2" s="538"/>
      <c r="X2" s="538"/>
      <c r="Y2" s="538"/>
      <c r="Z2" s="538"/>
      <c r="AA2" s="538"/>
      <c r="AB2" s="538"/>
      <c r="AC2" s="538"/>
      <c r="AD2" s="538"/>
      <c r="AE2" s="538"/>
      <c r="AF2" s="538"/>
      <c r="AG2" s="538"/>
    </row>
    <row r="3" spans="17:33">
      <c r="Q3" s="538"/>
      <c r="R3" s="538"/>
      <c r="S3" s="538"/>
      <c r="T3" s="538"/>
      <c r="U3" s="538"/>
      <c r="V3" s="538"/>
      <c r="W3" s="538"/>
      <c r="X3" s="538"/>
      <c r="Y3" s="538"/>
      <c r="Z3" s="538"/>
      <c r="AA3" s="538"/>
      <c r="AB3" s="538"/>
      <c r="AC3" s="538"/>
      <c r="AD3" s="538"/>
      <c r="AE3" s="538"/>
      <c r="AF3" s="538"/>
      <c r="AG3" s="538"/>
    </row>
    <row r="4" spans="17:33">
      <c r="Q4" s="538"/>
      <c r="R4" s="538"/>
      <c r="S4" s="538"/>
      <c r="T4" s="538"/>
      <c r="U4" s="538"/>
      <c r="V4" s="538"/>
      <c r="W4" s="538"/>
      <c r="X4" s="538"/>
      <c r="Y4" s="538"/>
      <c r="Z4" s="538"/>
      <c r="AA4" s="538"/>
      <c r="AB4" s="538"/>
      <c r="AC4" s="538"/>
      <c r="AD4" s="538"/>
      <c r="AE4" s="538"/>
      <c r="AF4" s="538"/>
      <c r="AG4" s="538"/>
    </row>
    <row r="5" spans="17:33">
      <c r="Q5" s="538"/>
      <c r="R5" s="538"/>
      <c r="S5" s="538"/>
      <c r="T5" s="538"/>
      <c r="U5" s="538"/>
      <c r="V5" s="538"/>
      <c r="W5" s="538"/>
      <c r="X5" s="538"/>
      <c r="Y5" s="538"/>
      <c r="Z5" s="538"/>
      <c r="AA5" s="538"/>
      <c r="AB5" s="538"/>
      <c r="AC5" s="538"/>
      <c r="AD5" s="538"/>
      <c r="AE5" s="538"/>
      <c r="AF5" s="538"/>
      <c r="AG5" s="538"/>
    </row>
    <row r="6" spans="17:33">
      <c r="Q6" s="538"/>
      <c r="R6" s="538"/>
      <c r="S6" s="538"/>
      <c r="T6" s="538"/>
      <c r="U6" s="538"/>
      <c r="V6" s="538"/>
      <c r="W6" s="538"/>
      <c r="X6" s="538"/>
      <c r="Y6" s="538"/>
      <c r="Z6" s="538"/>
      <c r="AA6" s="538"/>
      <c r="AB6" s="538"/>
      <c r="AC6" s="538"/>
      <c r="AD6" s="538"/>
      <c r="AE6" s="538"/>
      <c r="AF6" s="538"/>
      <c r="AG6" s="538"/>
    </row>
    <row r="7" spans="17:33">
      <c r="Q7" s="538"/>
      <c r="R7" s="538"/>
      <c r="S7" s="538"/>
      <c r="T7" s="538"/>
      <c r="U7" s="538"/>
      <c r="V7" s="538"/>
      <c r="W7" s="538"/>
      <c r="X7" s="538"/>
      <c r="Y7" s="538"/>
      <c r="Z7" s="538"/>
      <c r="AA7" s="538"/>
      <c r="AB7" s="538"/>
      <c r="AC7" s="538"/>
      <c r="AD7" s="538"/>
      <c r="AE7" s="538"/>
      <c r="AF7" s="538"/>
      <c r="AG7" s="538"/>
    </row>
    <row r="8" spans="17:33">
      <c r="Q8" s="538"/>
      <c r="R8" s="538"/>
      <c r="S8" s="538"/>
      <c r="T8" s="538"/>
      <c r="U8" s="538"/>
      <c r="V8" s="538"/>
      <c r="W8" s="538"/>
      <c r="X8" s="538"/>
      <c r="Y8" s="538"/>
      <c r="Z8" s="538"/>
      <c r="AA8" s="538"/>
      <c r="AB8" s="538"/>
      <c r="AC8" s="538"/>
      <c r="AD8" s="538"/>
      <c r="AE8" s="538"/>
      <c r="AF8" s="538"/>
      <c r="AG8" s="538"/>
    </row>
    <row r="9" spans="17:33">
      <c r="Q9" s="538"/>
      <c r="R9" s="538"/>
      <c r="S9" s="538"/>
      <c r="T9" s="538"/>
      <c r="U9" s="538"/>
      <c r="V9" s="538"/>
      <c r="W9" s="538"/>
      <c r="X9" s="538"/>
      <c r="Y9" s="538"/>
      <c r="Z9" s="538"/>
      <c r="AA9" s="538"/>
      <c r="AB9" s="538"/>
      <c r="AC9" s="538"/>
      <c r="AD9" s="538"/>
      <c r="AE9" s="538"/>
      <c r="AF9" s="538"/>
      <c r="AG9" s="538"/>
    </row>
    <row r="10" spans="17:33">
      <c r="Q10" s="538"/>
      <c r="R10" s="538"/>
      <c r="S10" s="538"/>
      <c r="T10" s="538"/>
      <c r="U10" s="538"/>
      <c r="V10" s="538"/>
      <c r="W10" s="538"/>
      <c r="X10" s="538"/>
      <c r="Y10" s="538"/>
      <c r="Z10" s="538"/>
      <c r="AA10" s="538"/>
      <c r="AB10" s="538"/>
      <c r="AC10" s="538"/>
      <c r="AD10" s="538"/>
      <c r="AE10" s="538"/>
      <c r="AF10" s="538"/>
      <c r="AG10" s="538"/>
    </row>
    <row r="11" spans="17:33">
      <c r="Q11" s="538"/>
      <c r="R11" s="538"/>
      <c r="S11" s="538"/>
      <c r="T11" s="538"/>
      <c r="U11" s="538"/>
      <c r="V11" s="538"/>
      <c r="W11" s="538"/>
      <c r="X11" s="538"/>
      <c r="Y11" s="538"/>
      <c r="Z11" s="538"/>
      <c r="AA11" s="538"/>
      <c r="AB11" s="538"/>
      <c r="AC11" s="538"/>
      <c r="AD11" s="538"/>
      <c r="AE11" s="538"/>
      <c r="AF11" s="538"/>
      <c r="AG11" s="538"/>
    </row>
    <row r="12" spans="17:33">
      <c r="Q12" s="538"/>
      <c r="R12" s="538"/>
      <c r="S12" s="538"/>
      <c r="T12" s="538"/>
      <c r="U12" s="538"/>
      <c r="V12" s="538"/>
      <c r="W12" s="538"/>
      <c r="X12" s="538"/>
      <c r="Y12" s="538"/>
      <c r="Z12" s="538"/>
      <c r="AA12" s="538"/>
      <c r="AB12" s="538"/>
      <c r="AC12" s="538"/>
      <c r="AD12" s="538"/>
      <c r="AE12" s="538"/>
      <c r="AF12" s="538"/>
      <c r="AG12" s="538"/>
    </row>
    <row r="13" spans="17:33">
      <c r="Q13" s="538"/>
      <c r="R13" s="538"/>
      <c r="S13" s="538"/>
      <c r="T13" s="538"/>
      <c r="U13" s="538"/>
      <c r="V13" s="538"/>
      <c r="W13" s="538"/>
      <c r="X13" s="538"/>
      <c r="Y13" s="538"/>
      <c r="Z13" s="538"/>
      <c r="AA13" s="538"/>
      <c r="AB13" s="538"/>
      <c r="AC13" s="538"/>
      <c r="AD13" s="538"/>
      <c r="AE13" s="538"/>
      <c r="AF13" s="538"/>
      <c r="AG13" s="538"/>
    </row>
    <row r="14" spans="17:33">
      <c r="Q14" s="538"/>
      <c r="R14" s="538"/>
      <c r="S14" s="538"/>
      <c r="T14" s="538"/>
      <c r="U14" s="538"/>
      <c r="V14" s="538"/>
      <c r="W14" s="538"/>
      <c r="X14" s="538"/>
      <c r="Y14" s="538"/>
      <c r="Z14" s="538"/>
      <c r="AA14" s="538"/>
      <c r="AB14" s="538"/>
      <c r="AC14" s="538"/>
      <c r="AD14" s="538"/>
      <c r="AE14" s="538"/>
      <c r="AF14" s="538"/>
      <c r="AG14" s="538"/>
    </row>
    <row r="15" spans="17:33">
      <c r="Q15" s="538"/>
      <c r="R15" s="538"/>
      <c r="S15" s="538"/>
      <c r="T15" s="538"/>
      <c r="U15" s="538"/>
      <c r="V15" s="538"/>
      <c r="W15" s="538"/>
      <c r="X15" s="538"/>
      <c r="Y15" s="538"/>
      <c r="Z15" s="538"/>
      <c r="AA15" s="538"/>
      <c r="AB15" s="538"/>
      <c r="AC15" s="538"/>
      <c r="AD15" s="538"/>
      <c r="AE15" s="538"/>
      <c r="AF15" s="538"/>
      <c r="AG15" s="538"/>
    </row>
    <row r="16" spans="17:33">
      <c r="Q16" s="538"/>
      <c r="R16" s="538"/>
      <c r="S16" s="538"/>
      <c r="T16" s="538"/>
      <c r="U16" s="538"/>
      <c r="V16" s="538"/>
      <c r="W16" s="538"/>
      <c r="X16" s="538"/>
      <c r="Y16" s="538"/>
      <c r="Z16" s="538"/>
      <c r="AA16" s="538"/>
      <c r="AB16" s="538"/>
      <c r="AC16" s="538"/>
      <c r="AD16" s="538"/>
      <c r="AE16" s="538"/>
      <c r="AF16" s="538"/>
      <c r="AG16" s="538"/>
    </row>
    <row r="17" spans="17:33">
      <c r="Q17" s="538"/>
      <c r="R17" s="538"/>
      <c r="S17" s="538"/>
      <c r="T17" s="538"/>
      <c r="U17" s="538"/>
      <c r="V17" s="538"/>
      <c r="W17" s="538"/>
      <c r="X17" s="538"/>
      <c r="Y17" s="538"/>
      <c r="Z17" s="538"/>
      <c r="AA17" s="538"/>
      <c r="AB17" s="538"/>
      <c r="AC17" s="538"/>
      <c r="AD17" s="538"/>
      <c r="AE17" s="538"/>
      <c r="AF17" s="538"/>
      <c r="AG17" s="538"/>
    </row>
    <row r="18" spans="17:33">
      <c r="Q18" s="538"/>
      <c r="R18" s="538"/>
      <c r="S18" s="538"/>
      <c r="T18" s="538"/>
      <c r="U18" s="538"/>
      <c r="V18" s="538"/>
      <c r="W18" s="538"/>
      <c r="X18" s="538"/>
      <c r="Y18" s="538"/>
      <c r="Z18" s="538"/>
      <c r="AA18" s="538"/>
      <c r="AB18" s="538"/>
      <c r="AC18" s="538"/>
      <c r="AD18" s="538"/>
      <c r="AE18" s="538"/>
      <c r="AF18" s="538"/>
      <c r="AG18" s="538"/>
    </row>
    <row r="19" spans="17:33">
      <c r="Q19" s="538"/>
      <c r="R19" s="538"/>
      <c r="S19" s="538"/>
      <c r="T19" s="538"/>
      <c r="U19" s="538"/>
      <c r="V19" s="538"/>
      <c r="W19" s="538"/>
      <c r="X19" s="538"/>
      <c r="Y19" s="538"/>
      <c r="Z19" s="538"/>
      <c r="AA19" s="538"/>
      <c r="AB19" s="538"/>
      <c r="AC19" s="538"/>
      <c r="AD19" s="538"/>
      <c r="AE19" s="538"/>
      <c r="AF19" s="538"/>
      <c r="AG19" s="538"/>
    </row>
    <row r="20" spans="17:33">
      <c r="Q20" s="538"/>
      <c r="R20" s="538"/>
      <c r="S20" s="538"/>
      <c r="T20" s="538"/>
      <c r="U20" s="538"/>
      <c r="V20" s="538"/>
      <c r="W20" s="538"/>
      <c r="X20" s="538"/>
      <c r="Y20" s="538"/>
      <c r="Z20" s="538"/>
      <c r="AA20" s="538"/>
      <c r="AB20" s="538"/>
      <c r="AC20" s="538"/>
      <c r="AD20" s="538"/>
      <c r="AE20" s="538"/>
      <c r="AF20" s="538"/>
      <c r="AG20" s="538"/>
    </row>
    <row r="21" spans="17:33">
      <c r="Q21" s="538"/>
      <c r="R21" s="538"/>
      <c r="S21" s="538"/>
      <c r="T21" s="538"/>
      <c r="U21" s="538"/>
      <c r="V21" s="538"/>
      <c r="W21" s="538"/>
      <c r="X21" s="538"/>
      <c r="Y21" s="538"/>
      <c r="Z21" s="538"/>
      <c r="AA21" s="538"/>
      <c r="AB21" s="538"/>
      <c r="AC21" s="538"/>
      <c r="AD21" s="538"/>
      <c r="AE21" s="538"/>
      <c r="AF21" s="538"/>
      <c r="AG21" s="538"/>
    </row>
    <row r="22" spans="17:33">
      <c r="Q22" s="538"/>
      <c r="R22" s="538"/>
      <c r="S22" s="538"/>
      <c r="T22" s="538"/>
      <c r="U22" s="538"/>
      <c r="V22" s="538"/>
      <c r="W22" s="538"/>
      <c r="X22" s="538"/>
      <c r="Y22" s="538"/>
      <c r="Z22" s="538"/>
      <c r="AA22" s="538"/>
      <c r="AB22" s="538"/>
      <c r="AC22" s="538"/>
      <c r="AD22" s="538"/>
      <c r="AE22" s="538"/>
      <c r="AF22" s="538"/>
      <c r="AG22" s="538"/>
    </row>
    <row r="23" spans="17:33">
      <c r="Q23" s="538"/>
      <c r="R23" s="538"/>
      <c r="S23" s="538"/>
      <c r="T23" s="538"/>
      <c r="U23" s="538"/>
      <c r="V23" s="538"/>
      <c r="W23" s="538"/>
      <c r="X23" s="538"/>
      <c r="Y23" s="538"/>
      <c r="Z23" s="538"/>
      <c r="AA23" s="538"/>
      <c r="AB23" s="538"/>
      <c r="AC23" s="538"/>
      <c r="AD23" s="538"/>
      <c r="AE23" s="538"/>
      <c r="AF23" s="538"/>
      <c r="AG23" s="538"/>
    </row>
    <row r="24" spans="17:33">
      <c r="Q24" s="538"/>
      <c r="R24" s="538"/>
      <c r="S24" s="538"/>
      <c r="T24" s="538"/>
      <c r="U24" s="538"/>
      <c r="V24" s="538"/>
      <c r="W24" s="538"/>
      <c r="X24" s="538"/>
      <c r="Y24" s="538"/>
      <c r="Z24" s="538"/>
      <c r="AA24" s="538"/>
      <c r="AB24" s="538"/>
      <c r="AC24" s="538"/>
      <c r="AD24" s="538"/>
      <c r="AE24" s="538"/>
      <c r="AF24" s="538"/>
      <c r="AG24" s="538"/>
    </row>
    <row r="25" spans="17:33">
      <c r="Q25" s="538"/>
      <c r="R25" s="538"/>
      <c r="S25" s="538"/>
      <c r="T25" s="538"/>
      <c r="U25" s="538"/>
      <c r="V25" s="538"/>
      <c r="W25" s="538"/>
      <c r="X25" s="538"/>
      <c r="Y25" s="538"/>
      <c r="Z25" s="538"/>
      <c r="AA25" s="538"/>
      <c r="AB25" s="538"/>
      <c r="AC25" s="538"/>
      <c r="AD25" s="538"/>
      <c r="AE25" s="538"/>
      <c r="AF25" s="538"/>
      <c r="AG25" s="538"/>
    </row>
    <row r="26" spans="17:33">
      <c r="Q26" s="538"/>
      <c r="R26" s="538"/>
      <c r="S26" s="538"/>
      <c r="T26" s="538"/>
      <c r="U26" s="538"/>
      <c r="V26" s="538"/>
      <c r="W26" s="538"/>
      <c r="X26" s="538"/>
      <c r="Y26" s="538"/>
      <c r="Z26" s="538"/>
      <c r="AA26" s="538"/>
      <c r="AB26" s="538"/>
      <c r="AC26" s="538"/>
      <c r="AD26" s="538"/>
      <c r="AE26" s="538"/>
      <c r="AF26" s="538"/>
      <c r="AG26" s="538"/>
    </row>
    <row r="27" spans="17:33">
      <c r="Q27" s="538"/>
      <c r="R27" s="538"/>
      <c r="S27" s="538"/>
      <c r="T27" s="538"/>
      <c r="U27" s="538"/>
      <c r="V27" s="538"/>
      <c r="W27" s="538"/>
      <c r="X27" s="538"/>
      <c r="Y27" s="538"/>
      <c r="Z27" s="538"/>
      <c r="AA27" s="538"/>
      <c r="AB27" s="538"/>
      <c r="AC27" s="538"/>
      <c r="AD27" s="538"/>
      <c r="AE27" s="538"/>
      <c r="AF27" s="538"/>
      <c r="AG27" s="538"/>
    </row>
    <row r="28" spans="17:33">
      <c r="Q28" s="538"/>
      <c r="R28" s="538"/>
      <c r="S28" s="538"/>
      <c r="T28" s="538"/>
      <c r="U28" s="538"/>
      <c r="V28" s="538"/>
      <c r="W28" s="538"/>
      <c r="X28" s="538"/>
      <c r="Y28" s="538"/>
      <c r="Z28" s="538"/>
      <c r="AA28" s="538"/>
      <c r="AB28" s="538"/>
      <c r="AC28" s="538"/>
      <c r="AD28" s="538"/>
      <c r="AE28" s="538"/>
      <c r="AF28" s="538"/>
      <c r="AG28" s="538"/>
    </row>
    <row r="29" spans="17:33">
      <c r="Q29" s="538"/>
      <c r="R29" s="538"/>
      <c r="S29" s="538"/>
      <c r="T29" s="538"/>
      <c r="U29" s="538"/>
      <c r="V29" s="538"/>
      <c r="W29" s="538"/>
      <c r="X29" s="538"/>
      <c r="Y29" s="538"/>
      <c r="Z29" s="538"/>
      <c r="AA29" s="538"/>
      <c r="AB29" s="538"/>
      <c r="AC29" s="538"/>
      <c r="AD29" s="538"/>
      <c r="AE29" s="538"/>
      <c r="AF29" s="538"/>
      <c r="AG29" s="538"/>
    </row>
    <row r="30" spans="17:33">
      <c r="Q30" s="538"/>
      <c r="R30" s="538"/>
      <c r="S30" s="538"/>
      <c r="T30" s="538"/>
      <c r="U30" s="538"/>
      <c r="V30" s="538"/>
      <c r="W30" s="538"/>
      <c r="X30" s="538"/>
      <c r="Y30" s="538"/>
      <c r="Z30" s="538"/>
      <c r="AA30" s="538"/>
      <c r="AB30" s="538"/>
      <c r="AC30" s="538"/>
      <c r="AD30" s="538"/>
      <c r="AE30" s="538"/>
      <c r="AF30" s="538"/>
      <c r="AG30" s="538"/>
    </row>
    <row r="31" spans="17:33">
      <c r="Q31" s="538"/>
      <c r="R31" s="538"/>
      <c r="S31" s="538"/>
      <c r="T31" s="538"/>
      <c r="U31" s="538"/>
      <c r="V31" s="538"/>
      <c r="W31" s="538"/>
      <c r="X31" s="538"/>
      <c r="Y31" s="538"/>
      <c r="Z31" s="538"/>
      <c r="AA31" s="538"/>
      <c r="AB31" s="538"/>
      <c r="AC31" s="538"/>
      <c r="AD31" s="538"/>
      <c r="AE31" s="538"/>
      <c r="AF31" s="538"/>
      <c r="AG31" s="538"/>
    </row>
    <row r="32" spans="17:33">
      <c r="Q32" s="538"/>
      <c r="R32" s="538"/>
      <c r="S32" s="538"/>
      <c r="T32" s="538"/>
      <c r="U32" s="538"/>
      <c r="V32" s="538"/>
      <c r="W32" s="538"/>
      <c r="X32" s="538"/>
      <c r="Y32" s="538"/>
      <c r="Z32" s="538"/>
      <c r="AA32" s="538"/>
      <c r="AB32" s="538"/>
      <c r="AC32" s="538"/>
      <c r="AD32" s="538"/>
      <c r="AE32" s="538"/>
      <c r="AF32" s="538"/>
      <c r="AG32" s="538"/>
    </row>
    <row r="33" spans="17:33">
      <c r="Q33" s="538"/>
      <c r="R33" s="538"/>
      <c r="S33" s="538"/>
      <c r="T33" s="538"/>
      <c r="U33" s="538"/>
      <c r="V33" s="538"/>
      <c r="W33" s="538"/>
      <c r="X33" s="538"/>
      <c r="Y33" s="538"/>
      <c r="Z33" s="538"/>
      <c r="AA33" s="538"/>
      <c r="AB33" s="538"/>
      <c r="AC33" s="538"/>
      <c r="AD33" s="538"/>
      <c r="AE33" s="538"/>
      <c r="AF33" s="538"/>
      <c r="AG33" s="538"/>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9" tint="-0.499984740745262"/>
  </sheetPr>
  <dimension ref="A1:I922"/>
  <sheetViews>
    <sheetView workbookViewId="0">
      <selection activeCell="B7" sqref="B7"/>
    </sheetView>
  </sheetViews>
  <sheetFormatPr defaultColWidth="8.85546875" defaultRowHeight="15"/>
  <cols>
    <col min="1" max="1" width="23" style="21" bestFit="1" customWidth="1"/>
    <col min="2" max="2" width="22.140625" style="21" customWidth="1"/>
    <col min="3" max="3" width="11" style="21" customWidth="1"/>
    <col min="4" max="4" width="17.42578125" style="21" customWidth="1"/>
    <col min="5" max="5" width="11.5703125" style="21" customWidth="1"/>
    <col min="6" max="6" width="15.140625" style="21" customWidth="1"/>
    <col min="7" max="7" width="14.7109375" style="21" customWidth="1"/>
    <col min="8" max="8" width="15.5703125" style="21" customWidth="1"/>
    <col min="9" max="9" width="8.85546875" style="21"/>
    <col min="10" max="10" width="8.85546875" style="21" customWidth="1"/>
    <col min="11" max="16384" width="8.85546875" style="21"/>
  </cols>
  <sheetData>
    <row r="1" spans="1:9" ht="18.75">
      <c r="A1" s="144" t="s">
        <v>667</v>
      </c>
      <c r="B1" s="144" t="s">
        <v>668</v>
      </c>
      <c r="C1" s="144" t="s">
        <v>669</v>
      </c>
      <c r="D1" s="144" t="s">
        <v>670</v>
      </c>
      <c r="E1" s="145" t="s">
        <v>671</v>
      </c>
      <c r="F1" s="146" t="s">
        <v>1211</v>
      </c>
      <c r="G1" s="147" t="s">
        <v>672</v>
      </c>
      <c r="H1" s="148" t="s">
        <v>1743</v>
      </c>
    </row>
    <row r="2" spans="1:9">
      <c r="A2" s="149" t="s">
        <v>605</v>
      </c>
      <c r="B2" s="150" t="s">
        <v>1086</v>
      </c>
      <c r="C2" s="151" t="s">
        <v>675</v>
      </c>
      <c r="D2" s="150" t="s">
        <v>1091</v>
      </c>
      <c r="E2" s="152">
        <v>40183</v>
      </c>
      <c r="F2" s="153">
        <v>168.95</v>
      </c>
      <c r="G2" s="154">
        <v>3</v>
      </c>
      <c r="H2" s="155">
        <f>F2*G2</f>
        <v>506.84999999999997</v>
      </c>
    </row>
    <row r="3" spans="1:9">
      <c r="A3" s="156" t="s">
        <v>677</v>
      </c>
      <c r="B3" s="157" t="s">
        <v>1086</v>
      </c>
      <c r="C3" s="158" t="s">
        <v>675</v>
      </c>
      <c r="D3" s="157" t="s">
        <v>1092</v>
      </c>
      <c r="E3" s="159">
        <v>40189</v>
      </c>
      <c r="F3" s="153">
        <v>168.95</v>
      </c>
      <c r="G3" s="161">
        <v>10</v>
      </c>
      <c r="H3" s="162">
        <f>F3*G3</f>
        <v>1689.5</v>
      </c>
    </row>
    <row r="4" spans="1:9">
      <c r="A4" s="156" t="s">
        <v>677</v>
      </c>
      <c r="B4" s="163" t="s">
        <v>1086</v>
      </c>
      <c r="C4" s="158" t="s">
        <v>675</v>
      </c>
      <c r="D4" s="163" t="s">
        <v>1094</v>
      </c>
      <c r="E4" s="159">
        <v>40190</v>
      </c>
      <c r="F4" s="153">
        <v>168.95</v>
      </c>
      <c r="G4" s="161">
        <v>11</v>
      </c>
      <c r="H4" s="165">
        <f>F4*G4</f>
        <v>1858.4499999999998</v>
      </c>
    </row>
    <row r="5" spans="1:9">
      <c r="A5" s="156" t="s">
        <v>678</v>
      </c>
      <c r="B5" s="157" t="s">
        <v>1086</v>
      </c>
      <c r="C5" s="158" t="s">
        <v>679</v>
      </c>
      <c r="D5" s="157" t="s">
        <v>1092</v>
      </c>
      <c r="E5" s="159">
        <v>40192</v>
      </c>
      <c r="F5" s="153">
        <v>168.95</v>
      </c>
      <c r="G5" s="161">
        <v>10</v>
      </c>
      <c r="H5" s="162">
        <f>F5*G5</f>
        <v>1689.5</v>
      </c>
    </row>
    <row r="6" spans="1:9">
      <c r="A6" s="156" t="s">
        <v>673</v>
      </c>
      <c r="B6" s="163" t="s">
        <v>1086</v>
      </c>
      <c r="C6" s="158" t="s">
        <v>674</v>
      </c>
      <c r="D6" s="163" t="s">
        <v>1094</v>
      </c>
      <c r="E6" s="159">
        <v>40218</v>
      </c>
      <c r="F6" s="153">
        <v>168.95</v>
      </c>
      <c r="G6" s="161">
        <v>8</v>
      </c>
      <c r="H6" s="165">
        <f>F6*G6</f>
        <v>1351.6</v>
      </c>
    </row>
    <row r="7" spans="1:9">
      <c r="A7" s="156" t="s">
        <v>673</v>
      </c>
      <c r="B7" s="157" t="s">
        <v>1086</v>
      </c>
      <c r="C7" s="158" t="s">
        <v>674</v>
      </c>
      <c r="D7" s="157" t="s">
        <v>1094</v>
      </c>
      <c r="E7" s="159">
        <v>40218</v>
      </c>
      <c r="F7" s="153">
        <v>168.95</v>
      </c>
      <c r="G7" s="161">
        <v>13</v>
      </c>
      <c r="H7" s="162">
        <f>F7*G7</f>
        <v>2196.35</v>
      </c>
    </row>
    <row r="8" spans="1:9">
      <c r="A8" s="156" t="s">
        <v>312</v>
      </c>
      <c r="B8" s="163" t="s">
        <v>1086</v>
      </c>
      <c r="C8" s="158" t="s">
        <v>674</v>
      </c>
      <c r="D8" s="163" t="s">
        <v>1092</v>
      </c>
      <c r="E8" s="159">
        <v>40222</v>
      </c>
      <c r="F8" s="153">
        <v>168.95</v>
      </c>
      <c r="G8" s="161">
        <v>11</v>
      </c>
      <c r="H8" s="165">
        <f>F8*G8</f>
        <v>1858.4499999999998</v>
      </c>
    </row>
    <row r="9" spans="1:9">
      <c r="A9" s="156" t="s">
        <v>262</v>
      </c>
      <c r="B9" s="157" t="s">
        <v>1086</v>
      </c>
      <c r="C9" s="158" t="s">
        <v>676</v>
      </c>
      <c r="D9" s="157" t="s">
        <v>1093</v>
      </c>
      <c r="E9" s="159">
        <v>40226</v>
      </c>
      <c r="F9" s="153">
        <v>168.95</v>
      </c>
      <c r="G9" s="161">
        <v>8</v>
      </c>
      <c r="H9" s="162">
        <f>F9*G9</f>
        <v>1351.6</v>
      </c>
    </row>
    <row r="10" spans="1:9">
      <c r="A10" s="156" t="s">
        <v>605</v>
      </c>
      <c r="B10" s="163" t="s">
        <v>1086</v>
      </c>
      <c r="C10" s="158" t="s">
        <v>675</v>
      </c>
      <c r="D10" s="163" t="s">
        <v>1091</v>
      </c>
      <c r="E10" s="159">
        <v>40238</v>
      </c>
      <c r="F10" s="153">
        <v>168.95</v>
      </c>
      <c r="G10" s="161">
        <v>4</v>
      </c>
      <c r="H10" s="165">
        <f>F10*G10</f>
        <v>675.8</v>
      </c>
      <c r="I10"/>
    </row>
    <row r="11" spans="1:9">
      <c r="A11" s="156" t="s">
        <v>677</v>
      </c>
      <c r="B11" s="157" t="s">
        <v>1086</v>
      </c>
      <c r="C11" s="158" t="s">
        <v>675</v>
      </c>
      <c r="D11" s="157" t="s">
        <v>1091</v>
      </c>
      <c r="E11" s="159">
        <v>40242</v>
      </c>
      <c r="F11" s="153">
        <v>168.95</v>
      </c>
      <c r="G11" s="161">
        <v>11</v>
      </c>
      <c r="H11" s="162">
        <f>F11*G11</f>
        <v>1858.4499999999998</v>
      </c>
    </row>
    <row r="12" spans="1:9">
      <c r="A12" s="156" t="s">
        <v>682</v>
      </c>
      <c r="B12" s="163" t="s">
        <v>1086</v>
      </c>
      <c r="C12" s="158" t="s">
        <v>679</v>
      </c>
      <c r="D12" s="163" t="s">
        <v>1092</v>
      </c>
      <c r="E12" s="159">
        <v>40246</v>
      </c>
      <c r="F12" s="153">
        <v>168.95</v>
      </c>
      <c r="G12" s="161">
        <v>15</v>
      </c>
      <c r="H12" s="165">
        <f>F12*G12</f>
        <v>2534.25</v>
      </c>
    </row>
    <row r="13" spans="1:9">
      <c r="A13" s="156" t="s">
        <v>312</v>
      </c>
      <c r="B13" s="157" t="s">
        <v>1086</v>
      </c>
      <c r="C13" s="158" t="s">
        <v>674</v>
      </c>
      <c r="D13" s="157" t="s">
        <v>1092</v>
      </c>
      <c r="E13" s="159">
        <v>40254</v>
      </c>
      <c r="F13" s="153">
        <v>168.95</v>
      </c>
      <c r="G13" s="161">
        <v>12</v>
      </c>
      <c r="H13" s="162">
        <f>F13*G13</f>
        <v>2027.3999999999999</v>
      </c>
    </row>
    <row r="14" spans="1:9">
      <c r="A14" s="156" t="s">
        <v>677</v>
      </c>
      <c r="B14" s="163" t="s">
        <v>1086</v>
      </c>
      <c r="C14" s="158" t="s">
        <v>675</v>
      </c>
      <c r="D14" s="163" t="s">
        <v>1091</v>
      </c>
      <c r="E14" s="159">
        <v>40270</v>
      </c>
      <c r="F14" s="153">
        <v>168.95</v>
      </c>
      <c r="G14" s="161">
        <v>14</v>
      </c>
      <c r="H14" s="165">
        <f>F14*G14</f>
        <v>2365.2999999999997</v>
      </c>
    </row>
    <row r="15" spans="1:9">
      <c r="A15" s="156" t="s">
        <v>171</v>
      </c>
      <c r="B15" s="157" t="s">
        <v>1086</v>
      </c>
      <c r="C15" s="158" t="s">
        <v>674</v>
      </c>
      <c r="D15" s="157" t="s">
        <v>1093</v>
      </c>
      <c r="E15" s="159">
        <v>40274</v>
      </c>
      <c r="F15" s="153">
        <v>168.95</v>
      </c>
      <c r="G15" s="161">
        <v>13</v>
      </c>
      <c r="H15" s="162">
        <f>F15*G15</f>
        <v>2196.35</v>
      </c>
    </row>
    <row r="16" spans="1:9">
      <c r="A16" s="156" t="s">
        <v>677</v>
      </c>
      <c r="B16" s="163" t="s">
        <v>1086</v>
      </c>
      <c r="C16" s="158" t="s">
        <v>675</v>
      </c>
      <c r="D16" s="163" t="s">
        <v>1092</v>
      </c>
      <c r="E16" s="159">
        <v>40276</v>
      </c>
      <c r="F16" s="153">
        <v>168.95</v>
      </c>
      <c r="G16" s="161">
        <v>3</v>
      </c>
      <c r="H16" s="165">
        <f>F16*G16</f>
        <v>506.84999999999997</v>
      </c>
    </row>
    <row r="17" spans="1:8">
      <c r="A17" s="156" t="s">
        <v>312</v>
      </c>
      <c r="B17" s="157" t="s">
        <v>1086</v>
      </c>
      <c r="C17" s="158" t="s">
        <v>674</v>
      </c>
      <c r="D17" s="157" t="s">
        <v>1093</v>
      </c>
      <c r="E17" s="159">
        <v>40278</v>
      </c>
      <c r="F17" s="153">
        <v>168.95</v>
      </c>
      <c r="G17" s="161">
        <v>10</v>
      </c>
      <c r="H17" s="162">
        <f>F17*G17</f>
        <v>1689.5</v>
      </c>
    </row>
    <row r="18" spans="1:8">
      <c r="A18" s="156" t="s">
        <v>682</v>
      </c>
      <c r="B18" s="163" t="s">
        <v>1086</v>
      </c>
      <c r="C18" s="158" t="s">
        <v>679</v>
      </c>
      <c r="D18" s="163" t="s">
        <v>1095</v>
      </c>
      <c r="E18" s="159">
        <v>40281</v>
      </c>
      <c r="F18" s="153">
        <v>168.95</v>
      </c>
      <c r="G18" s="161">
        <v>12</v>
      </c>
      <c r="H18" s="165">
        <f>F18*G18</f>
        <v>2027.3999999999999</v>
      </c>
    </row>
    <row r="19" spans="1:8">
      <c r="A19" s="156" t="s">
        <v>262</v>
      </c>
      <c r="B19" s="157" t="s">
        <v>1086</v>
      </c>
      <c r="C19" s="158" t="s">
        <v>676</v>
      </c>
      <c r="D19" s="157" t="s">
        <v>1095</v>
      </c>
      <c r="E19" s="159">
        <v>40289</v>
      </c>
      <c r="F19" s="153">
        <v>168.95</v>
      </c>
      <c r="G19" s="161">
        <v>12</v>
      </c>
      <c r="H19" s="162">
        <f>F19*G19</f>
        <v>2027.3999999999999</v>
      </c>
    </row>
    <row r="20" spans="1:8">
      <c r="A20" s="156" t="s">
        <v>678</v>
      </c>
      <c r="B20" s="163" t="s">
        <v>1086</v>
      </c>
      <c r="C20" s="158" t="s">
        <v>679</v>
      </c>
      <c r="D20" s="163" t="s">
        <v>1095</v>
      </c>
      <c r="E20" s="159">
        <v>40296</v>
      </c>
      <c r="F20" s="153">
        <v>168.95</v>
      </c>
      <c r="G20" s="161">
        <v>12</v>
      </c>
      <c r="H20" s="165">
        <f>F20*G20</f>
        <v>2027.3999999999999</v>
      </c>
    </row>
    <row r="21" spans="1:8">
      <c r="A21" s="156" t="s">
        <v>678</v>
      </c>
      <c r="B21" s="157" t="s">
        <v>1086</v>
      </c>
      <c r="C21" s="158" t="s">
        <v>679</v>
      </c>
      <c r="D21" s="157" t="s">
        <v>1093</v>
      </c>
      <c r="E21" s="159">
        <v>40311</v>
      </c>
      <c r="F21" s="153">
        <v>168.95</v>
      </c>
      <c r="G21" s="161">
        <v>15</v>
      </c>
      <c r="H21" s="162">
        <f>F21*G21</f>
        <v>2534.25</v>
      </c>
    </row>
    <row r="22" spans="1:8">
      <c r="A22" s="156" t="s">
        <v>682</v>
      </c>
      <c r="B22" s="163" t="s">
        <v>1086</v>
      </c>
      <c r="C22" s="158" t="s">
        <v>679</v>
      </c>
      <c r="D22" s="163" t="s">
        <v>1095</v>
      </c>
      <c r="E22" s="159">
        <v>40311</v>
      </c>
      <c r="F22" s="153">
        <v>168.95</v>
      </c>
      <c r="G22" s="161">
        <v>14</v>
      </c>
      <c r="H22" s="165">
        <f>F22*G22</f>
        <v>2365.2999999999997</v>
      </c>
    </row>
    <row r="23" spans="1:8">
      <c r="A23" s="156" t="s">
        <v>262</v>
      </c>
      <c r="B23" s="157" t="s">
        <v>1086</v>
      </c>
      <c r="C23" s="158" t="s">
        <v>676</v>
      </c>
      <c r="D23" s="157" t="s">
        <v>1092</v>
      </c>
      <c r="E23" s="159">
        <v>40315</v>
      </c>
      <c r="F23" s="153">
        <v>168.95</v>
      </c>
      <c r="G23" s="161">
        <v>11</v>
      </c>
      <c r="H23" s="162">
        <f>F23*G23</f>
        <v>1858.4499999999998</v>
      </c>
    </row>
    <row r="24" spans="1:8">
      <c r="A24" s="156" t="s">
        <v>343</v>
      </c>
      <c r="B24" s="163" t="s">
        <v>1086</v>
      </c>
      <c r="C24" s="158" t="s">
        <v>674</v>
      </c>
      <c r="D24" s="163" t="s">
        <v>1091</v>
      </c>
      <c r="E24" s="159">
        <v>40319</v>
      </c>
      <c r="F24" s="153">
        <v>168.95</v>
      </c>
      <c r="G24" s="161">
        <v>4</v>
      </c>
      <c r="H24" s="165">
        <f>F24*G24</f>
        <v>675.8</v>
      </c>
    </row>
    <row r="25" spans="1:8">
      <c r="A25" s="156" t="s">
        <v>682</v>
      </c>
      <c r="B25" s="157" t="s">
        <v>1086</v>
      </c>
      <c r="C25" s="158" t="s">
        <v>679</v>
      </c>
      <c r="D25" s="157" t="s">
        <v>1094</v>
      </c>
      <c r="E25" s="159">
        <v>40320</v>
      </c>
      <c r="F25" s="153">
        <v>168.95</v>
      </c>
      <c r="G25" s="161">
        <v>9</v>
      </c>
      <c r="H25" s="162">
        <f>F25*G25</f>
        <v>1520.55</v>
      </c>
    </row>
    <row r="26" spans="1:8">
      <c r="A26" s="156" t="s">
        <v>682</v>
      </c>
      <c r="B26" s="163" t="s">
        <v>1086</v>
      </c>
      <c r="C26" s="158" t="s">
        <v>679</v>
      </c>
      <c r="D26" s="163" t="s">
        <v>1094</v>
      </c>
      <c r="E26" s="159">
        <v>40323</v>
      </c>
      <c r="F26" s="153">
        <v>168.95</v>
      </c>
      <c r="G26" s="161">
        <v>6</v>
      </c>
      <c r="H26" s="165">
        <f>F26*G26</f>
        <v>1013.6999999999999</v>
      </c>
    </row>
    <row r="27" spans="1:8">
      <c r="A27" s="156" t="s">
        <v>312</v>
      </c>
      <c r="B27" s="157" t="s">
        <v>1086</v>
      </c>
      <c r="C27" s="158" t="s">
        <v>674</v>
      </c>
      <c r="D27" s="157" t="s">
        <v>1092</v>
      </c>
      <c r="E27" s="159">
        <v>40323</v>
      </c>
      <c r="F27" s="153">
        <v>168.95</v>
      </c>
      <c r="G27" s="161">
        <v>9</v>
      </c>
      <c r="H27" s="162">
        <f>F27*G27</f>
        <v>1520.55</v>
      </c>
    </row>
    <row r="28" spans="1:8">
      <c r="A28" s="156" t="s">
        <v>171</v>
      </c>
      <c r="B28" s="163" t="s">
        <v>1086</v>
      </c>
      <c r="C28" s="158" t="s">
        <v>674</v>
      </c>
      <c r="D28" s="163" t="s">
        <v>1094</v>
      </c>
      <c r="E28" s="159">
        <v>40329</v>
      </c>
      <c r="F28" s="153">
        <v>168.95</v>
      </c>
      <c r="G28" s="161">
        <v>14</v>
      </c>
      <c r="H28" s="165">
        <f>F28*G28</f>
        <v>2365.2999999999997</v>
      </c>
    </row>
    <row r="29" spans="1:8">
      <c r="A29" s="156" t="s">
        <v>682</v>
      </c>
      <c r="B29" s="157" t="s">
        <v>1086</v>
      </c>
      <c r="C29" s="158" t="s">
        <v>679</v>
      </c>
      <c r="D29" s="157" t="s">
        <v>1094</v>
      </c>
      <c r="E29" s="159">
        <v>40336</v>
      </c>
      <c r="F29" s="153">
        <v>168.95</v>
      </c>
      <c r="G29" s="161">
        <v>18</v>
      </c>
      <c r="H29" s="162">
        <f>F29*G29</f>
        <v>3041.1</v>
      </c>
    </row>
    <row r="30" spans="1:8">
      <c r="A30" s="156" t="s">
        <v>682</v>
      </c>
      <c r="B30" s="163" t="s">
        <v>1086</v>
      </c>
      <c r="C30" s="158" t="s">
        <v>679</v>
      </c>
      <c r="D30" s="163" t="s">
        <v>1091</v>
      </c>
      <c r="E30" s="159">
        <v>40344</v>
      </c>
      <c r="F30" s="153">
        <v>168.95</v>
      </c>
      <c r="G30" s="161">
        <v>6</v>
      </c>
      <c r="H30" s="165">
        <f>F30*G30</f>
        <v>1013.6999999999999</v>
      </c>
    </row>
    <row r="31" spans="1:8">
      <c r="A31" s="156" t="s">
        <v>312</v>
      </c>
      <c r="B31" s="157" t="s">
        <v>1086</v>
      </c>
      <c r="C31" s="158" t="s">
        <v>674</v>
      </c>
      <c r="D31" s="157" t="s">
        <v>1091</v>
      </c>
      <c r="E31" s="159">
        <v>40344</v>
      </c>
      <c r="F31" s="153">
        <v>168.95</v>
      </c>
      <c r="G31" s="161">
        <v>9</v>
      </c>
      <c r="H31" s="162">
        <f>F31*G31</f>
        <v>1520.55</v>
      </c>
    </row>
    <row r="32" spans="1:8">
      <c r="A32" s="156" t="s">
        <v>262</v>
      </c>
      <c r="B32" s="163" t="s">
        <v>1086</v>
      </c>
      <c r="C32" s="158" t="s">
        <v>676</v>
      </c>
      <c r="D32" s="163" t="s">
        <v>1091</v>
      </c>
      <c r="E32" s="159">
        <v>40351</v>
      </c>
      <c r="F32" s="153">
        <v>168.95</v>
      </c>
      <c r="G32" s="161">
        <v>5</v>
      </c>
      <c r="H32" s="165">
        <f>F32*G32</f>
        <v>844.75</v>
      </c>
    </row>
    <row r="33" spans="1:8">
      <c r="A33" s="156" t="s">
        <v>312</v>
      </c>
      <c r="B33" s="157" t="s">
        <v>1086</v>
      </c>
      <c r="C33" s="158" t="s">
        <v>674</v>
      </c>
      <c r="D33" s="157" t="s">
        <v>1091</v>
      </c>
      <c r="E33" s="159">
        <v>40353</v>
      </c>
      <c r="F33" s="153">
        <v>168.95</v>
      </c>
      <c r="G33" s="161">
        <v>7</v>
      </c>
      <c r="H33" s="162">
        <f>F33*G33</f>
        <v>1182.6499999999999</v>
      </c>
    </row>
    <row r="34" spans="1:8">
      <c r="A34" s="156" t="s">
        <v>677</v>
      </c>
      <c r="B34" s="163" t="s">
        <v>1086</v>
      </c>
      <c r="C34" s="158" t="s">
        <v>675</v>
      </c>
      <c r="D34" s="163" t="s">
        <v>1093</v>
      </c>
      <c r="E34" s="159">
        <v>40361</v>
      </c>
      <c r="F34" s="153">
        <v>168.95</v>
      </c>
      <c r="G34" s="161">
        <v>7</v>
      </c>
      <c r="H34" s="165">
        <f>F34*G34</f>
        <v>1182.6499999999999</v>
      </c>
    </row>
    <row r="35" spans="1:8">
      <c r="A35" s="156" t="s">
        <v>673</v>
      </c>
      <c r="B35" s="157" t="s">
        <v>1086</v>
      </c>
      <c r="C35" s="158" t="s">
        <v>674</v>
      </c>
      <c r="D35" s="157" t="s">
        <v>1095</v>
      </c>
      <c r="E35" s="159">
        <v>40367</v>
      </c>
      <c r="F35" s="153">
        <v>168.95</v>
      </c>
      <c r="G35" s="161">
        <v>14</v>
      </c>
      <c r="H35" s="162">
        <f>F35*G35</f>
        <v>2365.2999999999997</v>
      </c>
    </row>
    <row r="36" spans="1:8">
      <c r="A36" s="156" t="s">
        <v>262</v>
      </c>
      <c r="B36" s="163" t="s">
        <v>1086</v>
      </c>
      <c r="C36" s="158" t="s">
        <v>676</v>
      </c>
      <c r="D36" s="163" t="s">
        <v>1094</v>
      </c>
      <c r="E36" s="159">
        <v>40380</v>
      </c>
      <c r="F36" s="153">
        <v>168.95</v>
      </c>
      <c r="G36" s="161">
        <v>7</v>
      </c>
      <c r="H36" s="165">
        <f>F36*G36</f>
        <v>1182.6499999999999</v>
      </c>
    </row>
    <row r="37" spans="1:8">
      <c r="A37" s="156" t="s">
        <v>678</v>
      </c>
      <c r="B37" s="157" t="s">
        <v>1086</v>
      </c>
      <c r="C37" s="158" t="s">
        <v>679</v>
      </c>
      <c r="D37" s="157" t="s">
        <v>1094</v>
      </c>
      <c r="E37" s="159">
        <v>40386</v>
      </c>
      <c r="F37" s="153">
        <v>168.95</v>
      </c>
      <c r="G37" s="161">
        <v>12</v>
      </c>
      <c r="H37" s="162">
        <f>F37*G37</f>
        <v>2027.3999999999999</v>
      </c>
    </row>
    <row r="38" spans="1:8">
      <c r="A38" s="156" t="s">
        <v>605</v>
      </c>
      <c r="B38" s="163" t="s">
        <v>1086</v>
      </c>
      <c r="C38" s="158" t="s">
        <v>675</v>
      </c>
      <c r="D38" s="163" t="s">
        <v>1093</v>
      </c>
      <c r="E38" s="159">
        <v>40386</v>
      </c>
      <c r="F38" s="153">
        <v>168.95</v>
      </c>
      <c r="G38" s="161">
        <v>8</v>
      </c>
      <c r="H38" s="165">
        <f>F38*G38</f>
        <v>1351.6</v>
      </c>
    </row>
    <row r="39" spans="1:8">
      <c r="A39" s="156" t="s">
        <v>262</v>
      </c>
      <c r="B39" s="157" t="s">
        <v>1086</v>
      </c>
      <c r="C39" s="158" t="s">
        <v>676</v>
      </c>
      <c r="D39" s="157" t="s">
        <v>1094</v>
      </c>
      <c r="E39" s="159">
        <v>40392</v>
      </c>
      <c r="F39" s="153">
        <v>168.95</v>
      </c>
      <c r="G39" s="161">
        <v>20</v>
      </c>
      <c r="H39" s="162">
        <f>F39*G39</f>
        <v>3379</v>
      </c>
    </row>
    <row r="40" spans="1:8">
      <c r="A40" s="156" t="s">
        <v>171</v>
      </c>
      <c r="B40" s="163" t="s">
        <v>1086</v>
      </c>
      <c r="C40" s="158" t="s">
        <v>674</v>
      </c>
      <c r="D40" s="163" t="s">
        <v>1095</v>
      </c>
      <c r="E40" s="159">
        <v>40393</v>
      </c>
      <c r="F40" s="153">
        <v>168.95</v>
      </c>
      <c r="G40" s="161">
        <v>15</v>
      </c>
      <c r="H40" s="165">
        <f>F40*G40</f>
        <v>2534.25</v>
      </c>
    </row>
    <row r="41" spans="1:8">
      <c r="A41" s="156" t="s">
        <v>312</v>
      </c>
      <c r="B41" s="157" t="s">
        <v>1086</v>
      </c>
      <c r="C41" s="158" t="s">
        <v>674</v>
      </c>
      <c r="D41" s="157" t="s">
        <v>1092</v>
      </c>
      <c r="E41" s="159">
        <v>40399</v>
      </c>
      <c r="F41" s="153">
        <v>168.95</v>
      </c>
      <c r="G41" s="161">
        <v>13</v>
      </c>
      <c r="H41" s="162">
        <f>F41*G41</f>
        <v>2196.35</v>
      </c>
    </row>
    <row r="42" spans="1:8">
      <c r="A42" s="156" t="s">
        <v>678</v>
      </c>
      <c r="B42" s="163" t="s">
        <v>1086</v>
      </c>
      <c r="C42" s="158" t="s">
        <v>679</v>
      </c>
      <c r="D42" s="163" t="s">
        <v>1093</v>
      </c>
      <c r="E42" s="159">
        <v>40406</v>
      </c>
      <c r="F42" s="153">
        <v>168.95</v>
      </c>
      <c r="G42" s="161">
        <v>2</v>
      </c>
      <c r="H42" s="165">
        <f>F42*G42</f>
        <v>337.9</v>
      </c>
    </row>
    <row r="43" spans="1:8">
      <c r="A43" s="156" t="s">
        <v>3141</v>
      </c>
      <c r="B43" s="157" t="s">
        <v>1086</v>
      </c>
      <c r="C43" s="158" t="s">
        <v>676</v>
      </c>
      <c r="D43" s="157" t="s">
        <v>1095</v>
      </c>
      <c r="E43" s="159">
        <v>40407</v>
      </c>
      <c r="F43" s="153">
        <v>168.95</v>
      </c>
      <c r="G43" s="161">
        <v>8</v>
      </c>
      <c r="H43" s="162">
        <f>F43*G43</f>
        <v>1351.6</v>
      </c>
    </row>
    <row r="44" spans="1:8">
      <c r="A44" s="156" t="s">
        <v>678</v>
      </c>
      <c r="B44" s="163" t="s">
        <v>1086</v>
      </c>
      <c r="C44" s="158" t="s">
        <v>679</v>
      </c>
      <c r="D44" s="163" t="s">
        <v>1093</v>
      </c>
      <c r="E44" s="159">
        <v>40408</v>
      </c>
      <c r="F44" s="153">
        <v>168.95</v>
      </c>
      <c r="G44" s="161">
        <v>1</v>
      </c>
      <c r="H44" s="165">
        <f>F44*G44</f>
        <v>168.95</v>
      </c>
    </row>
    <row r="45" spans="1:8">
      <c r="A45" s="156" t="s">
        <v>681</v>
      </c>
      <c r="B45" s="157" t="s">
        <v>1086</v>
      </c>
      <c r="C45" s="158" t="s">
        <v>679</v>
      </c>
      <c r="D45" s="157" t="s">
        <v>1095</v>
      </c>
      <c r="E45" s="159">
        <v>40414</v>
      </c>
      <c r="F45" s="153">
        <v>168.95</v>
      </c>
      <c r="G45" s="161">
        <v>3</v>
      </c>
      <c r="H45" s="162">
        <f>F45*G45</f>
        <v>506.84999999999997</v>
      </c>
    </row>
    <row r="46" spans="1:8">
      <c r="A46" s="156" t="s">
        <v>678</v>
      </c>
      <c r="B46" s="163" t="s">
        <v>1086</v>
      </c>
      <c r="C46" s="158" t="s">
        <v>679</v>
      </c>
      <c r="D46" s="163" t="s">
        <v>1095</v>
      </c>
      <c r="E46" s="159">
        <v>40421</v>
      </c>
      <c r="F46" s="153">
        <v>168.95</v>
      </c>
      <c r="G46" s="161">
        <v>12</v>
      </c>
      <c r="H46" s="165">
        <f>F46*G46</f>
        <v>2027.3999999999999</v>
      </c>
    </row>
    <row r="47" spans="1:8">
      <c r="A47" s="156" t="s">
        <v>262</v>
      </c>
      <c r="B47" s="157" t="s">
        <v>1086</v>
      </c>
      <c r="C47" s="158" t="s">
        <v>676</v>
      </c>
      <c r="D47" s="157" t="s">
        <v>1094</v>
      </c>
      <c r="E47" s="159">
        <v>40424</v>
      </c>
      <c r="F47" s="153">
        <v>168.95</v>
      </c>
      <c r="G47" s="161">
        <v>9</v>
      </c>
      <c r="H47" s="162">
        <f>F47*G47</f>
        <v>1520.55</v>
      </c>
    </row>
    <row r="48" spans="1:8">
      <c r="A48" s="156" t="s">
        <v>605</v>
      </c>
      <c r="B48" s="163" t="s">
        <v>1086</v>
      </c>
      <c r="C48" s="158" t="s">
        <v>675</v>
      </c>
      <c r="D48" s="163" t="s">
        <v>1095</v>
      </c>
      <c r="E48" s="159">
        <v>40430</v>
      </c>
      <c r="F48" s="153">
        <v>168.95</v>
      </c>
      <c r="G48" s="161">
        <v>4</v>
      </c>
      <c r="H48" s="165">
        <f>F48*G48</f>
        <v>675.8</v>
      </c>
    </row>
    <row r="49" spans="1:8">
      <c r="A49" s="156" t="s">
        <v>605</v>
      </c>
      <c r="B49" s="157" t="s">
        <v>1086</v>
      </c>
      <c r="C49" s="158" t="s">
        <v>675</v>
      </c>
      <c r="D49" s="157" t="s">
        <v>1095</v>
      </c>
      <c r="E49" s="159">
        <v>40446</v>
      </c>
      <c r="F49" s="153">
        <v>168.95</v>
      </c>
      <c r="G49" s="161">
        <v>4</v>
      </c>
      <c r="H49" s="162">
        <f>F49*G49</f>
        <v>675.8</v>
      </c>
    </row>
    <row r="50" spans="1:8">
      <c r="A50" s="156" t="s">
        <v>678</v>
      </c>
      <c r="B50" s="163" t="s">
        <v>1086</v>
      </c>
      <c r="C50" s="158" t="s">
        <v>679</v>
      </c>
      <c r="D50" s="163" t="s">
        <v>1092</v>
      </c>
      <c r="E50" s="159">
        <v>40450</v>
      </c>
      <c r="F50" s="153">
        <v>168.95</v>
      </c>
      <c r="G50" s="161">
        <v>1</v>
      </c>
      <c r="H50" s="165">
        <f>F50*G50</f>
        <v>168.95</v>
      </c>
    </row>
    <row r="51" spans="1:8">
      <c r="A51" s="156" t="s">
        <v>605</v>
      </c>
      <c r="B51" s="157" t="s">
        <v>1086</v>
      </c>
      <c r="C51" s="158" t="s">
        <v>675</v>
      </c>
      <c r="D51" s="157" t="s">
        <v>1092</v>
      </c>
      <c r="E51" s="159">
        <v>40452</v>
      </c>
      <c r="F51" s="153">
        <v>168.95</v>
      </c>
      <c r="G51" s="161">
        <v>6</v>
      </c>
      <c r="H51" s="162">
        <f>F51*G51</f>
        <v>1013.6999999999999</v>
      </c>
    </row>
    <row r="52" spans="1:8">
      <c r="A52" s="156" t="s">
        <v>680</v>
      </c>
      <c r="B52" s="163" t="s">
        <v>1086</v>
      </c>
      <c r="C52" s="158" t="s">
        <v>679</v>
      </c>
      <c r="D52" s="163" t="s">
        <v>1094</v>
      </c>
      <c r="E52" s="159">
        <v>40455</v>
      </c>
      <c r="F52" s="153">
        <v>168.95</v>
      </c>
      <c r="G52" s="161">
        <v>18</v>
      </c>
      <c r="H52" s="165">
        <f>F52*G52</f>
        <v>3041.1</v>
      </c>
    </row>
    <row r="53" spans="1:8">
      <c r="A53" s="156" t="s">
        <v>673</v>
      </c>
      <c r="B53" s="157" t="s">
        <v>1086</v>
      </c>
      <c r="C53" s="158" t="s">
        <v>674</v>
      </c>
      <c r="D53" s="157" t="s">
        <v>1092</v>
      </c>
      <c r="E53" s="159">
        <v>40456</v>
      </c>
      <c r="F53" s="153">
        <v>168.95</v>
      </c>
      <c r="G53" s="161">
        <v>4</v>
      </c>
      <c r="H53" s="162">
        <f>F53*G53</f>
        <v>675.8</v>
      </c>
    </row>
    <row r="54" spans="1:8">
      <c r="A54" s="156" t="s">
        <v>262</v>
      </c>
      <c r="B54" s="163" t="s">
        <v>1086</v>
      </c>
      <c r="C54" s="158" t="s">
        <v>676</v>
      </c>
      <c r="D54" s="163" t="s">
        <v>1091</v>
      </c>
      <c r="E54" s="159">
        <v>40469</v>
      </c>
      <c r="F54" s="153">
        <v>168.95</v>
      </c>
      <c r="G54" s="161">
        <v>7</v>
      </c>
      <c r="H54" s="165">
        <f>F54*G54</f>
        <v>1182.6499999999999</v>
      </c>
    </row>
    <row r="55" spans="1:8">
      <c r="A55" s="156" t="s">
        <v>171</v>
      </c>
      <c r="B55" s="157" t="s">
        <v>1086</v>
      </c>
      <c r="C55" s="158" t="s">
        <v>674</v>
      </c>
      <c r="D55" s="157" t="s">
        <v>1092</v>
      </c>
      <c r="E55" s="159">
        <v>40470</v>
      </c>
      <c r="F55" s="153">
        <v>168.95</v>
      </c>
      <c r="G55" s="161">
        <v>2</v>
      </c>
      <c r="H55" s="162">
        <f>F55*G55</f>
        <v>337.9</v>
      </c>
    </row>
    <row r="56" spans="1:8">
      <c r="A56" s="156" t="s">
        <v>262</v>
      </c>
      <c r="B56" s="163" t="s">
        <v>1086</v>
      </c>
      <c r="C56" s="158" t="s">
        <v>676</v>
      </c>
      <c r="D56" s="163" t="s">
        <v>1093</v>
      </c>
      <c r="E56" s="159">
        <v>40477</v>
      </c>
      <c r="F56" s="153">
        <v>168.95</v>
      </c>
      <c r="G56" s="161">
        <v>12</v>
      </c>
      <c r="H56" s="165">
        <f>F56*G56</f>
        <v>2027.3999999999999</v>
      </c>
    </row>
    <row r="57" spans="1:8">
      <c r="A57" s="156" t="s">
        <v>673</v>
      </c>
      <c r="B57" s="157" t="s">
        <v>1086</v>
      </c>
      <c r="C57" s="158" t="s">
        <v>674</v>
      </c>
      <c r="D57" s="157" t="s">
        <v>1093</v>
      </c>
      <c r="E57" s="159">
        <v>40477</v>
      </c>
      <c r="F57" s="153">
        <v>168.95</v>
      </c>
      <c r="G57" s="161">
        <v>15</v>
      </c>
      <c r="H57" s="162">
        <f>F57*G57</f>
        <v>2534.25</v>
      </c>
    </row>
    <row r="58" spans="1:8">
      <c r="A58" s="156" t="s">
        <v>343</v>
      </c>
      <c r="B58" s="163" t="s">
        <v>1086</v>
      </c>
      <c r="C58" s="158" t="s">
        <v>674</v>
      </c>
      <c r="D58" s="163" t="s">
        <v>1094</v>
      </c>
      <c r="E58" s="159">
        <v>40483</v>
      </c>
      <c r="F58" s="153">
        <v>168.95</v>
      </c>
      <c r="G58" s="161">
        <v>11</v>
      </c>
      <c r="H58" s="165">
        <f>F58*G58</f>
        <v>1858.4499999999998</v>
      </c>
    </row>
    <row r="59" spans="1:8">
      <c r="A59" s="156" t="s">
        <v>343</v>
      </c>
      <c r="B59" s="157" t="s">
        <v>1086</v>
      </c>
      <c r="C59" s="158" t="s">
        <v>674</v>
      </c>
      <c r="D59" s="157" t="s">
        <v>1092</v>
      </c>
      <c r="E59" s="159">
        <v>40483</v>
      </c>
      <c r="F59" s="153">
        <v>168.95</v>
      </c>
      <c r="G59" s="161">
        <v>2</v>
      </c>
      <c r="H59" s="162">
        <f>F59*G59</f>
        <v>337.9</v>
      </c>
    </row>
    <row r="60" spans="1:8">
      <c r="A60" s="156" t="s">
        <v>262</v>
      </c>
      <c r="B60" s="163" t="s">
        <v>1086</v>
      </c>
      <c r="C60" s="158" t="s">
        <v>676</v>
      </c>
      <c r="D60" s="163" t="s">
        <v>1092</v>
      </c>
      <c r="E60" s="159">
        <v>40487</v>
      </c>
      <c r="F60" s="153">
        <v>168.95</v>
      </c>
      <c r="G60" s="161">
        <v>11</v>
      </c>
      <c r="H60" s="165">
        <f>F60*G60</f>
        <v>1858.4499999999998</v>
      </c>
    </row>
    <row r="61" spans="1:8">
      <c r="A61" s="156" t="s">
        <v>682</v>
      </c>
      <c r="B61" s="157" t="s">
        <v>1086</v>
      </c>
      <c r="C61" s="158" t="s">
        <v>679</v>
      </c>
      <c r="D61" s="157" t="s">
        <v>1094</v>
      </c>
      <c r="E61" s="159">
        <v>40491</v>
      </c>
      <c r="F61" s="153">
        <v>168.95</v>
      </c>
      <c r="G61" s="161">
        <v>11</v>
      </c>
      <c r="H61" s="162">
        <f>F61*G61</f>
        <v>1858.4499999999998</v>
      </c>
    </row>
    <row r="62" spans="1:8">
      <c r="A62" s="156" t="s">
        <v>682</v>
      </c>
      <c r="B62" s="163" t="s">
        <v>1086</v>
      </c>
      <c r="C62" s="158" t="s">
        <v>679</v>
      </c>
      <c r="D62" s="163" t="s">
        <v>1093</v>
      </c>
      <c r="E62" s="159">
        <v>40491</v>
      </c>
      <c r="F62" s="153">
        <v>168.95</v>
      </c>
      <c r="G62" s="161">
        <v>1</v>
      </c>
      <c r="H62" s="165">
        <f>F62*G62</f>
        <v>168.95</v>
      </c>
    </row>
    <row r="63" spans="1:8">
      <c r="A63" s="156" t="s">
        <v>171</v>
      </c>
      <c r="B63" s="157" t="s">
        <v>1086</v>
      </c>
      <c r="C63" s="158" t="s">
        <v>674</v>
      </c>
      <c r="D63" s="157" t="s">
        <v>1094</v>
      </c>
      <c r="E63" s="159">
        <v>40495</v>
      </c>
      <c r="F63" s="153">
        <v>168.95</v>
      </c>
      <c r="G63" s="161">
        <v>15</v>
      </c>
      <c r="H63" s="162">
        <f>F63*G63</f>
        <v>2534.25</v>
      </c>
    </row>
    <row r="64" spans="1:8">
      <c r="A64" s="156" t="s">
        <v>171</v>
      </c>
      <c r="B64" s="163" t="s">
        <v>1086</v>
      </c>
      <c r="C64" s="158" t="s">
        <v>674</v>
      </c>
      <c r="D64" s="163" t="s">
        <v>1092</v>
      </c>
      <c r="E64" s="159">
        <v>40498</v>
      </c>
      <c r="F64" s="153">
        <v>168.95</v>
      </c>
      <c r="G64" s="161">
        <v>5</v>
      </c>
      <c r="H64" s="165">
        <f>F64*G64</f>
        <v>844.75</v>
      </c>
    </row>
    <row r="65" spans="1:8">
      <c r="A65" s="156" t="s">
        <v>673</v>
      </c>
      <c r="B65" s="157" t="s">
        <v>1086</v>
      </c>
      <c r="C65" s="158" t="s">
        <v>674</v>
      </c>
      <c r="D65" s="157" t="s">
        <v>1091</v>
      </c>
      <c r="E65" s="159">
        <v>40499</v>
      </c>
      <c r="F65" s="153">
        <v>168.95</v>
      </c>
      <c r="G65" s="161">
        <v>4</v>
      </c>
      <c r="H65" s="162">
        <f>F65*G65</f>
        <v>675.8</v>
      </c>
    </row>
    <row r="66" spans="1:8">
      <c r="A66" s="156" t="s">
        <v>312</v>
      </c>
      <c r="B66" s="163" t="s">
        <v>1086</v>
      </c>
      <c r="C66" s="158" t="s">
        <v>674</v>
      </c>
      <c r="D66" s="163" t="s">
        <v>1095</v>
      </c>
      <c r="E66" s="159">
        <v>40501</v>
      </c>
      <c r="F66" s="153">
        <v>168.95</v>
      </c>
      <c r="G66" s="161">
        <v>3</v>
      </c>
      <c r="H66" s="165">
        <f>F66*G66</f>
        <v>506.84999999999997</v>
      </c>
    </row>
    <row r="67" spans="1:8">
      <c r="A67" s="156" t="s">
        <v>262</v>
      </c>
      <c r="B67" s="157" t="s">
        <v>1086</v>
      </c>
      <c r="C67" s="158" t="s">
        <v>676</v>
      </c>
      <c r="D67" s="157" t="s">
        <v>1091</v>
      </c>
      <c r="E67" s="159">
        <v>40505</v>
      </c>
      <c r="F67" s="153">
        <v>168.95</v>
      </c>
      <c r="G67" s="161">
        <v>2</v>
      </c>
      <c r="H67" s="162">
        <f>F67*G67</f>
        <v>337.9</v>
      </c>
    </row>
    <row r="68" spans="1:8">
      <c r="A68" s="156" t="s">
        <v>673</v>
      </c>
      <c r="B68" s="163" t="s">
        <v>1086</v>
      </c>
      <c r="C68" s="158" t="s">
        <v>674</v>
      </c>
      <c r="D68" s="163" t="s">
        <v>1091</v>
      </c>
      <c r="E68" s="159">
        <v>40508</v>
      </c>
      <c r="F68" s="153">
        <v>168.95</v>
      </c>
      <c r="G68" s="161">
        <v>3</v>
      </c>
      <c r="H68" s="165">
        <f>F68*G68</f>
        <v>506.84999999999997</v>
      </c>
    </row>
    <row r="69" spans="1:8">
      <c r="A69" s="156" t="s">
        <v>3141</v>
      </c>
      <c r="B69" s="157" t="s">
        <v>1086</v>
      </c>
      <c r="C69" s="158" t="s">
        <v>676</v>
      </c>
      <c r="D69" s="157" t="s">
        <v>1093</v>
      </c>
      <c r="E69" s="159">
        <v>40509</v>
      </c>
      <c r="F69" s="153">
        <v>168.95</v>
      </c>
      <c r="G69" s="161">
        <v>14</v>
      </c>
      <c r="H69" s="162">
        <f>F69*G69</f>
        <v>2365.2999999999997</v>
      </c>
    </row>
    <row r="70" spans="1:8">
      <c r="A70" s="156" t="s">
        <v>3141</v>
      </c>
      <c r="B70" s="163" t="s">
        <v>1086</v>
      </c>
      <c r="C70" s="158" t="s">
        <v>676</v>
      </c>
      <c r="D70" s="163" t="s">
        <v>1091</v>
      </c>
      <c r="E70" s="159">
        <v>40512</v>
      </c>
      <c r="F70" s="153">
        <v>168.95</v>
      </c>
      <c r="G70" s="161">
        <v>9</v>
      </c>
      <c r="H70" s="165">
        <f>F70*G70</f>
        <v>1520.55</v>
      </c>
    </row>
    <row r="71" spans="1:8">
      <c r="A71" s="156" t="s">
        <v>171</v>
      </c>
      <c r="B71" s="157" t="s">
        <v>1086</v>
      </c>
      <c r="C71" s="158" t="s">
        <v>674</v>
      </c>
      <c r="D71" s="157" t="s">
        <v>1092</v>
      </c>
      <c r="E71" s="159">
        <v>40519</v>
      </c>
      <c r="F71" s="153">
        <v>168.95</v>
      </c>
      <c r="G71" s="161">
        <v>15</v>
      </c>
      <c r="H71" s="162">
        <f>F71*G71</f>
        <v>2534.25</v>
      </c>
    </row>
    <row r="72" spans="1:8">
      <c r="A72" s="156" t="s">
        <v>262</v>
      </c>
      <c r="B72" s="163" t="s">
        <v>1086</v>
      </c>
      <c r="C72" s="158" t="s">
        <v>676</v>
      </c>
      <c r="D72" s="163" t="s">
        <v>1095</v>
      </c>
      <c r="E72" s="159">
        <v>40520</v>
      </c>
      <c r="F72" s="153">
        <v>168.95</v>
      </c>
      <c r="G72" s="161">
        <v>5</v>
      </c>
      <c r="H72" s="165">
        <f>F72*G72</f>
        <v>844.75</v>
      </c>
    </row>
    <row r="73" spans="1:8">
      <c r="A73" s="156" t="s">
        <v>3141</v>
      </c>
      <c r="B73" s="157" t="s">
        <v>1086</v>
      </c>
      <c r="C73" s="158" t="s">
        <v>676</v>
      </c>
      <c r="D73" s="157" t="s">
        <v>1093</v>
      </c>
      <c r="E73" s="159">
        <v>40522</v>
      </c>
      <c r="F73" s="153">
        <v>168.95</v>
      </c>
      <c r="G73" s="161">
        <v>1</v>
      </c>
      <c r="H73" s="162">
        <f>F73*G73</f>
        <v>168.95</v>
      </c>
    </row>
    <row r="74" spans="1:8">
      <c r="A74" s="156" t="s">
        <v>673</v>
      </c>
      <c r="B74" s="163" t="s">
        <v>1086</v>
      </c>
      <c r="C74" s="158" t="s">
        <v>674</v>
      </c>
      <c r="D74" s="163" t="s">
        <v>1093</v>
      </c>
      <c r="E74" s="159">
        <v>40529</v>
      </c>
      <c r="F74" s="153">
        <v>168.95</v>
      </c>
      <c r="G74" s="161">
        <v>11</v>
      </c>
      <c r="H74" s="165">
        <f>F74*G74</f>
        <v>1858.4499999999998</v>
      </c>
    </row>
    <row r="75" spans="1:8">
      <c r="A75" s="156" t="s">
        <v>343</v>
      </c>
      <c r="B75" s="157" t="s">
        <v>1086</v>
      </c>
      <c r="C75" s="158" t="s">
        <v>674</v>
      </c>
      <c r="D75" s="157" t="s">
        <v>1091</v>
      </c>
      <c r="E75" s="159">
        <v>40533</v>
      </c>
      <c r="F75" s="153">
        <v>168.95</v>
      </c>
      <c r="G75" s="161">
        <v>9</v>
      </c>
      <c r="H75" s="162">
        <f>F75*G75</f>
        <v>1520.55</v>
      </c>
    </row>
    <row r="76" spans="1:8">
      <c r="A76" s="156" t="s">
        <v>678</v>
      </c>
      <c r="B76" s="163" t="s">
        <v>1086</v>
      </c>
      <c r="C76" s="158" t="s">
        <v>679</v>
      </c>
      <c r="D76" s="163" t="s">
        <v>1094</v>
      </c>
      <c r="E76" s="159">
        <v>40533</v>
      </c>
      <c r="F76" s="153">
        <v>168.95</v>
      </c>
      <c r="G76" s="161">
        <v>19</v>
      </c>
      <c r="H76" s="165">
        <f>F76*G76</f>
        <v>3210.0499999999997</v>
      </c>
    </row>
    <row r="77" spans="1:8">
      <c r="A77" s="156" t="s">
        <v>343</v>
      </c>
      <c r="B77" s="157" t="s">
        <v>1086</v>
      </c>
      <c r="C77" s="158" t="s">
        <v>674</v>
      </c>
      <c r="D77" s="157" t="s">
        <v>1093</v>
      </c>
      <c r="E77" s="159">
        <v>40534</v>
      </c>
      <c r="F77" s="153">
        <v>168.95</v>
      </c>
      <c r="G77" s="161">
        <v>12</v>
      </c>
      <c r="H77" s="162">
        <f>F77*G77</f>
        <v>2027.3999999999999</v>
      </c>
    </row>
    <row r="78" spans="1:8">
      <c r="A78" s="156" t="s">
        <v>673</v>
      </c>
      <c r="B78" s="163" t="s">
        <v>1086</v>
      </c>
      <c r="C78" s="158" t="s">
        <v>674</v>
      </c>
      <c r="D78" s="163" t="s">
        <v>1094</v>
      </c>
      <c r="E78" s="159">
        <v>40537</v>
      </c>
      <c r="F78" s="153">
        <v>168.95</v>
      </c>
      <c r="G78" s="161">
        <v>20</v>
      </c>
      <c r="H78" s="165">
        <f>F78*G78</f>
        <v>3379</v>
      </c>
    </row>
    <row r="79" spans="1:8">
      <c r="A79" s="156" t="s">
        <v>343</v>
      </c>
      <c r="B79" s="157" t="s">
        <v>1086</v>
      </c>
      <c r="C79" s="158" t="s">
        <v>674</v>
      </c>
      <c r="D79" s="157" t="s">
        <v>1094</v>
      </c>
      <c r="E79" s="159">
        <v>40539</v>
      </c>
      <c r="F79" s="153">
        <v>168.95</v>
      </c>
      <c r="G79" s="161">
        <v>9</v>
      </c>
      <c r="H79" s="162">
        <f>F79*G79</f>
        <v>1520.55</v>
      </c>
    </row>
    <row r="80" spans="1:8">
      <c r="A80" s="156" t="s">
        <v>680</v>
      </c>
      <c r="B80" s="163" t="s">
        <v>1086</v>
      </c>
      <c r="C80" s="158" t="s">
        <v>679</v>
      </c>
      <c r="D80" s="163" t="s">
        <v>1095</v>
      </c>
      <c r="E80" s="159">
        <v>40539</v>
      </c>
      <c r="F80" s="153">
        <v>168.95</v>
      </c>
      <c r="G80" s="161">
        <v>3</v>
      </c>
      <c r="H80" s="165">
        <f>F80*G80</f>
        <v>506.84999999999997</v>
      </c>
    </row>
    <row r="81" spans="1:8">
      <c r="A81" s="156" t="s">
        <v>312</v>
      </c>
      <c r="B81" s="157" t="s">
        <v>1086</v>
      </c>
      <c r="C81" s="158" t="s">
        <v>674</v>
      </c>
      <c r="D81" s="157" t="s">
        <v>1092</v>
      </c>
      <c r="E81" s="159">
        <v>40541</v>
      </c>
      <c r="F81" s="153">
        <v>168.95</v>
      </c>
      <c r="G81" s="161">
        <v>4</v>
      </c>
      <c r="H81" s="162">
        <f>F81*G81</f>
        <v>675.8</v>
      </c>
    </row>
    <row r="82" spans="1:8">
      <c r="A82" s="156" t="s">
        <v>678</v>
      </c>
      <c r="B82" s="163" t="s">
        <v>1086</v>
      </c>
      <c r="C82" s="158" t="s">
        <v>679</v>
      </c>
      <c r="D82" s="163" t="s">
        <v>1092</v>
      </c>
      <c r="E82" s="159">
        <v>40541</v>
      </c>
      <c r="F82" s="153">
        <v>168.95</v>
      </c>
      <c r="G82" s="161">
        <v>15</v>
      </c>
      <c r="H82" s="165">
        <f>F82*G82</f>
        <v>2534.25</v>
      </c>
    </row>
    <row r="83" spans="1:8">
      <c r="A83" s="156" t="s">
        <v>605</v>
      </c>
      <c r="B83" s="157" t="s">
        <v>1086</v>
      </c>
      <c r="C83" s="158" t="s">
        <v>675</v>
      </c>
      <c r="D83" s="157" t="s">
        <v>1093</v>
      </c>
      <c r="E83" s="159">
        <v>40547</v>
      </c>
      <c r="F83" s="153">
        <v>168.95</v>
      </c>
      <c r="G83" s="161">
        <v>15</v>
      </c>
      <c r="H83" s="162">
        <f>F83*G83</f>
        <v>2534.25</v>
      </c>
    </row>
    <row r="84" spans="1:8">
      <c r="A84" s="156" t="s">
        <v>673</v>
      </c>
      <c r="B84" s="163" t="s">
        <v>1086</v>
      </c>
      <c r="C84" s="158" t="s">
        <v>674</v>
      </c>
      <c r="D84" s="163" t="s">
        <v>1094</v>
      </c>
      <c r="E84" s="159">
        <v>40548</v>
      </c>
      <c r="F84" s="153">
        <v>168.95</v>
      </c>
      <c r="G84" s="161">
        <v>20</v>
      </c>
      <c r="H84" s="165">
        <f>F84*G84</f>
        <v>3379</v>
      </c>
    </row>
    <row r="85" spans="1:8">
      <c r="A85" s="156" t="s">
        <v>171</v>
      </c>
      <c r="B85" s="157" t="s">
        <v>1086</v>
      </c>
      <c r="C85" s="158" t="s">
        <v>674</v>
      </c>
      <c r="D85" s="157" t="s">
        <v>1092</v>
      </c>
      <c r="E85" s="159">
        <v>40548</v>
      </c>
      <c r="F85" s="153">
        <v>168.95</v>
      </c>
      <c r="G85" s="161">
        <v>4</v>
      </c>
      <c r="H85" s="162">
        <f>F85*G85</f>
        <v>675.8</v>
      </c>
    </row>
    <row r="86" spans="1:8">
      <c r="A86" s="156" t="s">
        <v>171</v>
      </c>
      <c r="B86" s="163" t="s">
        <v>1086</v>
      </c>
      <c r="C86" s="158" t="s">
        <v>674</v>
      </c>
      <c r="D86" s="163" t="s">
        <v>1094</v>
      </c>
      <c r="E86" s="159">
        <v>40550</v>
      </c>
      <c r="F86" s="153">
        <v>168.95</v>
      </c>
      <c r="G86" s="161">
        <v>16</v>
      </c>
      <c r="H86" s="165">
        <f>F86*G86</f>
        <v>2703.2</v>
      </c>
    </row>
    <row r="87" spans="1:8">
      <c r="A87" s="156" t="s">
        <v>677</v>
      </c>
      <c r="B87" s="157" t="s">
        <v>1086</v>
      </c>
      <c r="C87" s="158" t="s">
        <v>675</v>
      </c>
      <c r="D87" s="157" t="s">
        <v>1093</v>
      </c>
      <c r="E87" s="159">
        <v>40550</v>
      </c>
      <c r="F87" s="153">
        <v>168.95</v>
      </c>
      <c r="G87" s="161">
        <v>6</v>
      </c>
      <c r="H87" s="162">
        <f>F87*G87</f>
        <v>1013.6999999999999</v>
      </c>
    </row>
    <row r="88" spans="1:8">
      <c r="A88" s="156" t="s">
        <v>605</v>
      </c>
      <c r="B88" s="163" t="s">
        <v>1086</v>
      </c>
      <c r="C88" s="158" t="s">
        <v>675</v>
      </c>
      <c r="D88" s="163" t="s">
        <v>1094</v>
      </c>
      <c r="E88" s="159">
        <v>40551</v>
      </c>
      <c r="F88" s="153">
        <v>168.95</v>
      </c>
      <c r="G88" s="161">
        <v>6</v>
      </c>
      <c r="H88" s="165">
        <f>F88*G88</f>
        <v>1013.6999999999999</v>
      </c>
    </row>
    <row r="89" spans="1:8">
      <c r="A89" s="156" t="s">
        <v>262</v>
      </c>
      <c r="B89" s="157" t="s">
        <v>1086</v>
      </c>
      <c r="C89" s="158" t="s">
        <v>676</v>
      </c>
      <c r="D89" s="157" t="s">
        <v>1095</v>
      </c>
      <c r="E89" s="159">
        <v>40551</v>
      </c>
      <c r="F89" s="153">
        <v>168.95</v>
      </c>
      <c r="G89" s="161">
        <v>11</v>
      </c>
      <c r="H89" s="162">
        <f>F89*G89</f>
        <v>1858.4499999999998</v>
      </c>
    </row>
    <row r="90" spans="1:8">
      <c r="A90" s="156" t="s">
        <v>312</v>
      </c>
      <c r="B90" s="163" t="s">
        <v>1086</v>
      </c>
      <c r="C90" s="158" t="s">
        <v>674</v>
      </c>
      <c r="D90" s="163" t="s">
        <v>1095</v>
      </c>
      <c r="E90" s="159">
        <v>40553</v>
      </c>
      <c r="F90" s="153">
        <v>168.95</v>
      </c>
      <c r="G90" s="161">
        <v>1</v>
      </c>
      <c r="H90" s="165">
        <f>F90*G90</f>
        <v>168.95</v>
      </c>
    </row>
    <row r="91" spans="1:8">
      <c r="A91" s="156" t="s">
        <v>677</v>
      </c>
      <c r="B91" s="157" t="s">
        <v>1086</v>
      </c>
      <c r="C91" s="158" t="s">
        <v>675</v>
      </c>
      <c r="D91" s="157" t="s">
        <v>1091</v>
      </c>
      <c r="E91" s="159">
        <v>40554</v>
      </c>
      <c r="F91" s="153">
        <v>168.95</v>
      </c>
      <c r="G91" s="161">
        <v>15</v>
      </c>
      <c r="H91" s="162">
        <f>F91*G91</f>
        <v>2534.25</v>
      </c>
    </row>
    <row r="92" spans="1:8">
      <c r="A92" s="156" t="s">
        <v>677</v>
      </c>
      <c r="B92" s="163" t="s">
        <v>1086</v>
      </c>
      <c r="C92" s="158" t="s">
        <v>675</v>
      </c>
      <c r="D92" s="163" t="s">
        <v>1094</v>
      </c>
      <c r="E92" s="159">
        <v>40554</v>
      </c>
      <c r="F92" s="153">
        <v>168.95</v>
      </c>
      <c r="G92" s="161">
        <v>13</v>
      </c>
      <c r="H92" s="165">
        <f>F92*G92</f>
        <v>2196.35</v>
      </c>
    </row>
    <row r="93" spans="1:8">
      <c r="A93" s="156" t="s">
        <v>343</v>
      </c>
      <c r="B93" s="157" t="s">
        <v>1086</v>
      </c>
      <c r="C93" s="158" t="s">
        <v>674</v>
      </c>
      <c r="D93" s="157" t="s">
        <v>1091</v>
      </c>
      <c r="E93" s="159">
        <v>40557</v>
      </c>
      <c r="F93" s="153">
        <v>168.95</v>
      </c>
      <c r="G93" s="161">
        <v>15</v>
      </c>
      <c r="H93" s="162">
        <f>F93*G93</f>
        <v>2534.25</v>
      </c>
    </row>
    <row r="94" spans="1:8">
      <c r="A94" s="156" t="s">
        <v>262</v>
      </c>
      <c r="B94" s="163" t="s">
        <v>1086</v>
      </c>
      <c r="C94" s="158" t="s">
        <v>676</v>
      </c>
      <c r="D94" s="163" t="s">
        <v>1093</v>
      </c>
      <c r="E94" s="159">
        <v>40567</v>
      </c>
      <c r="F94" s="153">
        <v>168.95</v>
      </c>
      <c r="G94" s="161">
        <v>11</v>
      </c>
      <c r="H94" s="165">
        <f>F94*G94</f>
        <v>1858.4499999999998</v>
      </c>
    </row>
    <row r="95" spans="1:8">
      <c r="A95" s="156" t="s">
        <v>605</v>
      </c>
      <c r="B95" s="157" t="s">
        <v>1086</v>
      </c>
      <c r="C95" s="158" t="s">
        <v>675</v>
      </c>
      <c r="D95" s="157" t="s">
        <v>1091</v>
      </c>
      <c r="E95" s="159">
        <v>40570</v>
      </c>
      <c r="F95" s="153">
        <v>168.95</v>
      </c>
      <c r="G95" s="161">
        <v>9</v>
      </c>
      <c r="H95" s="162">
        <f>F95*G95</f>
        <v>1520.55</v>
      </c>
    </row>
    <row r="96" spans="1:8">
      <c r="A96" s="156" t="s">
        <v>171</v>
      </c>
      <c r="B96" s="163" t="s">
        <v>1086</v>
      </c>
      <c r="C96" s="158" t="s">
        <v>674</v>
      </c>
      <c r="D96" s="163" t="s">
        <v>1091</v>
      </c>
      <c r="E96" s="159">
        <v>40572</v>
      </c>
      <c r="F96" s="153">
        <v>168.95</v>
      </c>
      <c r="G96" s="161">
        <v>4</v>
      </c>
      <c r="H96" s="165">
        <f>F96*G96</f>
        <v>675.8</v>
      </c>
    </row>
    <row r="97" spans="1:8">
      <c r="A97" s="156" t="s">
        <v>673</v>
      </c>
      <c r="B97" s="157" t="s">
        <v>1086</v>
      </c>
      <c r="C97" s="158" t="s">
        <v>674</v>
      </c>
      <c r="D97" s="157" t="s">
        <v>1094</v>
      </c>
      <c r="E97" s="159">
        <v>40574</v>
      </c>
      <c r="F97" s="153">
        <v>168.95</v>
      </c>
      <c r="G97" s="161">
        <v>13</v>
      </c>
      <c r="H97" s="162">
        <f>F97*G97</f>
        <v>2196.35</v>
      </c>
    </row>
    <row r="98" spans="1:8">
      <c r="A98" s="156" t="s">
        <v>678</v>
      </c>
      <c r="B98" s="163" t="s">
        <v>1086</v>
      </c>
      <c r="C98" s="158" t="s">
        <v>679</v>
      </c>
      <c r="D98" s="163" t="s">
        <v>1093</v>
      </c>
      <c r="E98" s="159">
        <v>40574</v>
      </c>
      <c r="F98" s="153">
        <v>168.95</v>
      </c>
      <c r="G98" s="161">
        <v>13</v>
      </c>
      <c r="H98" s="165">
        <f>F98*G98</f>
        <v>2196.35</v>
      </c>
    </row>
    <row r="99" spans="1:8">
      <c r="A99" s="156" t="s">
        <v>673</v>
      </c>
      <c r="B99" s="157" t="s">
        <v>1086</v>
      </c>
      <c r="C99" s="158" t="s">
        <v>674</v>
      </c>
      <c r="D99" s="157" t="s">
        <v>1095</v>
      </c>
      <c r="E99" s="159">
        <v>40576</v>
      </c>
      <c r="F99" s="153">
        <v>168.95</v>
      </c>
      <c r="G99" s="161">
        <v>6</v>
      </c>
      <c r="H99" s="162">
        <f>F99*G99</f>
        <v>1013.6999999999999</v>
      </c>
    </row>
    <row r="100" spans="1:8">
      <c r="A100" s="156" t="s">
        <v>680</v>
      </c>
      <c r="B100" s="163" t="s">
        <v>1086</v>
      </c>
      <c r="C100" s="158" t="s">
        <v>679</v>
      </c>
      <c r="D100" s="163" t="s">
        <v>1091</v>
      </c>
      <c r="E100" s="159">
        <v>40582</v>
      </c>
      <c r="F100" s="153">
        <v>168.95</v>
      </c>
      <c r="G100" s="161">
        <v>14</v>
      </c>
      <c r="H100" s="165">
        <f>F100*G100</f>
        <v>2365.2999999999997</v>
      </c>
    </row>
    <row r="101" spans="1:8">
      <c r="A101" s="156" t="s">
        <v>682</v>
      </c>
      <c r="B101" s="157" t="s">
        <v>1086</v>
      </c>
      <c r="C101" s="158" t="s">
        <v>679</v>
      </c>
      <c r="D101" s="157" t="s">
        <v>1095</v>
      </c>
      <c r="E101" s="159">
        <v>40582</v>
      </c>
      <c r="F101" s="153">
        <v>168.95</v>
      </c>
      <c r="G101" s="161">
        <v>7</v>
      </c>
      <c r="H101" s="162">
        <f>F101*G101</f>
        <v>1182.6499999999999</v>
      </c>
    </row>
    <row r="102" spans="1:8">
      <c r="A102" s="156" t="s">
        <v>171</v>
      </c>
      <c r="B102" s="163" t="s">
        <v>1086</v>
      </c>
      <c r="C102" s="158" t="s">
        <v>674</v>
      </c>
      <c r="D102" s="163" t="s">
        <v>1094</v>
      </c>
      <c r="E102" s="159">
        <v>40588</v>
      </c>
      <c r="F102" s="153">
        <v>168.95</v>
      </c>
      <c r="G102" s="161">
        <v>14</v>
      </c>
      <c r="H102" s="165">
        <f>F102*G102</f>
        <v>2365.2999999999997</v>
      </c>
    </row>
    <row r="103" spans="1:8">
      <c r="A103" s="156" t="s">
        <v>343</v>
      </c>
      <c r="B103" s="157" t="s">
        <v>1086</v>
      </c>
      <c r="C103" s="158" t="s">
        <v>674</v>
      </c>
      <c r="D103" s="157" t="s">
        <v>1095</v>
      </c>
      <c r="E103" s="159">
        <v>40598</v>
      </c>
      <c r="F103" s="153">
        <v>168.95</v>
      </c>
      <c r="G103" s="161">
        <v>8</v>
      </c>
      <c r="H103" s="162">
        <f>F103*G103</f>
        <v>1351.6</v>
      </c>
    </row>
    <row r="104" spans="1:8">
      <c r="A104" s="156" t="s">
        <v>681</v>
      </c>
      <c r="B104" s="163" t="s">
        <v>1086</v>
      </c>
      <c r="C104" s="158" t="s">
        <v>679</v>
      </c>
      <c r="D104" s="163" t="s">
        <v>1094</v>
      </c>
      <c r="E104" s="159">
        <v>40606</v>
      </c>
      <c r="F104" s="153">
        <v>168.95</v>
      </c>
      <c r="G104" s="161">
        <v>8</v>
      </c>
      <c r="H104" s="165">
        <f>F104*G104</f>
        <v>1351.6</v>
      </c>
    </row>
    <row r="105" spans="1:8">
      <c r="A105" s="156" t="s">
        <v>171</v>
      </c>
      <c r="B105" s="157" t="s">
        <v>1086</v>
      </c>
      <c r="C105" s="158" t="s">
        <v>674</v>
      </c>
      <c r="D105" s="157" t="s">
        <v>1092</v>
      </c>
      <c r="E105" s="159">
        <v>40626</v>
      </c>
      <c r="F105" s="153">
        <v>168.95</v>
      </c>
      <c r="G105" s="161">
        <v>9</v>
      </c>
      <c r="H105" s="162">
        <f>F105*G105</f>
        <v>1520.55</v>
      </c>
    </row>
    <row r="106" spans="1:8">
      <c r="A106" s="156" t="s">
        <v>262</v>
      </c>
      <c r="B106" s="163" t="s">
        <v>1086</v>
      </c>
      <c r="C106" s="158" t="s">
        <v>676</v>
      </c>
      <c r="D106" s="163" t="s">
        <v>1093</v>
      </c>
      <c r="E106" s="159">
        <v>40630</v>
      </c>
      <c r="F106" s="153">
        <v>168.95</v>
      </c>
      <c r="G106" s="161">
        <v>14</v>
      </c>
      <c r="H106" s="165">
        <f>F106*G106</f>
        <v>2365.2999999999997</v>
      </c>
    </row>
    <row r="107" spans="1:8">
      <c r="A107" s="156" t="s">
        <v>3141</v>
      </c>
      <c r="B107" s="157" t="s">
        <v>1086</v>
      </c>
      <c r="C107" s="158" t="s">
        <v>676</v>
      </c>
      <c r="D107" s="157" t="s">
        <v>1092</v>
      </c>
      <c r="E107" s="159">
        <v>40634</v>
      </c>
      <c r="F107" s="153">
        <v>168.95</v>
      </c>
      <c r="G107" s="161">
        <v>15</v>
      </c>
      <c r="H107" s="162">
        <f>F107*G107</f>
        <v>2534.25</v>
      </c>
    </row>
    <row r="108" spans="1:8">
      <c r="A108" s="156" t="s">
        <v>680</v>
      </c>
      <c r="B108" s="163" t="s">
        <v>1086</v>
      </c>
      <c r="C108" s="158" t="s">
        <v>679</v>
      </c>
      <c r="D108" s="163" t="s">
        <v>1095</v>
      </c>
      <c r="E108" s="159">
        <v>40637</v>
      </c>
      <c r="F108" s="153">
        <v>168.95</v>
      </c>
      <c r="G108" s="161">
        <v>9</v>
      </c>
      <c r="H108" s="165">
        <f>F108*G108</f>
        <v>1520.55</v>
      </c>
    </row>
    <row r="109" spans="1:8">
      <c r="A109" s="156" t="s">
        <v>680</v>
      </c>
      <c r="B109" s="157" t="s">
        <v>1086</v>
      </c>
      <c r="C109" s="158" t="s">
        <v>679</v>
      </c>
      <c r="D109" s="157" t="s">
        <v>1094</v>
      </c>
      <c r="E109" s="159">
        <v>40642</v>
      </c>
      <c r="F109" s="153">
        <v>168.95</v>
      </c>
      <c r="G109" s="161">
        <v>8</v>
      </c>
      <c r="H109" s="162">
        <f>F109*G109</f>
        <v>1351.6</v>
      </c>
    </row>
    <row r="110" spans="1:8">
      <c r="A110" s="156" t="s">
        <v>680</v>
      </c>
      <c r="B110" s="163" t="s">
        <v>1086</v>
      </c>
      <c r="C110" s="158" t="s">
        <v>679</v>
      </c>
      <c r="D110" s="163" t="s">
        <v>1091</v>
      </c>
      <c r="E110" s="159">
        <v>40652</v>
      </c>
      <c r="F110" s="153">
        <v>168.95</v>
      </c>
      <c r="G110" s="161">
        <v>1</v>
      </c>
      <c r="H110" s="165">
        <f>F110*G110</f>
        <v>168.95</v>
      </c>
    </row>
    <row r="111" spans="1:8">
      <c r="A111" s="156" t="s">
        <v>678</v>
      </c>
      <c r="B111" s="157" t="s">
        <v>1086</v>
      </c>
      <c r="C111" s="158" t="s">
        <v>679</v>
      </c>
      <c r="D111" s="157" t="s">
        <v>1093</v>
      </c>
      <c r="E111" s="159">
        <v>40653</v>
      </c>
      <c r="F111" s="153">
        <v>168.95</v>
      </c>
      <c r="G111" s="161">
        <v>12</v>
      </c>
      <c r="H111" s="162">
        <f>F111*G111</f>
        <v>2027.3999999999999</v>
      </c>
    </row>
    <row r="112" spans="1:8">
      <c r="A112" s="156" t="s">
        <v>680</v>
      </c>
      <c r="B112" s="163" t="s">
        <v>1086</v>
      </c>
      <c r="C112" s="158" t="s">
        <v>679</v>
      </c>
      <c r="D112" s="163" t="s">
        <v>1095</v>
      </c>
      <c r="E112" s="159">
        <v>40663</v>
      </c>
      <c r="F112" s="153">
        <v>168.95</v>
      </c>
      <c r="G112" s="161">
        <v>1</v>
      </c>
      <c r="H112" s="165">
        <f>F112*G112</f>
        <v>168.95</v>
      </c>
    </row>
    <row r="113" spans="1:8">
      <c r="A113" s="156" t="s">
        <v>682</v>
      </c>
      <c r="B113" s="157" t="s">
        <v>1086</v>
      </c>
      <c r="C113" s="158" t="s">
        <v>679</v>
      </c>
      <c r="D113" s="157" t="s">
        <v>1091</v>
      </c>
      <c r="E113" s="159">
        <v>40666</v>
      </c>
      <c r="F113" s="153">
        <v>168.95</v>
      </c>
      <c r="G113" s="161">
        <v>7</v>
      </c>
      <c r="H113" s="162">
        <f>F113*G113</f>
        <v>1182.6499999999999</v>
      </c>
    </row>
    <row r="114" spans="1:8">
      <c r="A114" s="156" t="s">
        <v>681</v>
      </c>
      <c r="B114" s="163" t="s">
        <v>1086</v>
      </c>
      <c r="C114" s="158" t="s">
        <v>679</v>
      </c>
      <c r="D114" s="163" t="s">
        <v>1093</v>
      </c>
      <c r="E114" s="159">
        <v>40667</v>
      </c>
      <c r="F114" s="153">
        <v>168.95</v>
      </c>
      <c r="G114" s="161">
        <v>3</v>
      </c>
      <c r="H114" s="165">
        <f>F114*G114</f>
        <v>506.84999999999997</v>
      </c>
    </row>
    <row r="115" spans="1:8">
      <c r="A115" s="156" t="s">
        <v>3141</v>
      </c>
      <c r="B115" s="157" t="s">
        <v>1086</v>
      </c>
      <c r="C115" s="158" t="s">
        <v>676</v>
      </c>
      <c r="D115" s="157" t="s">
        <v>1093</v>
      </c>
      <c r="E115" s="159">
        <v>40672</v>
      </c>
      <c r="F115" s="153">
        <v>168.95</v>
      </c>
      <c r="G115" s="161">
        <v>14</v>
      </c>
      <c r="H115" s="162">
        <f>F115*G115</f>
        <v>2365.2999999999997</v>
      </c>
    </row>
    <row r="116" spans="1:8">
      <c r="A116" s="156" t="s">
        <v>678</v>
      </c>
      <c r="B116" s="163" t="s">
        <v>1086</v>
      </c>
      <c r="C116" s="158" t="s">
        <v>679</v>
      </c>
      <c r="D116" s="163" t="s">
        <v>1095</v>
      </c>
      <c r="E116" s="159">
        <v>40675</v>
      </c>
      <c r="F116" s="153">
        <v>168.95</v>
      </c>
      <c r="G116" s="161">
        <v>2</v>
      </c>
      <c r="H116" s="165">
        <f>F116*G116</f>
        <v>337.9</v>
      </c>
    </row>
    <row r="117" spans="1:8">
      <c r="A117" s="156" t="s">
        <v>673</v>
      </c>
      <c r="B117" s="157" t="s">
        <v>1086</v>
      </c>
      <c r="C117" s="158" t="s">
        <v>674</v>
      </c>
      <c r="D117" s="157" t="s">
        <v>1095</v>
      </c>
      <c r="E117" s="159">
        <v>40680</v>
      </c>
      <c r="F117" s="153">
        <v>168.95</v>
      </c>
      <c r="G117" s="161">
        <v>13</v>
      </c>
      <c r="H117" s="162">
        <f>F117*G117</f>
        <v>2196.35</v>
      </c>
    </row>
    <row r="118" spans="1:8">
      <c r="A118" s="156" t="s">
        <v>680</v>
      </c>
      <c r="B118" s="163" t="s">
        <v>1086</v>
      </c>
      <c r="C118" s="158" t="s">
        <v>679</v>
      </c>
      <c r="D118" s="163" t="s">
        <v>1093</v>
      </c>
      <c r="E118" s="159">
        <v>40681</v>
      </c>
      <c r="F118" s="153">
        <v>168.95</v>
      </c>
      <c r="G118" s="161">
        <v>6</v>
      </c>
      <c r="H118" s="165">
        <f>F118*G118</f>
        <v>1013.6999999999999</v>
      </c>
    </row>
    <row r="119" spans="1:8">
      <c r="A119" s="156" t="s">
        <v>343</v>
      </c>
      <c r="B119" s="157" t="s">
        <v>1086</v>
      </c>
      <c r="C119" s="158" t="s">
        <v>674</v>
      </c>
      <c r="D119" s="157" t="s">
        <v>1091</v>
      </c>
      <c r="E119" s="159">
        <v>40686</v>
      </c>
      <c r="F119" s="153">
        <v>168.95</v>
      </c>
      <c r="G119" s="161">
        <v>14</v>
      </c>
      <c r="H119" s="162">
        <f>F119*G119</f>
        <v>2365.2999999999997</v>
      </c>
    </row>
    <row r="120" spans="1:8">
      <c r="A120" s="156" t="s">
        <v>171</v>
      </c>
      <c r="B120" s="163" t="s">
        <v>1086</v>
      </c>
      <c r="C120" s="158" t="s">
        <v>674</v>
      </c>
      <c r="D120" s="163" t="s">
        <v>1091</v>
      </c>
      <c r="E120" s="159">
        <v>40686</v>
      </c>
      <c r="F120" s="153">
        <v>168.95</v>
      </c>
      <c r="G120" s="161">
        <v>12</v>
      </c>
      <c r="H120" s="165">
        <f>F120*G120</f>
        <v>2027.3999999999999</v>
      </c>
    </row>
    <row r="121" spans="1:8">
      <c r="A121" s="156" t="s">
        <v>343</v>
      </c>
      <c r="B121" s="157" t="s">
        <v>1086</v>
      </c>
      <c r="C121" s="158" t="s">
        <v>674</v>
      </c>
      <c r="D121" s="157" t="s">
        <v>1092</v>
      </c>
      <c r="E121" s="159">
        <v>40686</v>
      </c>
      <c r="F121" s="153">
        <v>168.95</v>
      </c>
      <c r="G121" s="161">
        <v>13</v>
      </c>
      <c r="H121" s="162">
        <f>F121*G121</f>
        <v>2196.35</v>
      </c>
    </row>
    <row r="122" spans="1:8">
      <c r="A122" s="156" t="s">
        <v>605</v>
      </c>
      <c r="B122" s="163" t="s">
        <v>1086</v>
      </c>
      <c r="C122" s="158" t="s">
        <v>675</v>
      </c>
      <c r="D122" s="163" t="s">
        <v>1094</v>
      </c>
      <c r="E122" s="159">
        <v>40689</v>
      </c>
      <c r="F122" s="153">
        <v>168.95</v>
      </c>
      <c r="G122" s="161">
        <v>17</v>
      </c>
      <c r="H122" s="165">
        <f>F122*G122</f>
        <v>2872.1499999999996</v>
      </c>
    </row>
    <row r="123" spans="1:8">
      <c r="A123" s="156" t="s">
        <v>343</v>
      </c>
      <c r="B123" s="157" t="s">
        <v>1086</v>
      </c>
      <c r="C123" s="158" t="s">
        <v>674</v>
      </c>
      <c r="D123" s="157" t="s">
        <v>1093</v>
      </c>
      <c r="E123" s="159">
        <v>40689</v>
      </c>
      <c r="F123" s="153">
        <v>168.95</v>
      </c>
      <c r="G123" s="161">
        <v>13</v>
      </c>
      <c r="H123" s="162">
        <f>F123*G123</f>
        <v>2196.35</v>
      </c>
    </row>
    <row r="124" spans="1:8">
      <c r="A124" s="156" t="s">
        <v>343</v>
      </c>
      <c r="B124" s="163" t="s">
        <v>1086</v>
      </c>
      <c r="C124" s="158" t="s">
        <v>674</v>
      </c>
      <c r="D124" s="163" t="s">
        <v>1094</v>
      </c>
      <c r="E124" s="159">
        <v>40694</v>
      </c>
      <c r="F124" s="153">
        <v>168.95</v>
      </c>
      <c r="G124" s="161">
        <v>14</v>
      </c>
      <c r="H124" s="165">
        <f>F124*G124</f>
        <v>2365.2999999999997</v>
      </c>
    </row>
    <row r="125" spans="1:8">
      <c r="A125" s="156" t="s">
        <v>171</v>
      </c>
      <c r="B125" s="157" t="s">
        <v>1086</v>
      </c>
      <c r="C125" s="158" t="s">
        <v>674</v>
      </c>
      <c r="D125" s="157" t="s">
        <v>1093</v>
      </c>
      <c r="E125" s="159">
        <v>40694</v>
      </c>
      <c r="F125" s="153">
        <v>168.95</v>
      </c>
      <c r="G125" s="161">
        <v>4</v>
      </c>
      <c r="H125" s="162">
        <f>F125*G125</f>
        <v>675.8</v>
      </c>
    </row>
    <row r="126" spans="1:8">
      <c r="A126" s="156" t="s">
        <v>673</v>
      </c>
      <c r="B126" s="163" t="s">
        <v>1086</v>
      </c>
      <c r="C126" s="158" t="s">
        <v>674</v>
      </c>
      <c r="D126" s="163" t="s">
        <v>1094</v>
      </c>
      <c r="E126" s="159">
        <v>40697</v>
      </c>
      <c r="F126" s="153">
        <v>168.95</v>
      </c>
      <c r="G126" s="161">
        <v>6</v>
      </c>
      <c r="H126" s="165">
        <f>F126*G126</f>
        <v>1013.6999999999999</v>
      </c>
    </row>
    <row r="127" spans="1:8">
      <c r="A127" s="156" t="s">
        <v>678</v>
      </c>
      <c r="B127" s="157" t="s">
        <v>1086</v>
      </c>
      <c r="C127" s="158" t="s">
        <v>679</v>
      </c>
      <c r="D127" s="157" t="s">
        <v>1091</v>
      </c>
      <c r="E127" s="159">
        <v>40718</v>
      </c>
      <c r="F127" s="153">
        <v>168.95</v>
      </c>
      <c r="G127" s="161">
        <v>13</v>
      </c>
      <c r="H127" s="162">
        <f>F127*G127</f>
        <v>2196.35</v>
      </c>
    </row>
    <row r="128" spans="1:8">
      <c r="A128" s="156" t="s">
        <v>678</v>
      </c>
      <c r="B128" s="163" t="s">
        <v>1086</v>
      </c>
      <c r="C128" s="158" t="s">
        <v>679</v>
      </c>
      <c r="D128" s="163" t="s">
        <v>1093</v>
      </c>
      <c r="E128" s="159">
        <v>40718</v>
      </c>
      <c r="F128" s="153">
        <v>168.95</v>
      </c>
      <c r="G128" s="161">
        <v>3</v>
      </c>
      <c r="H128" s="165">
        <f>F128*G128</f>
        <v>506.84999999999997</v>
      </c>
    </row>
    <row r="129" spans="1:8">
      <c r="A129" s="156" t="s">
        <v>673</v>
      </c>
      <c r="B129" s="157" t="s">
        <v>1086</v>
      </c>
      <c r="C129" s="158" t="s">
        <v>674</v>
      </c>
      <c r="D129" s="157" t="s">
        <v>1094</v>
      </c>
      <c r="E129" s="159">
        <v>40726</v>
      </c>
      <c r="F129" s="153">
        <v>168.95</v>
      </c>
      <c r="G129" s="161">
        <v>8</v>
      </c>
      <c r="H129" s="162">
        <f>F129*G129</f>
        <v>1351.6</v>
      </c>
    </row>
    <row r="130" spans="1:8">
      <c r="A130" s="156" t="s">
        <v>3141</v>
      </c>
      <c r="B130" s="163" t="s">
        <v>1086</v>
      </c>
      <c r="C130" s="158" t="s">
        <v>676</v>
      </c>
      <c r="D130" s="163" t="s">
        <v>1095</v>
      </c>
      <c r="E130" s="159">
        <v>40728</v>
      </c>
      <c r="F130" s="153">
        <v>168.95</v>
      </c>
      <c r="G130" s="161">
        <v>3</v>
      </c>
      <c r="H130" s="165">
        <f>F130*G130</f>
        <v>506.84999999999997</v>
      </c>
    </row>
    <row r="131" spans="1:8">
      <c r="A131" s="156" t="s">
        <v>682</v>
      </c>
      <c r="B131" s="157" t="s">
        <v>1086</v>
      </c>
      <c r="C131" s="158" t="s">
        <v>679</v>
      </c>
      <c r="D131" s="157" t="s">
        <v>1094</v>
      </c>
      <c r="E131" s="159">
        <v>40729</v>
      </c>
      <c r="F131" s="153">
        <v>168.95</v>
      </c>
      <c r="G131" s="161">
        <v>17</v>
      </c>
      <c r="H131" s="162">
        <f>F131*G131</f>
        <v>2872.1499999999996</v>
      </c>
    </row>
    <row r="132" spans="1:8">
      <c r="A132" s="156" t="s">
        <v>678</v>
      </c>
      <c r="B132" s="163" t="s">
        <v>1086</v>
      </c>
      <c r="C132" s="158" t="s">
        <v>679</v>
      </c>
      <c r="D132" s="163" t="s">
        <v>1092</v>
      </c>
      <c r="E132" s="159">
        <v>40732</v>
      </c>
      <c r="F132" s="153">
        <v>168.95</v>
      </c>
      <c r="G132" s="161">
        <v>4</v>
      </c>
      <c r="H132" s="165">
        <f>F132*G132</f>
        <v>675.8</v>
      </c>
    </row>
    <row r="133" spans="1:8">
      <c r="A133" s="156" t="s">
        <v>262</v>
      </c>
      <c r="B133" s="157" t="s">
        <v>1086</v>
      </c>
      <c r="C133" s="158" t="s">
        <v>676</v>
      </c>
      <c r="D133" s="157" t="s">
        <v>1094</v>
      </c>
      <c r="E133" s="159">
        <v>40733</v>
      </c>
      <c r="F133" s="153">
        <v>168.95</v>
      </c>
      <c r="G133" s="161">
        <v>13</v>
      </c>
      <c r="H133" s="162">
        <f>F133*G133</f>
        <v>2196.35</v>
      </c>
    </row>
    <row r="134" spans="1:8">
      <c r="A134" s="156" t="s">
        <v>262</v>
      </c>
      <c r="B134" s="163" t="s">
        <v>1086</v>
      </c>
      <c r="C134" s="158" t="s">
        <v>676</v>
      </c>
      <c r="D134" s="163" t="s">
        <v>1093</v>
      </c>
      <c r="E134" s="159">
        <v>40737</v>
      </c>
      <c r="F134" s="153">
        <v>168.95</v>
      </c>
      <c r="G134" s="161">
        <v>4</v>
      </c>
      <c r="H134" s="165">
        <f>F134*G134</f>
        <v>675.8</v>
      </c>
    </row>
    <row r="135" spans="1:8">
      <c r="A135" s="156" t="s">
        <v>681</v>
      </c>
      <c r="B135" s="157" t="s">
        <v>1086</v>
      </c>
      <c r="C135" s="158" t="s">
        <v>679</v>
      </c>
      <c r="D135" s="157" t="s">
        <v>1091</v>
      </c>
      <c r="E135" s="159">
        <v>40744</v>
      </c>
      <c r="F135" s="153">
        <v>168.95</v>
      </c>
      <c r="G135" s="161">
        <v>2</v>
      </c>
      <c r="H135" s="162">
        <f>F135*G135</f>
        <v>337.9</v>
      </c>
    </row>
    <row r="136" spans="1:8">
      <c r="A136" s="156" t="s">
        <v>3141</v>
      </c>
      <c r="B136" s="163" t="s">
        <v>1086</v>
      </c>
      <c r="C136" s="158" t="s">
        <v>676</v>
      </c>
      <c r="D136" s="163" t="s">
        <v>1091</v>
      </c>
      <c r="E136" s="159">
        <v>40744</v>
      </c>
      <c r="F136" s="153">
        <v>168.95</v>
      </c>
      <c r="G136" s="161">
        <v>2</v>
      </c>
      <c r="H136" s="165">
        <f>F136*G136</f>
        <v>337.9</v>
      </c>
    </row>
    <row r="137" spans="1:8">
      <c r="A137" s="156" t="s">
        <v>673</v>
      </c>
      <c r="B137" s="157" t="s">
        <v>1086</v>
      </c>
      <c r="C137" s="158" t="s">
        <v>674</v>
      </c>
      <c r="D137" s="157" t="s">
        <v>1094</v>
      </c>
      <c r="E137" s="159">
        <v>40747</v>
      </c>
      <c r="F137" s="153">
        <v>168.95</v>
      </c>
      <c r="G137" s="161">
        <v>17</v>
      </c>
      <c r="H137" s="162">
        <f>F137*G137</f>
        <v>2872.1499999999996</v>
      </c>
    </row>
    <row r="138" spans="1:8">
      <c r="A138" s="156" t="s">
        <v>262</v>
      </c>
      <c r="B138" s="163" t="s">
        <v>1086</v>
      </c>
      <c r="C138" s="158" t="s">
        <v>676</v>
      </c>
      <c r="D138" s="163" t="s">
        <v>1095</v>
      </c>
      <c r="E138" s="159">
        <v>40757</v>
      </c>
      <c r="F138" s="153">
        <v>168.95</v>
      </c>
      <c r="G138" s="161">
        <v>5</v>
      </c>
      <c r="H138" s="165">
        <f>F138*G138</f>
        <v>844.75</v>
      </c>
    </row>
    <row r="139" spans="1:8">
      <c r="A139" s="156" t="s">
        <v>678</v>
      </c>
      <c r="B139" s="157" t="s">
        <v>1086</v>
      </c>
      <c r="C139" s="158" t="s">
        <v>679</v>
      </c>
      <c r="D139" s="157" t="s">
        <v>1094</v>
      </c>
      <c r="E139" s="159">
        <v>40765</v>
      </c>
      <c r="F139" s="153">
        <v>168.95</v>
      </c>
      <c r="G139" s="161">
        <v>8</v>
      </c>
      <c r="H139" s="162">
        <f>F139*G139</f>
        <v>1351.6</v>
      </c>
    </row>
    <row r="140" spans="1:8">
      <c r="A140" s="156" t="s">
        <v>171</v>
      </c>
      <c r="B140" s="163" t="s">
        <v>1086</v>
      </c>
      <c r="C140" s="158" t="s">
        <v>674</v>
      </c>
      <c r="D140" s="163" t="s">
        <v>1095</v>
      </c>
      <c r="E140" s="159">
        <v>40767</v>
      </c>
      <c r="F140" s="153">
        <v>168.95</v>
      </c>
      <c r="G140" s="161">
        <v>5</v>
      </c>
      <c r="H140" s="165">
        <f>F140*G140</f>
        <v>844.75</v>
      </c>
    </row>
    <row r="141" spans="1:8">
      <c r="A141" s="156" t="s">
        <v>681</v>
      </c>
      <c r="B141" s="157" t="s">
        <v>1086</v>
      </c>
      <c r="C141" s="158" t="s">
        <v>679</v>
      </c>
      <c r="D141" s="157" t="s">
        <v>1092</v>
      </c>
      <c r="E141" s="159">
        <v>40772</v>
      </c>
      <c r="F141" s="153">
        <v>168.95</v>
      </c>
      <c r="G141" s="161">
        <v>2</v>
      </c>
      <c r="H141" s="162">
        <f>F141*G141</f>
        <v>337.9</v>
      </c>
    </row>
    <row r="142" spans="1:8">
      <c r="A142" s="156" t="s">
        <v>262</v>
      </c>
      <c r="B142" s="163" t="s">
        <v>1086</v>
      </c>
      <c r="C142" s="158" t="s">
        <v>676</v>
      </c>
      <c r="D142" s="163" t="s">
        <v>1093</v>
      </c>
      <c r="E142" s="159">
        <v>40780</v>
      </c>
      <c r="F142" s="153">
        <v>168.95</v>
      </c>
      <c r="G142" s="161">
        <v>13</v>
      </c>
      <c r="H142" s="165">
        <f>F142*G142</f>
        <v>2196.35</v>
      </c>
    </row>
    <row r="143" spans="1:8">
      <c r="A143" s="156" t="s">
        <v>682</v>
      </c>
      <c r="B143" s="157" t="s">
        <v>1086</v>
      </c>
      <c r="C143" s="158" t="s">
        <v>679</v>
      </c>
      <c r="D143" s="157" t="s">
        <v>1095</v>
      </c>
      <c r="E143" s="159">
        <v>40780</v>
      </c>
      <c r="F143" s="153">
        <v>168.95</v>
      </c>
      <c r="G143" s="161">
        <v>12</v>
      </c>
      <c r="H143" s="162">
        <f>F143*G143</f>
        <v>2027.3999999999999</v>
      </c>
    </row>
    <row r="144" spans="1:8">
      <c r="A144" s="156" t="s">
        <v>677</v>
      </c>
      <c r="B144" s="163" t="s">
        <v>1086</v>
      </c>
      <c r="C144" s="158" t="s">
        <v>675</v>
      </c>
      <c r="D144" s="163" t="s">
        <v>1093</v>
      </c>
      <c r="E144" s="159">
        <v>40789</v>
      </c>
      <c r="F144" s="153">
        <v>168.95</v>
      </c>
      <c r="G144" s="161">
        <v>3</v>
      </c>
      <c r="H144" s="165">
        <f>F144*G144</f>
        <v>506.84999999999997</v>
      </c>
    </row>
    <row r="145" spans="1:8">
      <c r="A145" s="156" t="s">
        <v>3141</v>
      </c>
      <c r="B145" s="157" t="s">
        <v>1086</v>
      </c>
      <c r="C145" s="158" t="s">
        <v>676</v>
      </c>
      <c r="D145" s="157" t="s">
        <v>1091</v>
      </c>
      <c r="E145" s="159">
        <v>40792</v>
      </c>
      <c r="F145" s="153">
        <v>168.95</v>
      </c>
      <c r="G145" s="161">
        <v>1</v>
      </c>
      <c r="H145" s="162">
        <f>F145*G145</f>
        <v>168.95</v>
      </c>
    </row>
    <row r="146" spans="1:8">
      <c r="A146" s="156" t="s">
        <v>262</v>
      </c>
      <c r="B146" s="163" t="s">
        <v>1086</v>
      </c>
      <c r="C146" s="158" t="s">
        <v>676</v>
      </c>
      <c r="D146" s="163" t="s">
        <v>1093</v>
      </c>
      <c r="E146" s="159">
        <v>40792</v>
      </c>
      <c r="F146" s="153">
        <v>168.95</v>
      </c>
      <c r="G146" s="161">
        <v>6</v>
      </c>
      <c r="H146" s="165">
        <f>F146*G146</f>
        <v>1013.6999999999999</v>
      </c>
    </row>
    <row r="147" spans="1:8">
      <c r="A147" s="156" t="s">
        <v>605</v>
      </c>
      <c r="B147" s="157" t="s">
        <v>1086</v>
      </c>
      <c r="C147" s="158" t="s">
        <v>675</v>
      </c>
      <c r="D147" s="157" t="s">
        <v>1093</v>
      </c>
      <c r="E147" s="159">
        <v>40792</v>
      </c>
      <c r="F147" s="153">
        <v>168.95</v>
      </c>
      <c r="G147" s="161">
        <v>15</v>
      </c>
      <c r="H147" s="162">
        <f>F147*G147</f>
        <v>2534.25</v>
      </c>
    </row>
    <row r="148" spans="1:8">
      <c r="A148" s="156" t="s">
        <v>673</v>
      </c>
      <c r="B148" s="163" t="s">
        <v>1086</v>
      </c>
      <c r="C148" s="158" t="s">
        <v>674</v>
      </c>
      <c r="D148" s="163" t="s">
        <v>1094</v>
      </c>
      <c r="E148" s="159">
        <v>40801</v>
      </c>
      <c r="F148" s="153">
        <v>168.95</v>
      </c>
      <c r="G148" s="161">
        <v>20</v>
      </c>
      <c r="H148" s="165">
        <f>F148*G148</f>
        <v>3379</v>
      </c>
    </row>
    <row r="149" spans="1:8">
      <c r="A149" s="156" t="s">
        <v>3141</v>
      </c>
      <c r="B149" s="157" t="s">
        <v>1086</v>
      </c>
      <c r="C149" s="158" t="s">
        <v>676</v>
      </c>
      <c r="D149" s="157" t="s">
        <v>1094</v>
      </c>
      <c r="E149" s="159">
        <v>40806</v>
      </c>
      <c r="F149" s="153">
        <v>168.95</v>
      </c>
      <c r="G149" s="161">
        <v>20</v>
      </c>
      <c r="H149" s="162">
        <f>F149*G149</f>
        <v>3379</v>
      </c>
    </row>
    <row r="150" spans="1:8">
      <c r="A150" s="156" t="s">
        <v>682</v>
      </c>
      <c r="B150" s="163" t="s">
        <v>1086</v>
      </c>
      <c r="C150" s="158" t="s">
        <v>679</v>
      </c>
      <c r="D150" s="163" t="s">
        <v>1095</v>
      </c>
      <c r="E150" s="159">
        <v>40806</v>
      </c>
      <c r="F150" s="153">
        <v>168.95</v>
      </c>
      <c r="G150" s="161">
        <v>6</v>
      </c>
      <c r="H150" s="165">
        <f>F150*G150</f>
        <v>1013.6999999999999</v>
      </c>
    </row>
    <row r="151" spans="1:8">
      <c r="A151" s="156" t="s">
        <v>673</v>
      </c>
      <c r="B151" s="157" t="s">
        <v>1086</v>
      </c>
      <c r="C151" s="158" t="s">
        <v>674</v>
      </c>
      <c r="D151" s="157" t="s">
        <v>1091</v>
      </c>
      <c r="E151" s="159">
        <v>40808</v>
      </c>
      <c r="F151" s="153">
        <v>168.95</v>
      </c>
      <c r="G151" s="161">
        <v>6</v>
      </c>
      <c r="H151" s="162">
        <f>F151*G151</f>
        <v>1013.6999999999999</v>
      </c>
    </row>
    <row r="152" spans="1:8">
      <c r="A152" s="156" t="s">
        <v>677</v>
      </c>
      <c r="B152" s="163" t="s">
        <v>1086</v>
      </c>
      <c r="C152" s="158" t="s">
        <v>675</v>
      </c>
      <c r="D152" s="163" t="s">
        <v>1093</v>
      </c>
      <c r="E152" s="159">
        <v>40812</v>
      </c>
      <c r="F152" s="153">
        <v>168.95</v>
      </c>
      <c r="G152" s="161">
        <v>10</v>
      </c>
      <c r="H152" s="165">
        <f>F152*G152</f>
        <v>1689.5</v>
      </c>
    </row>
    <row r="153" spans="1:8">
      <c r="A153" s="156" t="s">
        <v>682</v>
      </c>
      <c r="B153" s="157" t="s">
        <v>1086</v>
      </c>
      <c r="C153" s="158" t="s">
        <v>679</v>
      </c>
      <c r="D153" s="157" t="s">
        <v>1095</v>
      </c>
      <c r="E153" s="159">
        <v>40813</v>
      </c>
      <c r="F153" s="153">
        <v>168.95</v>
      </c>
      <c r="G153" s="161">
        <v>10</v>
      </c>
      <c r="H153" s="162">
        <f>F153*G153</f>
        <v>1689.5</v>
      </c>
    </row>
    <row r="154" spans="1:8">
      <c r="A154" s="156" t="s">
        <v>681</v>
      </c>
      <c r="B154" s="163" t="s">
        <v>1086</v>
      </c>
      <c r="C154" s="158" t="s">
        <v>679</v>
      </c>
      <c r="D154" s="163" t="s">
        <v>1091</v>
      </c>
      <c r="E154" s="159">
        <v>40820</v>
      </c>
      <c r="F154" s="153">
        <v>168.95</v>
      </c>
      <c r="G154" s="161">
        <v>1</v>
      </c>
      <c r="H154" s="165">
        <f>F154*G154</f>
        <v>168.95</v>
      </c>
    </row>
    <row r="155" spans="1:8">
      <c r="A155" s="156" t="s">
        <v>678</v>
      </c>
      <c r="B155" s="157" t="s">
        <v>1086</v>
      </c>
      <c r="C155" s="158" t="s">
        <v>679</v>
      </c>
      <c r="D155" s="157" t="s">
        <v>1091</v>
      </c>
      <c r="E155" s="159">
        <v>40820</v>
      </c>
      <c r="F155" s="153">
        <v>168.95</v>
      </c>
      <c r="G155" s="161">
        <v>1</v>
      </c>
      <c r="H155" s="162">
        <f>F155*G155</f>
        <v>168.95</v>
      </c>
    </row>
    <row r="156" spans="1:8">
      <c r="A156" s="156" t="s">
        <v>3141</v>
      </c>
      <c r="B156" s="163" t="s">
        <v>1086</v>
      </c>
      <c r="C156" s="158" t="s">
        <v>676</v>
      </c>
      <c r="D156" s="163" t="s">
        <v>1094</v>
      </c>
      <c r="E156" s="159">
        <v>40821</v>
      </c>
      <c r="F156" s="153">
        <v>168.95</v>
      </c>
      <c r="G156" s="161">
        <v>6</v>
      </c>
      <c r="H156" s="165">
        <f>F156*G156</f>
        <v>1013.6999999999999</v>
      </c>
    </row>
    <row r="157" spans="1:8">
      <c r="A157" s="156" t="s">
        <v>677</v>
      </c>
      <c r="B157" s="157" t="s">
        <v>1086</v>
      </c>
      <c r="C157" s="158" t="s">
        <v>675</v>
      </c>
      <c r="D157" s="157" t="s">
        <v>1095</v>
      </c>
      <c r="E157" s="159">
        <v>40821</v>
      </c>
      <c r="F157" s="153">
        <v>168.95</v>
      </c>
      <c r="G157" s="161">
        <v>14</v>
      </c>
      <c r="H157" s="162">
        <f>F157*G157</f>
        <v>2365.2999999999997</v>
      </c>
    </row>
    <row r="158" spans="1:8">
      <c r="A158" s="156" t="s">
        <v>262</v>
      </c>
      <c r="B158" s="163" t="s">
        <v>1086</v>
      </c>
      <c r="C158" s="158" t="s">
        <v>676</v>
      </c>
      <c r="D158" s="163" t="s">
        <v>1095</v>
      </c>
      <c r="E158" s="159">
        <v>40822</v>
      </c>
      <c r="F158" s="153">
        <v>168.95</v>
      </c>
      <c r="G158" s="161">
        <v>12</v>
      </c>
      <c r="H158" s="165">
        <f>F158*G158</f>
        <v>2027.3999999999999</v>
      </c>
    </row>
    <row r="159" spans="1:8">
      <c r="A159" s="156" t="s">
        <v>673</v>
      </c>
      <c r="B159" s="157" t="s">
        <v>1086</v>
      </c>
      <c r="C159" s="158" t="s">
        <v>674</v>
      </c>
      <c r="D159" s="157" t="s">
        <v>1094</v>
      </c>
      <c r="E159" s="159">
        <v>40823</v>
      </c>
      <c r="F159" s="153">
        <v>168.95</v>
      </c>
      <c r="G159" s="161">
        <v>8</v>
      </c>
      <c r="H159" s="162">
        <f>F159*G159</f>
        <v>1351.6</v>
      </c>
    </row>
    <row r="160" spans="1:8">
      <c r="A160" s="156" t="s">
        <v>262</v>
      </c>
      <c r="B160" s="163" t="s">
        <v>1086</v>
      </c>
      <c r="C160" s="158" t="s">
        <v>676</v>
      </c>
      <c r="D160" s="163" t="s">
        <v>1091</v>
      </c>
      <c r="E160" s="159">
        <v>40824</v>
      </c>
      <c r="F160" s="153">
        <v>168.95</v>
      </c>
      <c r="G160" s="161">
        <v>10</v>
      </c>
      <c r="H160" s="165">
        <f>F160*G160</f>
        <v>1689.5</v>
      </c>
    </row>
    <row r="161" spans="1:8">
      <c r="A161" s="156" t="s">
        <v>262</v>
      </c>
      <c r="B161" s="157" t="s">
        <v>1086</v>
      </c>
      <c r="C161" s="158" t="s">
        <v>676</v>
      </c>
      <c r="D161" s="157" t="s">
        <v>1092</v>
      </c>
      <c r="E161" s="159">
        <v>40838</v>
      </c>
      <c r="F161" s="153">
        <v>168.95</v>
      </c>
      <c r="G161" s="161">
        <v>1</v>
      </c>
      <c r="H161" s="162">
        <f>F161*G161</f>
        <v>168.95</v>
      </c>
    </row>
    <row r="162" spans="1:8">
      <c r="A162" s="156" t="s">
        <v>677</v>
      </c>
      <c r="B162" s="163" t="s">
        <v>1086</v>
      </c>
      <c r="C162" s="158" t="s">
        <v>675</v>
      </c>
      <c r="D162" s="163" t="s">
        <v>1094</v>
      </c>
      <c r="E162" s="159">
        <v>40841</v>
      </c>
      <c r="F162" s="153">
        <v>168.95</v>
      </c>
      <c r="G162" s="161">
        <v>18</v>
      </c>
      <c r="H162" s="165">
        <f>F162*G162</f>
        <v>3041.1</v>
      </c>
    </row>
    <row r="163" spans="1:8">
      <c r="A163" s="156" t="s">
        <v>678</v>
      </c>
      <c r="B163" s="157" t="s">
        <v>1086</v>
      </c>
      <c r="C163" s="158" t="s">
        <v>679</v>
      </c>
      <c r="D163" s="157" t="s">
        <v>1091</v>
      </c>
      <c r="E163" s="159">
        <v>40844</v>
      </c>
      <c r="F163" s="153">
        <v>168.95</v>
      </c>
      <c r="G163" s="161">
        <v>2</v>
      </c>
      <c r="H163" s="162">
        <f>F163*G163</f>
        <v>337.9</v>
      </c>
    </row>
    <row r="164" spans="1:8">
      <c r="A164" s="156" t="s">
        <v>343</v>
      </c>
      <c r="B164" s="163" t="s">
        <v>1086</v>
      </c>
      <c r="C164" s="158" t="s">
        <v>674</v>
      </c>
      <c r="D164" s="163" t="s">
        <v>1092</v>
      </c>
      <c r="E164" s="159">
        <v>40845</v>
      </c>
      <c r="F164" s="153">
        <v>168.95</v>
      </c>
      <c r="G164" s="161">
        <v>13</v>
      </c>
      <c r="H164" s="165">
        <f>F164*G164</f>
        <v>2196.35</v>
      </c>
    </row>
    <row r="165" spans="1:8">
      <c r="A165" s="156" t="s">
        <v>673</v>
      </c>
      <c r="B165" s="157" t="s">
        <v>1086</v>
      </c>
      <c r="C165" s="158" t="s">
        <v>674</v>
      </c>
      <c r="D165" s="157" t="s">
        <v>1093</v>
      </c>
      <c r="E165" s="159">
        <v>40850</v>
      </c>
      <c r="F165" s="153">
        <v>168.95</v>
      </c>
      <c r="G165" s="161">
        <v>7</v>
      </c>
      <c r="H165" s="162">
        <f>F165*G165</f>
        <v>1182.6499999999999</v>
      </c>
    </row>
    <row r="166" spans="1:8">
      <c r="A166" s="156" t="s">
        <v>673</v>
      </c>
      <c r="B166" s="163" t="s">
        <v>1086</v>
      </c>
      <c r="C166" s="158" t="s">
        <v>674</v>
      </c>
      <c r="D166" s="163" t="s">
        <v>1094</v>
      </c>
      <c r="E166" s="159">
        <v>40852</v>
      </c>
      <c r="F166" s="153">
        <v>168.95</v>
      </c>
      <c r="G166" s="161">
        <v>9</v>
      </c>
      <c r="H166" s="165">
        <f>F166*G166</f>
        <v>1520.55</v>
      </c>
    </row>
    <row r="167" spans="1:8">
      <c r="A167" s="156" t="s">
        <v>680</v>
      </c>
      <c r="B167" s="157" t="s">
        <v>1086</v>
      </c>
      <c r="C167" s="158" t="s">
        <v>679</v>
      </c>
      <c r="D167" s="157" t="s">
        <v>1095</v>
      </c>
      <c r="E167" s="159">
        <v>40852</v>
      </c>
      <c r="F167" s="153">
        <v>168.95</v>
      </c>
      <c r="G167" s="161">
        <v>9</v>
      </c>
      <c r="H167" s="162">
        <f>F167*G167</f>
        <v>1520.55</v>
      </c>
    </row>
    <row r="168" spans="1:8">
      <c r="A168" s="156" t="s">
        <v>343</v>
      </c>
      <c r="B168" s="163" t="s">
        <v>1086</v>
      </c>
      <c r="C168" s="158" t="s">
        <v>674</v>
      </c>
      <c r="D168" s="163" t="s">
        <v>1092</v>
      </c>
      <c r="E168" s="159">
        <v>40855</v>
      </c>
      <c r="F168" s="153">
        <v>168.95</v>
      </c>
      <c r="G168" s="161">
        <v>13</v>
      </c>
      <c r="H168" s="165">
        <f>F168*G168</f>
        <v>2196.35</v>
      </c>
    </row>
    <row r="169" spans="1:8">
      <c r="A169" s="156" t="s">
        <v>673</v>
      </c>
      <c r="B169" s="157" t="s">
        <v>1086</v>
      </c>
      <c r="C169" s="158" t="s">
        <v>674</v>
      </c>
      <c r="D169" s="157" t="s">
        <v>1093</v>
      </c>
      <c r="E169" s="159">
        <v>40858</v>
      </c>
      <c r="F169" s="153">
        <v>168.95</v>
      </c>
      <c r="G169" s="161">
        <v>6</v>
      </c>
      <c r="H169" s="162">
        <f>F169*G169</f>
        <v>1013.6999999999999</v>
      </c>
    </row>
    <row r="170" spans="1:8">
      <c r="A170" s="156" t="s">
        <v>605</v>
      </c>
      <c r="B170" s="163" t="s">
        <v>1086</v>
      </c>
      <c r="C170" s="158" t="s">
        <v>675</v>
      </c>
      <c r="D170" s="163" t="s">
        <v>1095</v>
      </c>
      <c r="E170" s="159">
        <v>40862</v>
      </c>
      <c r="F170" s="153">
        <v>168.95</v>
      </c>
      <c r="G170" s="161">
        <v>8</v>
      </c>
      <c r="H170" s="165">
        <f>F170*G170</f>
        <v>1351.6</v>
      </c>
    </row>
    <row r="171" spans="1:8">
      <c r="A171" s="156" t="s">
        <v>680</v>
      </c>
      <c r="B171" s="157" t="s">
        <v>1086</v>
      </c>
      <c r="C171" s="158" t="s">
        <v>679</v>
      </c>
      <c r="D171" s="157" t="s">
        <v>1092</v>
      </c>
      <c r="E171" s="159">
        <v>40864</v>
      </c>
      <c r="F171" s="153">
        <v>168.95</v>
      </c>
      <c r="G171" s="161">
        <v>3</v>
      </c>
      <c r="H171" s="162">
        <f>F171*G171</f>
        <v>506.84999999999997</v>
      </c>
    </row>
    <row r="172" spans="1:8">
      <c r="A172" s="156" t="s">
        <v>677</v>
      </c>
      <c r="B172" s="163" t="s">
        <v>1086</v>
      </c>
      <c r="C172" s="158" t="s">
        <v>675</v>
      </c>
      <c r="D172" s="163" t="s">
        <v>1095</v>
      </c>
      <c r="E172" s="159">
        <v>40865</v>
      </c>
      <c r="F172" s="153">
        <v>168.95</v>
      </c>
      <c r="G172" s="161">
        <v>3</v>
      </c>
      <c r="H172" s="165">
        <f>F172*G172</f>
        <v>506.84999999999997</v>
      </c>
    </row>
    <row r="173" spans="1:8">
      <c r="A173" s="156" t="s">
        <v>673</v>
      </c>
      <c r="B173" s="157" t="s">
        <v>1086</v>
      </c>
      <c r="C173" s="158" t="s">
        <v>674</v>
      </c>
      <c r="D173" s="157" t="s">
        <v>1093</v>
      </c>
      <c r="E173" s="159">
        <v>40870</v>
      </c>
      <c r="F173" s="153">
        <v>168.95</v>
      </c>
      <c r="G173" s="161">
        <v>1</v>
      </c>
      <c r="H173" s="162">
        <f>F173*G173</f>
        <v>168.95</v>
      </c>
    </row>
    <row r="174" spans="1:8">
      <c r="A174" s="156" t="s">
        <v>605</v>
      </c>
      <c r="B174" s="163" t="s">
        <v>1086</v>
      </c>
      <c r="C174" s="158" t="s">
        <v>675</v>
      </c>
      <c r="D174" s="163" t="s">
        <v>1092</v>
      </c>
      <c r="E174" s="159">
        <v>40880</v>
      </c>
      <c r="F174" s="153">
        <v>168.95</v>
      </c>
      <c r="G174" s="161">
        <v>15</v>
      </c>
      <c r="H174" s="165">
        <f>F174*G174</f>
        <v>2534.25</v>
      </c>
    </row>
    <row r="175" spans="1:8">
      <c r="A175" s="156" t="s">
        <v>677</v>
      </c>
      <c r="B175" s="157" t="s">
        <v>1086</v>
      </c>
      <c r="C175" s="158" t="s">
        <v>675</v>
      </c>
      <c r="D175" s="157" t="s">
        <v>1091</v>
      </c>
      <c r="E175" s="159">
        <v>40886</v>
      </c>
      <c r="F175" s="153">
        <v>168.95</v>
      </c>
      <c r="G175" s="161">
        <v>12</v>
      </c>
      <c r="H175" s="162">
        <f>F175*G175</f>
        <v>2027.3999999999999</v>
      </c>
    </row>
    <row r="176" spans="1:8">
      <c r="A176" s="156" t="s">
        <v>605</v>
      </c>
      <c r="B176" s="163" t="s">
        <v>1086</v>
      </c>
      <c r="C176" s="158" t="s">
        <v>675</v>
      </c>
      <c r="D176" s="163" t="s">
        <v>1094</v>
      </c>
      <c r="E176" s="159">
        <v>40887</v>
      </c>
      <c r="F176" s="153">
        <v>168.95</v>
      </c>
      <c r="G176" s="161">
        <v>6</v>
      </c>
      <c r="H176" s="165">
        <f>F176*G176</f>
        <v>1013.6999999999999</v>
      </c>
    </row>
    <row r="177" spans="1:8">
      <c r="A177" s="156" t="s">
        <v>605</v>
      </c>
      <c r="B177" s="157" t="s">
        <v>1086</v>
      </c>
      <c r="C177" s="158" t="s">
        <v>675</v>
      </c>
      <c r="D177" s="157" t="s">
        <v>1093</v>
      </c>
      <c r="E177" s="159">
        <v>40889</v>
      </c>
      <c r="F177" s="153">
        <v>168.95</v>
      </c>
      <c r="G177" s="161">
        <v>6</v>
      </c>
      <c r="H177" s="162">
        <f>F177*G177</f>
        <v>1013.6999999999999</v>
      </c>
    </row>
    <row r="178" spans="1:8">
      <c r="A178" s="156" t="s">
        <v>343</v>
      </c>
      <c r="B178" s="163" t="s">
        <v>1086</v>
      </c>
      <c r="C178" s="158" t="s">
        <v>674</v>
      </c>
      <c r="D178" s="163" t="s">
        <v>1091</v>
      </c>
      <c r="E178" s="159">
        <v>40890</v>
      </c>
      <c r="F178" s="153">
        <v>168.95</v>
      </c>
      <c r="G178" s="161">
        <v>4</v>
      </c>
      <c r="H178" s="165">
        <f>F178*G178</f>
        <v>675.8</v>
      </c>
    </row>
    <row r="179" spans="1:8">
      <c r="A179" s="156" t="s">
        <v>673</v>
      </c>
      <c r="B179" s="157" t="s">
        <v>1086</v>
      </c>
      <c r="C179" s="158" t="s">
        <v>674</v>
      </c>
      <c r="D179" s="157" t="s">
        <v>1093</v>
      </c>
      <c r="E179" s="159">
        <v>40890</v>
      </c>
      <c r="F179" s="153">
        <v>168.95</v>
      </c>
      <c r="G179" s="161">
        <v>7</v>
      </c>
      <c r="H179" s="162">
        <f>F179*G179</f>
        <v>1182.6499999999999</v>
      </c>
    </row>
    <row r="180" spans="1:8">
      <c r="A180" s="156" t="s">
        <v>680</v>
      </c>
      <c r="B180" s="163" t="s">
        <v>1086</v>
      </c>
      <c r="C180" s="158" t="s">
        <v>679</v>
      </c>
      <c r="D180" s="163" t="s">
        <v>1095</v>
      </c>
      <c r="E180" s="159">
        <v>40890</v>
      </c>
      <c r="F180" s="153">
        <v>168.95</v>
      </c>
      <c r="G180" s="161">
        <v>5</v>
      </c>
      <c r="H180" s="165">
        <f>F180*G180</f>
        <v>844.75</v>
      </c>
    </row>
    <row r="181" spans="1:8">
      <c r="A181" s="156" t="s">
        <v>682</v>
      </c>
      <c r="B181" s="157" t="s">
        <v>1086</v>
      </c>
      <c r="C181" s="158" t="s">
        <v>679</v>
      </c>
      <c r="D181" s="157" t="s">
        <v>1091</v>
      </c>
      <c r="E181" s="159">
        <v>40898</v>
      </c>
      <c r="F181" s="153">
        <v>168.95</v>
      </c>
      <c r="G181" s="161">
        <v>3</v>
      </c>
      <c r="H181" s="162">
        <f>F181*G181</f>
        <v>506.84999999999997</v>
      </c>
    </row>
    <row r="182" spans="1:8">
      <c r="A182" s="156" t="s">
        <v>605</v>
      </c>
      <c r="B182" s="163" t="s">
        <v>1086</v>
      </c>
      <c r="C182" s="158" t="s">
        <v>675</v>
      </c>
      <c r="D182" s="163" t="s">
        <v>1092</v>
      </c>
      <c r="E182" s="159">
        <v>40904</v>
      </c>
      <c r="F182" s="153">
        <v>168.95</v>
      </c>
      <c r="G182" s="161">
        <v>8</v>
      </c>
      <c r="H182" s="165">
        <f>F182*G182</f>
        <v>1351.6</v>
      </c>
    </row>
    <row r="183" spans="1:8">
      <c r="A183" s="156" t="s">
        <v>262</v>
      </c>
      <c r="B183" s="157" t="s">
        <v>1087</v>
      </c>
      <c r="C183" s="158" t="s">
        <v>676</v>
      </c>
      <c r="D183" s="157" t="s">
        <v>1091</v>
      </c>
      <c r="E183" s="159">
        <v>40182</v>
      </c>
      <c r="F183" s="153">
        <v>168.95</v>
      </c>
      <c r="G183" s="161">
        <v>7</v>
      </c>
      <c r="H183" s="162">
        <f>F183*G183</f>
        <v>1182.6499999999999</v>
      </c>
    </row>
    <row r="184" spans="1:8">
      <c r="A184" s="156" t="s">
        <v>677</v>
      </c>
      <c r="B184" s="163" t="s">
        <v>1087</v>
      </c>
      <c r="C184" s="158" t="s">
        <v>675</v>
      </c>
      <c r="D184" s="163" t="s">
        <v>1094</v>
      </c>
      <c r="E184" s="159">
        <v>40183</v>
      </c>
      <c r="F184" s="153">
        <v>168.95</v>
      </c>
      <c r="G184" s="161">
        <v>12</v>
      </c>
      <c r="H184" s="165">
        <f>F184*G184</f>
        <v>2027.3999999999999</v>
      </c>
    </row>
    <row r="185" spans="1:8">
      <c r="A185" s="156" t="s">
        <v>171</v>
      </c>
      <c r="B185" s="157" t="s">
        <v>1087</v>
      </c>
      <c r="C185" s="158" t="s">
        <v>674</v>
      </c>
      <c r="D185" s="157" t="s">
        <v>1092</v>
      </c>
      <c r="E185" s="159">
        <v>40186</v>
      </c>
      <c r="F185" s="153">
        <v>168.95</v>
      </c>
      <c r="G185" s="161">
        <v>10</v>
      </c>
      <c r="H185" s="162">
        <f>F185*G185</f>
        <v>1689.5</v>
      </c>
    </row>
    <row r="186" spans="1:8">
      <c r="A186" s="156" t="s">
        <v>677</v>
      </c>
      <c r="B186" s="163" t="s">
        <v>1087</v>
      </c>
      <c r="C186" s="158" t="s">
        <v>675</v>
      </c>
      <c r="D186" s="163" t="s">
        <v>1091</v>
      </c>
      <c r="E186" s="159">
        <v>40191</v>
      </c>
      <c r="F186" s="153">
        <v>168.95</v>
      </c>
      <c r="G186" s="161">
        <v>11</v>
      </c>
      <c r="H186" s="165">
        <f>F186*G186</f>
        <v>1858.4499999999998</v>
      </c>
    </row>
    <row r="187" spans="1:8">
      <c r="A187" s="156" t="s">
        <v>680</v>
      </c>
      <c r="B187" s="157" t="s">
        <v>1087</v>
      </c>
      <c r="C187" s="158" t="s">
        <v>679</v>
      </c>
      <c r="D187" s="157" t="s">
        <v>1094</v>
      </c>
      <c r="E187" s="159">
        <v>40198</v>
      </c>
      <c r="F187" s="153">
        <v>168.95</v>
      </c>
      <c r="G187" s="161">
        <v>20</v>
      </c>
      <c r="H187" s="162">
        <f>F187*G187</f>
        <v>3379</v>
      </c>
    </row>
    <row r="188" spans="1:8">
      <c r="A188" s="156" t="s">
        <v>312</v>
      </c>
      <c r="B188" s="163" t="s">
        <v>1087</v>
      </c>
      <c r="C188" s="158" t="s">
        <v>674</v>
      </c>
      <c r="D188" s="163" t="s">
        <v>1092</v>
      </c>
      <c r="E188" s="159">
        <v>40201</v>
      </c>
      <c r="F188" s="153">
        <v>168.95</v>
      </c>
      <c r="G188" s="161">
        <v>11</v>
      </c>
      <c r="H188" s="165">
        <f>F188*G188</f>
        <v>1858.4499999999998</v>
      </c>
    </row>
    <row r="189" spans="1:8">
      <c r="A189" s="156" t="s">
        <v>262</v>
      </c>
      <c r="B189" s="157" t="s">
        <v>1087</v>
      </c>
      <c r="C189" s="158" t="s">
        <v>676</v>
      </c>
      <c r="D189" s="157" t="s">
        <v>1092</v>
      </c>
      <c r="E189" s="159">
        <v>40208</v>
      </c>
      <c r="F189" s="153">
        <v>168.95</v>
      </c>
      <c r="G189" s="161">
        <v>5</v>
      </c>
      <c r="H189" s="162">
        <f>F189*G189</f>
        <v>844.75</v>
      </c>
    </row>
    <row r="190" spans="1:8">
      <c r="A190" s="156" t="s">
        <v>605</v>
      </c>
      <c r="B190" s="163" t="s">
        <v>1087</v>
      </c>
      <c r="C190" s="158" t="s">
        <v>675</v>
      </c>
      <c r="D190" s="163" t="s">
        <v>1092</v>
      </c>
      <c r="E190" s="159">
        <v>40211</v>
      </c>
      <c r="F190" s="153">
        <v>168.95</v>
      </c>
      <c r="G190" s="161">
        <v>10</v>
      </c>
      <c r="H190" s="165">
        <f>F190*G190</f>
        <v>1689.5</v>
      </c>
    </row>
    <row r="191" spans="1:8">
      <c r="A191" s="156" t="s">
        <v>605</v>
      </c>
      <c r="B191" s="157" t="s">
        <v>1087</v>
      </c>
      <c r="C191" s="158" t="s">
        <v>675</v>
      </c>
      <c r="D191" s="157" t="s">
        <v>1093</v>
      </c>
      <c r="E191" s="159">
        <v>40214</v>
      </c>
      <c r="F191" s="153">
        <v>168.95</v>
      </c>
      <c r="G191" s="161">
        <v>9</v>
      </c>
      <c r="H191" s="162">
        <f>F191*G191</f>
        <v>1520.55</v>
      </c>
    </row>
    <row r="192" spans="1:8">
      <c r="A192" s="156" t="s">
        <v>605</v>
      </c>
      <c r="B192" s="163" t="s">
        <v>1087</v>
      </c>
      <c r="C192" s="158" t="s">
        <v>675</v>
      </c>
      <c r="D192" s="163" t="s">
        <v>1093</v>
      </c>
      <c r="E192" s="159">
        <v>40214</v>
      </c>
      <c r="F192" s="153">
        <v>168.95</v>
      </c>
      <c r="G192" s="161">
        <v>14</v>
      </c>
      <c r="H192" s="165">
        <f>F192*G192</f>
        <v>2365.2999999999997</v>
      </c>
    </row>
    <row r="193" spans="1:8">
      <c r="A193" s="156" t="s">
        <v>673</v>
      </c>
      <c r="B193" s="157" t="s">
        <v>1087</v>
      </c>
      <c r="C193" s="158" t="s">
        <v>674</v>
      </c>
      <c r="D193" s="157" t="s">
        <v>1094</v>
      </c>
      <c r="E193" s="159">
        <v>40218</v>
      </c>
      <c r="F193" s="153">
        <v>168.95</v>
      </c>
      <c r="G193" s="161">
        <v>8</v>
      </c>
      <c r="H193" s="162">
        <f>F193*G193</f>
        <v>1351.6</v>
      </c>
    </row>
    <row r="194" spans="1:8">
      <c r="A194" s="156" t="s">
        <v>673</v>
      </c>
      <c r="B194" s="163" t="s">
        <v>1087</v>
      </c>
      <c r="C194" s="158" t="s">
        <v>674</v>
      </c>
      <c r="D194" s="163" t="s">
        <v>1094</v>
      </c>
      <c r="E194" s="159">
        <v>40218</v>
      </c>
      <c r="F194" s="153">
        <v>168.95</v>
      </c>
      <c r="G194" s="161">
        <v>14</v>
      </c>
      <c r="H194" s="165">
        <f>F194*G194</f>
        <v>2365.2999999999997</v>
      </c>
    </row>
    <row r="195" spans="1:8">
      <c r="A195" s="156" t="s">
        <v>681</v>
      </c>
      <c r="B195" s="157" t="s">
        <v>1087</v>
      </c>
      <c r="C195" s="158" t="s">
        <v>679</v>
      </c>
      <c r="D195" s="157" t="s">
        <v>1094</v>
      </c>
      <c r="E195" s="159">
        <v>40221</v>
      </c>
      <c r="F195" s="153">
        <v>168.95</v>
      </c>
      <c r="G195" s="161">
        <v>17</v>
      </c>
      <c r="H195" s="162">
        <f>F195*G195</f>
        <v>2872.1499999999996</v>
      </c>
    </row>
    <row r="196" spans="1:8">
      <c r="A196" s="156" t="s">
        <v>171</v>
      </c>
      <c r="B196" s="163" t="s">
        <v>1087</v>
      </c>
      <c r="C196" s="158" t="s">
        <v>674</v>
      </c>
      <c r="D196" s="163" t="s">
        <v>1094</v>
      </c>
      <c r="E196" s="159">
        <v>40225</v>
      </c>
      <c r="F196" s="153">
        <v>168.95</v>
      </c>
      <c r="G196" s="161">
        <v>15</v>
      </c>
      <c r="H196" s="165">
        <f>F196*G196</f>
        <v>2534.25</v>
      </c>
    </row>
    <row r="197" spans="1:8">
      <c r="A197" s="156" t="s">
        <v>673</v>
      </c>
      <c r="B197" s="157" t="s">
        <v>1087</v>
      </c>
      <c r="C197" s="158" t="s">
        <v>674</v>
      </c>
      <c r="D197" s="157" t="s">
        <v>1094</v>
      </c>
      <c r="E197" s="159">
        <v>40225</v>
      </c>
      <c r="F197" s="153">
        <v>168.95</v>
      </c>
      <c r="G197" s="161">
        <v>20</v>
      </c>
      <c r="H197" s="162">
        <f>F197*G197</f>
        <v>3379</v>
      </c>
    </row>
    <row r="198" spans="1:8">
      <c r="A198" s="156" t="s">
        <v>605</v>
      </c>
      <c r="B198" s="163" t="s">
        <v>1087</v>
      </c>
      <c r="C198" s="158" t="s">
        <v>675</v>
      </c>
      <c r="D198" s="163" t="s">
        <v>1092</v>
      </c>
      <c r="E198" s="159">
        <v>40239</v>
      </c>
      <c r="F198" s="153">
        <v>168.95</v>
      </c>
      <c r="G198" s="161">
        <v>10</v>
      </c>
      <c r="H198" s="165">
        <f>F198*G198</f>
        <v>1689.5</v>
      </c>
    </row>
    <row r="199" spans="1:8">
      <c r="A199" s="156" t="s">
        <v>678</v>
      </c>
      <c r="B199" s="157" t="s">
        <v>1087</v>
      </c>
      <c r="C199" s="158" t="s">
        <v>679</v>
      </c>
      <c r="D199" s="157" t="s">
        <v>1091</v>
      </c>
      <c r="E199" s="159">
        <v>40241</v>
      </c>
      <c r="F199" s="153">
        <v>168.95</v>
      </c>
      <c r="G199" s="161">
        <v>12</v>
      </c>
      <c r="H199" s="162">
        <f>F199*G199</f>
        <v>2027.3999999999999</v>
      </c>
    </row>
    <row r="200" spans="1:8">
      <c r="A200" s="156" t="s">
        <v>673</v>
      </c>
      <c r="B200" s="163" t="s">
        <v>1087</v>
      </c>
      <c r="C200" s="158" t="s">
        <v>674</v>
      </c>
      <c r="D200" s="163" t="s">
        <v>1091</v>
      </c>
      <c r="E200" s="159">
        <v>40252</v>
      </c>
      <c r="F200" s="153">
        <v>168.95</v>
      </c>
      <c r="G200" s="161">
        <v>9</v>
      </c>
      <c r="H200" s="165">
        <f>F200*G200</f>
        <v>1520.55</v>
      </c>
    </row>
    <row r="201" spans="1:8">
      <c r="A201" s="156" t="s">
        <v>262</v>
      </c>
      <c r="B201" s="157" t="s">
        <v>1087</v>
      </c>
      <c r="C201" s="158" t="s">
        <v>676</v>
      </c>
      <c r="D201" s="157" t="s">
        <v>1095</v>
      </c>
      <c r="E201" s="159">
        <v>40252</v>
      </c>
      <c r="F201" s="153">
        <v>168.95</v>
      </c>
      <c r="G201" s="161">
        <v>1</v>
      </c>
      <c r="H201" s="162">
        <f>F201*G201</f>
        <v>168.95</v>
      </c>
    </row>
    <row r="202" spans="1:8">
      <c r="A202" s="156" t="s">
        <v>677</v>
      </c>
      <c r="B202" s="163" t="s">
        <v>1087</v>
      </c>
      <c r="C202" s="158" t="s">
        <v>675</v>
      </c>
      <c r="D202" s="163" t="s">
        <v>1091</v>
      </c>
      <c r="E202" s="159">
        <v>40253</v>
      </c>
      <c r="F202" s="153">
        <v>168.95</v>
      </c>
      <c r="G202" s="161">
        <v>5</v>
      </c>
      <c r="H202" s="165">
        <f>F202*G202</f>
        <v>844.75</v>
      </c>
    </row>
    <row r="203" spans="1:8">
      <c r="A203" s="156" t="s">
        <v>673</v>
      </c>
      <c r="B203" s="157" t="s">
        <v>1087</v>
      </c>
      <c r="C203" s="158" t="s">
        <v>674</v>
      </c>
      <c r="D203" s="157" t="s">
        <v>1094</v>
      </c>
      <c r="E203" s="159">
        <v>40261</v>
      </c>
      <c r="F203" s="153">
        <v>168.95</v>
      </c>
      <c r="G203" s="161">
        <v>20</v>
      </c>
      <c r="H203" s="162">
        <f>F203*G203</f>
        <v>3379</v>
      </c>
    </row>
    <row r="204" spans="1:8">
      <c r="A204" s="156" t="s">
        <v>681</v>
      </c>
      <c r="B204" s="163" t="s">
        <v>1087</v>
      </c>
      <c r="C204" s="158" t="s">
        <v>679</v>
      </c>
      <c r="D204" s="163" t="s">
        <v>1092</v>
      </c>
      <c r="E204" s="159">
        <v>40269</v>
      </c>
      <c r="F204" s="153">
        <v>168.95</v>
      </c>
      <c r="G204" s="161">
        <v>6</v>
      </c>
      <c r="H204" s="165">
        <f>F204*G204</f>
        <v>1013.6999999999999</v>
      </c>
    </row>
    <row r="205" spans="1:8">
      <c r="A205" s="156" t="s">
        <v>682</v>
      </c>
      <c r="B205" s="157" t="s">
        <v>1087</v>
      </c>
      <c r="C205" s="158" t="s">
        <v>679</v>
      </c>
      <c r="D205" s="157" t="s">
        <v>1092</v>
      </c>
      <c r="E205" s="159">
        <v>40274</v>
      </c>
      <c r="F205" s="153">
        <v>168.95</v>
      </c>
      <c r="G205" s="161">
        <v>13</v>
      </c>
      <c r="H205" s="162">
        <f>F205*G205</f>
        <v>2196.35</v>
      </c>
    </row>
    <row r="206" spans="1:8">
      <c r="A206" s="156" t="s">
        <v>312</v>
      </c>
      <c r="B206" s="163" t="s">
        <v>1087</v>
      </c>
      <c r="C206" s="158" t="s">
        <v>674</v>
      </c>
      <c r="D206" s="163" t="s">
        <v>1091</v>
      </c>
      <c r="E206" s="159">
        <v>40275</v>
      </c>
      <c r="F206" s="153">
        <v>168.95</v>
      </c>
      <c r="G206" s="161">
        <v>13</v>
      </c>
      <c r="H206" s="165">
        <f>F206*G206</f>
        <v>2196.35</v>
      </c>
    </row>
    <row r="207" spans="1:8">
      <c r="A207" s="156" t="s">
        <v>343</v>
      </c>
      <c r="B207" s="157" t="s">
        <v>1087</v>
      </c>
      <c r="C207" s="158" t="s">
        <v>674</v>
      </c>
      <c r="D207" s="157" t="s">
        <v>1094</v>
      </c>
      <c r="E207" s="159">
        <v>40283</v>
      </c>
      <c r="F207" s="153">
        <v>168.95</v>
      </c>
      <c r="G207" s="161">
        <v>12</v>
      </c>
      <c r="H207" s="162">
        <f>F207*G207</f>
        <v>2027.3999999999999</v>
      </c>
    </row>
    <row r="208" spans="1:8">
      <c r="A208" s="156" t="s">
        <v>343</v>
      </c>
      <c r="B208" s="163" t="s">
        <v>1087</v>
      </c>
      <c r="C208" s="158" t="s">
        <v>674</v>
      </c>
      <c r="D208" s="163" t="s">
        <v>1095</v>
      </c>
      <c r="E208" s="159">
        <v>40283</v>
      </c>
      <c r="F208" s="153">
        <v>168.95</v>
      </c>
      <c r="G208" s="161">
        <v>12</v>
      </c>
      <c r="H208" s="165">
        <f>F208*G208</f>
        <v>2027.3999999999999</v>
      </c>
    </row>
    <row r="209" spans="1:8">
      <c r="A209" s="156" t="s">
        <v>312</v>
      </c>
      <c r="B209" s="157" t="s">
        <v>1087</v>
      </c>
      <c r="C209" s="158" t="s">
        <v>674</v>
      </c>
      <c r="D209" s="157" t="s">
        <v>1093</v>
      </c>
      <c r="E209" s="159">
        <v>40284</v>
      </c>
      <c r="F209" s="153">
        <v>168.95</v>
      </c>
      <c r="G209" s="161">
        <v>8</v>
      </c>
      <c r="H209" s="162">
        <f>F209*G209</f>
        <v>1351.6</v>
      </c>
    </row>
    <row r="210" spans="1:8">
      <c r="A210" s="156" t="s">
        <v>681</v>
      </c>
      <c r="B210" s="163" t="s">
        <v>1087</v>
      </c>
      <c r="C210" s="158" t="s">
        <v>679</v>
      </c>
      <c r="D210" s="163" t="s">
        <v>1094</v>
      </c>
      <c r="E210" s="159">
        <v>40288</v>
      </c>
      <c r="F210" s="153">
        <v>168.95</v>
      </c>
      <c r="G210" s="161">
        <v>11</v>
      </c>
      <c r="H210" s="165">
        <f>F210*G210</f>
        <v>1858.4499999999998</v>
      </c>
    </row>
    <row r="211" spans="1:8">
      <c r="A211" s="156" t="s">
        <v>343</v>
      </c>
      <c r="B211" s="157" t="s">
        <v>1087</v>
      </c>
      <c r="C211" s="158" t="s">
        <v>674</v>
      </c>
      <c r="D211" s="157" t="s">
        <v>1094</v>
      </c>
      <c r="E211" s="159">
        <v>40290</v>
      </c>
      <c r="F211" s="153">
        <v>168.95</v>
      </c>
      <c r="G211" s="161">
        <v>10</v>
      </c>
      <c r="H211" s="162">
        <f>F211*G211</f>
        <v>1689.5</v>
      </c>
    </row>
    <row r="212" spans="1:8">
      <c r="A212" s="156" t="s">
        <v>681</v>
      </c>
      <c r="B212" s="163" t="s">
        <v>1087</v>
      </c>
      <c r="C212" s="158" t="s">
        <v>679</v>
      </c>
      <c r="D212" s="163" t="s">
        <v>1092</v>
      </c>
      <c r="E212" s="159">
        <v>40290</v>
      </c>
      <c r="F212" s="153">
        <v>168.95</v>
      </c>
      <c r="G212" s="161">
        <v>7</v>
      </c>
      <c r="H212" s="165">
        <f>F212*G212</f>
        <v>1182.6499999999999</v>
      </c>
    </row>
    <row r="213" spans="1:8">
      <c r="A213" s="156" t="s">
        <v>605</v>
      </c>
      <c r="B213" s="157" t="s">
        <v>1087</v>
      </c>
      <c r="C213" s="158" t="s">
        <v>675</v>
      </c>
      <c r="D213" s="157" t="s">
        <v>1093</v>
      </c>
      <c r="E213" s="159">
        <v>40297</v>
      </c>
      <c r="F213" s="153">
        <v>168.95</v>
      </c>
      <c r="G213" s="161">
        <v>1</v>
      </c>
      <c r="H213" s="162">
        <f>F213*G213</f>
        <v>168.95</v>
      </c>
    </row>
    <row r="214" spans="1:8">
      <c r="A214" s="156" t="s">
        <v>262</v>
      </c>
      <c r="B214" s="163" t="s">
        <v>1087</v>
      </c>
      <c r="C214" s="158" t="s">
        <v>676</v>
      </c>
      <c r="D214" s="163" t="s">
        <v>1091</v>
      </c>
      <c r="E214" s="159">
        <v>40305</v>
      </c>
      <c r="F214" s="153">
        <v>168.95</v>
      </c>
      <c r="G214" s="161">
        <v>5</v>
      </c>
      <c r="H214" s="165">
        <f>F214*G214</f>
        <v>844.75</v>
      </c>
    </row>
    <row r="215" spans="1:8">
      <c r="A215" s="156" t="s">
        <v>262</v>
      </c>
      <c r="B215" s="157" t="s">
        <v>1087</v>
      </c>
      <c r="C215" s="158" t="s">
        <v>676</v>
      </c>
      <c r="D215" s="157" t="s">
        <v>1092</v>
      </c>
      <c r="E215" s="159">
        <v>40310</v>
      </c>
      <c r="F215" s="153">
        <v>168.95</v>
      </c>
      <c r="G215" s="161">
        <v>3</v>
      </c>
      <c r="H215" s="162">
        <f>F215*G215</f>
        <v>506.84999999999997</v>
      </c>
    </row>
    <row r="216" spans="1:8">
      <c r="A216" s="156" t="s">
        <v>312</v>
      </c>
      <c r="B216" s="163" t="s">
        <v>1087</v>
      </c>
      <c r="C216" s="158" t="s">
        <v>674</v>
      </c>
      <c r="D216" s="163" t="s">
        <v>1094</v>
      </c>
      <c r="E216" s="159">
        <v>40313</v>
      </c>
      <c r="F216" s="153">
        <v>168.95</v>
      </c>
      <c r="G216" s="161">
        <v>7</v>
      </c>
      <c r="H216" s="165">
        <f>F216*G216</f>
        <v>1182.6499999999999</v>
      </c>
    </row>
    <row r="217" spans="1:8">
      <c r="A217" s="156" t="s">
        <v>681</v>
      </c>
      <c r="B217" s="157" t="s">
        <v>1087</v>
      </c>
      <c r="C217" s="158" t="s">
        <v>679</v>
      </c>
      <c r="D217" s="157" t="s">
        <v>1091</v>
      </c>
      <c r="E217" s="159">
        <v>40323</v>
      </c>
      <c r="F217" s="153">
        <v>168.95</v>
      </c>
      <c r="G217" s="161">
        <v>1</v>
      </c>
      <c r="H217" s="162">
        <f>F217*G217</f>
        <v>168.95</v>
      </c>
    </row>
    <row r="218" spans="1:8">
      <c r="A218" s="156" t="s">
        <v>312</v>
      </c>
      <c r="B218" s="163" t="s">
        <v>1087</v>
      </c>
      <c r="C218" s="158" t="s">
        <v>674</v>
      </c>
      <c r="D218" s="163" t="s">
        <v>1092</v>
      </c>
      <c r="E218" s="159">
        <v>40330</v>
      </c>
      <c r="F218" s="153">
        <v>168.95</v>
      </c>
      <c r="G218" s="161">
        <v>12</v>
      </c>
      <c r="H218" s="165">
        <f>F218*G218</f>
        <v>2027.3999999999999</v>
      </c>
    </row>
    <row r="219" spans="1:8">
      <c r="A219" s="156" t="s">
        <v>678</v>
      </c>
      <c r="B219" s="157" t="s">
        <v>1087</v>
      </c>
      <c r="C219" s="158" t="s">
        <v>679</v>
      </c>
      <c r="D219" s="157" t="s">
        <v>1093</v>
      </c>
      <c r="E219" s="159">
        <v>40333</v>
      </c>
      <c r="F219" s="153">
        <v>168.95</v>
      </c>
      <c r="G219" s="161">
        <v>6</v>
      </c>
      <c r="H219" s="162">
        <f>F219*G219</f>
        <v>1013.6999999999999</v>
      </c>
    </row>
    <row r="220" spans="1:8">
      <c r="A220" s="156" t="s">
        <v>677</v>
      </c>
      <c r="B220" s="163" t="s">
        <v>1087</v>
      </c>
      <c r="C220" s="158" t="s">
        <v>675</v>
      </c>
      <c r="D220" s="163" t="s">
        <v>1093</v>
      </c>
      <c r="E220" s="159">
        <v>40338</v>
      </c>
      <c r="F220" s="153">
        <v>168.95</v>
      </c>
      <c r="G220" s="161">
        <v>14</v>
      </c>
      <c r="H220" s="165">
        <f>F220*G220</f>
        <v>2365.2999999999997</v>
      </c>
    </row>
    <row r="221" spans="1:8">
      <c r="A221" s="156" t="s">
        <v>262</v>
      </c>
      <c r="B221" s="157" t="s">
        <v>1087</v>
      </c>
      <c r="C221" s="158" t="s">
        <v>676</v>
      </c>
      <c r="D221" s="157" t="s">
        <v>1095</v>
      </c>
      <c r="E221" s="159">
        <v>40339</v>
      </c>
      <c r="F221" s="153">
        <v>168.95</v>
      </c>
      <c r="G221" s="161">
        <v>9</v>
      </c>
      <c r="H221" s="162">
        <f>F221*G221</f>
        <v>1520.55</v>
      </c>
    </row>
    <row r="222" spans="1:8">
      <c r="A222" s="156" t="s">
        <v>673</v>
      </c>
      <c r="B222" s="163" t="s">
        <v>1087</v>
      </c>
      <c r="C222" s="158" t="s">
        <v>674</v>
      </c>
      <c r="D222" s="163" t="s">
        <v>1092</v>
      </c>
      <c r="E222" s="159">
        <v>40348</v>
      </c>
      <c r="F222" s="153">
        <v>168.95</v>
      </c>
      <c r="G222" s="161">
        <v>3</v>
      </c>
      <c r="H222" s="165">
        <f>F222*G222</f>
        <v>506.84999999999997</v>
      </c>
    </row>
    <row r="223" spans="1:8">
      <c r="A223" s="156" t="s">
        <v>171</v>
      </c>
      <c r="B223" s="157" t="s">
        <v>1087</v>
      </c>
      <c r="C223" s="158" t="s">
        <v>674</v>
      </c>
      <c r="D223" s="157" t="s">
        <v>1093</v>
      </c>
      <c r="E223" s="159">
        <v>40351</v>
      </c>
      <c r="F223" s="153">
        <v>168.95</v>
      </c>
      <c r="G223" s="161">
        <v>10</v>
      </c>
      <c r="H223" s="162">
        <f>F223*G223</f>
        <v>1689.5</v>
      </c>
    </row>
    <row r="224" spans="1:8">
      <c r="A224" s="156" t="s">
        <v>678</v>
      </c>
      <c r="B224" s="163" t="s">
        <v>1087</v>
      </c>
      <c r="C224" s="158" t="s">
        <v>679</v>
      </c>
      <c r="D224" s="163" t="s">
        <v>1092</v>
      </c>
      <c r="E224" s="159">
        <v>40352</v>
      </c>
      <c r="F224" s="153">
        <v>168.95</v>
      </c>
      <c r="G224" s="161">
        <v>11</v>
      </c>
      <c r="H224" s="165">
        <f>F224*G224</f>
        <v>1858.4499999999998</v>
      </c>
    </row>
    <row r="225" spans="1:8">
      <c r="A225" s="156" t="s">
        <v>343</v>
      </c>
      <c r="B225" s="157" t="s">
        <v>1087</v>
      </c>
      <c r="C225" s="158" t="s">
        <v>674</v>
      </c>
      <c r="D225" s="157" t="s">
        <v>1094</v>
      </c>
      <c r="E225" s="159">
        <v>40354</v>
      </c>
      <c r="F225" s="153">
        <v>168.95</v>
      </c>
      <c r="G225" s="161">
        <v>12</v>
      </c>
      <c r="H225" s="162">
        <f>F225*G225</f>
        <v>2027.3999999999999</v>
      </c>
    </row>
    <row r="226" spans="1:8">
      <c r="A226" s="156" t="s">
        <v>262</v>
      </c>
      <c r="B226" s="163" t="s">
        <v>1087</v>
      </c>
      <c r="C226" s="158" t="s">
        <v>676</v>
      </c>
      <c r="D226" s="163" t="s">
        <v>1091</v>
      </c>
      <c r="E226" s="159">
        <v>40361</v>
      </c>
      <c r="F226" s="153">
        <v>168.95</v>
      </c>
      <c r="G226" s="161">
        <v>6</v>
      </c>
      <c r="H226" s="165">
        <f>F226*G226</f>
        <v>1013.6999999999999</v>
      </c>
    </row>
    <row r="227" spans="1:8">
      <c r="A227" s="156" t="s">
        <v>312</v>
      </c>
      <c r="B227" s="157" t="s">
        <v>1087</v>
      </c>
      <c r="C227" s="158" t="s">
        <v>674</v>
      </c>
      <c r="D227" s="157" t="s">
        <v>1092</v>
      </c>
      <c r="E227" s="159">
        <v>40365</v>
      </c>
      <c r="F227" s="153">
        <v>168.95</v>
      </c>
      <c r="G227" s="161">
        <v>12</v>
      </c>
      <c r="H227" s="162">
        <f>F227*G227</f>
        <v>2027.3999999999999</v>
      </c>
    </row>
    <row r="228" spans="1:8">
      <c r="A228" s="156" t="s">
        <v>171</v>
      </c>
      <c r="B228" s="163" t="s">
        <v>1087</v>
      </c>
      <c r="C228" s="158" t="s">
        <v>674</v>
      </c>
      <c r="D228" s="163" t="s">
        <v>1091</v>
      </c>
      <c r="E228" s="159">
        <v>40372</v>
      </c>
      <c r="F228" s="153">
        <v>168.95</v>
      </c>
      <c r="G228" s="161">
        <v>2</v>
      </c>
      <c r="H228" s="165">
        <f>F228*G228</f>
        <v>337.9</v>
      </c>
    </row>
    <row r="229" spans="1:8">
      <c r="A229" s="156" t="s">
        <v>681</v>
      </c>
      <c r="B229" s="157" t="s">
        <v>1087</v>
      </c>
      <c r="C229" s="158" t="s">
        <v>679</v>
      </c>
      <c r="D229" s="157" t="s">
        <v>1094</v>
      </c>
      <c r="E229" s="159">
        <v>40374</v>
      </c>
      <c r="F229" s="153">
        <v>168.95</v>
      </c>
      <c r="G229" s="161">
        <v>8</v>
      </c>
      <c r="H229" s="162">
        <f>F229*G229</f>
        <v>1351.6</v>
      </c>
    </row>
    <row r="230" spans="1:8">
      <c r="A230" s="156" t="s">
        <v>605</v>
      </c>
      <c r="B230" s="163" t="s">
        <v>1087</v>
      </c>
      <c r="C230" s="158" t="s">
        <v>675</v>
      </c>
      <c r="D230" s="163" t="s">
        <v>1092</v>
      </c>
      <c r="E230" s="159">
        <v>40379</v>
      </c>
      <c r="F230" s="153">
        <v>168.95</v>
      </c>
      <c r="G230" s="161">
        <v>13</v>
      </c>
      <c r="H230" s="165">
        <f>F230*G230</f>
        <v>2196.35</v>
      </c>
    </row>
    <row r="231" spans="1:8">
      <c r="A231" s="156" t="s">
        <v>673</v>
      </c>
      <c r="B231" s="157" t="s">
        <v>1087</v>
      </c>
      <c r="C231" s="158" t="s">
        <v>674</v>
      </c>
      <c r="D231" s="157" t="s">
        <v>1091</v>
      </c>
      <c r="E231" s="159">
        <v>40382</v>
      </c>
      <c r="F231" s="153">
        <v>168.95</v>
      </c>
      <c r="G231" s="161">
        <v>9</v>
      </c>
      <c r="H231" s="162">
        <f>F231*G231</f>
        <v>1520.55</v>
      </c>
    </row>
    <row r="232" spans="1:8">
      <c r="A232" s="156" t="s">
        <v>673</v>
      </c>
      <c r="B232" s="163" t="s">
        <v>1087</v>
      </c>
      <c r="C232" s="158" t="s">
        <v>674</v>
      </c>
      <c r="D232" s="163" t="s">
        <v>1092</v>
      </c>
      <c r="E232" s="159">
        <v>40387</v>
      </c>
      <c r="F232" s="153">
        <v>168.95</v>
      </c>
      <c r="G232" s="161">
        <v>10</v>
      </c>
      <c r="H232" s="165">
        <f>F232*G232</f>
        <v>1689.5</v>
      </c>
    </row>
    <row r="233" spans="1:8">
      <c r="A233" s="156" t="s">
        <v>678</v>
      </c>
      <c r="B233" s="157" t="s">
        <v>1087</v>
      </c>
      <c r="C233" s="158" t="s">
        <v>679</v>
      </c>
      <c r="D233" s="157" t="s">
        <v>1093</v>
      </c>
      <c r="E233" s="159">
        <v>40400</v>
      </c>
      <c r="F233" s="153">
        <v>168.95</v>
      </c>
      <c r="G233" s="161">
        <v>3</v>
      </c>
      <c r="H233" s="162">
        <f>F233*G233</f>
        <v>506.84999999999997</v>
      </c>
    </row>
    <row r="234" spans="1:8">
      <c r="A234" s="156" t="s">
        <v>343</v>
      </c>
      <c r="B234" s="163" t="s">
        <v>1087</v>
      </c>
      <c r="C234" s="158" t="s">
        <v>674</v>
      </c>
      <c r="D234" s="163" t="s">
        <v>1093</v>
      </c>
      <c r="E234" s="159">
        <v>40410</v>
      </c>
      <c r="F234" s="153">
        <v>168.95</v>
      </c>
      <c r="G234" s="161">
        <v>9</v>
      </c>
      <c r="H234" s="165">
        <f>F234*G234</f>
        <v>1520.55</v>
      </c>
    </row>
    <row r="235" spans="1:8">
      <c r="A235" s="156" t="s">
        <v>673</v>
      </c>
      <c r="B235" s="157" t="s">
        <v>1087</v>
      </c>
      <c r="C235" s="158" t="s">
        <v>674</v>
      </c>
      <c r="D235" s="157" t="s">
        <v>1094</v>
      </c>
      <c r="E235" s="159">
        <v>40413</v>
      </c>
      <c r="F235" s="153">
        <v>168.95</v>
      </c>
      <c r="G235" s="161">
        <v>12</v>
      </c>
      <c r="H235" s="162">
        <f>F235*G235</f>
        <v>2027.3999999999999</v>
      </c>
    </row>
    <row r="236" spans="1:8">
      <c r="A236" s="156" t="s">
        <v>262</v>
      </c>
      <c r="B236" s="163" t="s">
        <v>1087</v>
      </c>
      <c r="C236" s="158" t="s">
        <v>676</v>
      </c>
      <c r="D236" s="163" t="s">
        <v>1092</v>
      </c>
      <c r="E236" s="159">
        <v>40416</v>
      </c>
      <c r="F236" s="153">
        <v>168.95</v>
      </c>
      <c r="G236" s="161">
        <v>5</v>
      </c>
      <c r="H236" s="165">
        <f>F236*G236</f>
        <v>844.75</v>
      </c>
    </row>
    <row r="237" spans="1:8">
      <c r="A237" s="156" t="s">
        <v>343</v>
      </c>
      <c r="B237" s="157" t="s">
        <v>1087</v>
      </c>
      <c r="C237" s="158" t="s">
        <v>674</v>
      </c>
      <c r="D237" s="157" t="s">
        <v>1093</v>
      </c>
      <c r="E237" s="159">
        <v>40417</v>
      </c>
      <c r="F237" s="153">
        <v>168.95</v>
      </c>
      <c r="G237" s="161">
        <v>12</v>
      </c>
      <c r="H237" s="162">
        <f>F237*G237</f>
        <v>2027.3999999999999</v>
      </c>
    </row>
    <row r="238" spans="1:8">
      <c r="A238" s="156" t="s">
        <v>262</v>
      </c>
      <c r="B238" s="163" t="s">
        <v>1087</v>
      </c>
      <c r="C238" s="158" t="s">
        <v>676</v>
      </c>
      <c r="D238" s="163" t="s">
        <v>1092</v>
      </c>
      <c r="E238" s="159">
        <v>40421</v>
      </c>
      <c r="F238" s="153">
        <v>168.95</v>
      </c>
      <c r="G238" s="161">
        <v>2</v>
      </c>
      <c r="H238" s="165">
        <f>F238*G238</f>
        <v>337.9</v>
      </c>
    </row>
    <row r="239" spans="1:8">
      <c r="A239" s="156" t="s">
        <v>262</v>
      </c>
      <c r="B239" s="157" t="s">
        <v>1087</v>
      </c>
      <c r="C239" s="158" t="s">
        <v>676</v>
      </c>
      <c r="D239" s="157" t="s">
        <v>1095</v>
      </c>
      <c r="E239" s="159">
        <v>40421</v>
      </c>
      <c r="F239" s="153">
        <v>168.95</v>
      </c>
      <c r="G239" s="161">
        <v>3</v>
      </c>
      <c r="H239" s="162">
        <f>F239*G239</f>
        <v>506.84999999999997</v>
      </c>
    </row>
    <row r="240" spans="1:8">
      <c r="A240" s="156" t="s">
        <v>605</v>
      </c>
      <c r="B240" s="163" t="s">
        <v>1087</v>
      </c>
      <c r="C240" s="158" t="s">
        <v>675</v>
      </c>
      <c r="D240" s="163" t="s">
        <v>1094</v>
      </c>
      <c r="E240" s="159">
        <v>40423</v>
      </c>
      <c r="F240" s="153">
        <v>168.95</v>
      </c>
      <c r="G240" s="161">
        <v>11</v>
      </c>
      <c r="H240" s="165">
        <f>F240*G240</f>
        <v>1858.4499999999998</v>
      </c>
    </row>
    <row r="241" spans="1:8">
      <c r="A241" s="156" t="s">
        <v>312</v>
      </c>
      <c r="B241" s="157" t="s">
        <v>1087</v>
      </c>
      <c r="C241" s="158" t="s">
        <v>674</v>
      </c>
      <c r="D241" s="157" t="s">
        <v>1091</v>
      </c>
      <c r="E241" s="159">
        <v>40427</v>
      </c>
      <c r="F241" s="153">
        <v>168.95</v>
      </c>
      <c r="G241" s="161">
        <v>13</v>
      </c>
      <c r="H241" s="162">
        <f>F241*G241</f>
        <v>2196.35</v>
      </c>
    </row>
    <row r="242" spans="1:8">
      <c r="A242" s="156" t="s">
        <v>171</v>
      </c>
      <c r="B242" s="163" t="s">
        <v>1087</v>
      </c>
      <c r="C242" s="158" t="s">
        <v>674</v>
      </c>
      <c r="D242" s="163" t="s">
        <v>1095</v>
      </c>
      <c r="E242" s="159">
        <v>40427</v>
      </c>
      <c r="F242" s="153">
        <v>168.95</v>
      </c>
      <c r="G242" s="161">
        <v>1</v>
      </c>
      <c r="H242" s="165">
        <f>F242*G242</f>
        <v>168.95</v>
      </c>
    </row>
    <row r="243" spans="1:8">
      <c r="A243" s="156" t="s">
        <v>678</v>
      </c>
      <c r="B243" s="157" t="s">
        <v>1087</v>
      </c>
      <c r="C243" s="158" t="s">
        <v>679</v>
      </c>
      <c r="D243" s="157" t="s">
        <v>1094</v>
      </c>
      <c r="E243" s="159">
        <v>40432</v>
      </c>
      <c r="F243" s="153">
        <v>168.95</v>
      </c>
      <c r="G243" s="161">
        <v>13</v>
      </c>
      <c r="H243" s="162">
        <f>F243*G243</f>
        <v>2196.35</v>
      </c>
    </row>
    <row r="244" spans="1:8">
      <c r="A244" s="156" t="s">
        <v>678</v>
      </c>
      <c r="B244" s="163" t="s">
        <v>1087</v>
      </c>
      <c r="C244" s="158" t="s">
        <v>679</v>
      </c>
      <c r="D244" s="163" t="s">
        <v>1092</v>
      </c>
      <c r="E244" s="159">
        <v>40438</v>
      </c>
      <c r="F244" s="153">
        <v>168.95</v>
      </c>
      <c r="G244" s="161">
        <v>14</v>
      </c>
      <c r="H244" s="165">
        <f>F244*G244</f>
        <v>2365.2999999999997</v>
      </c>
    </row>
    <row r="245" spans="1:8">
      <c r="A245" s="156" t="s">
        <v>605</v>
      </c>
      <c r="B245" s="157" t="s">
        <v>1087</v>
      </c>
      <c r="C245" s="158" t="s">
        <v>675</v>
      </c>
      <c r="D245" s="157" t="s">
        <v>1092</v>
      </c>
      <c r="E245" s="159">
        <v>40442</v>
      </c>
      <c r="F245" s="153">
        <v>168.95</v>
      </c>
      <c r="G245" s="161">
        <v>12</v>
      </c>
      <c r="H245" s="162">
        <f>F245*G245</f>
        <v>2027.3999999999999</v>
      </c>
    </row>
    <row r="246" spans="1:8">
      <c r="A246" s="156" t="s">
        <v>262</v>
      </c>
      <c r="B246" s="163" t="s">
        <v>1087</v>
      </c>
      <c r="C246" s="158" t="s">
        <v>676</v>
      </c>
      <c r="D246" s="163" t="s">
        <v>1093</v>
      </c>
      <c r="E246" s="159">
        <v>40444</v>
      </c>
      <c r="F246" s="153">
        <v>168.95</v>
      </c>
      <c r="G246" s="161">
        <v>3</v>
      </c>
      <c r="H246" s="165">
        <f>F246*G246</f>
        <v>506.84999999999997</v>
      </c>
    </row>
    <row r="247" spans="1:8">
      <c r="A247" s="156" t="s">
        <v>673</v>
      </c>
      <c r="B247" s="157" t="s">
        <v>1087</v>
      </c>
      <c r="C247" s="158" t="s">
        <v>674</v>
      </c>
      <c r="D247" s="157" t="s">
        <v>1094</v>
      </c>
      <c r="E247" s="159">
        <v>40451</v>
      </c>
      <c r="F247" s="153">
        <v>168.95</v>
      </c>
      <c r="G247" s="161">
        <v>20</v>
      </c>
      <c r="H247" s="162">
        <f>F247*G247</f>
        <v>3379</v>
      </c>
    </row>
    <row r="248" spans="1:8">
      <c r="A248" s="156" t="s">
        <v>171</v>
      </c>
      <c r="B248" s="163" t="s">
        <v>1087</v>
      </c>
      <c r="C248" s="158" t="s">
        <v>674</v>
      </c>
      <c r="D248" s="163" t="s">
        <v>1091</v>
      </c>
      <c r="E248" s="159">
        <v>40456</v>
      </c>
      <c r="F248" s="153">
        <v>168.95</v>
      </c>
      <c r="G248" s="161">
        <v>4</v>
      </c>
      <c r="H248" s="165">
        <f>F248*G248</f>
        <v>675.8</v>
      </c>
    </row>
    <row r="249" spans="1:8">
      <c r="A249" s="156" t="s">
        <v>678</v>
      </c>
      <c r="B249" s="157" t="s">
        <v>1087</v>
      </c>
      <c r="C249" s="158" t="s">
        <v>679</v>
      </c>
      <c r="D249" s="157" t="s">
        <v>1091</v>
      </c>
      <c r="E249" s="159">
        <v>40462</v>
      </c>
      <c r="F249" s="153">
        <v>168.95</v>
      </c>
      <c r="G249" s="161">
        <v>1</v>
      </c>
      <c r="H249" s="162">
        <f>F249*G249</f>
        <v>168.95</v>
      </c>
    </row>
    <row r="250" spans="1:8">
      <c r="A250" s="156" t="s">
        <v>171</v>
      </c>
      <c r="B250" s="163" t="s">
        <v>1087</v>
      </c>
      <c r="C250" s="158" t="s">
        <v>674</v>
      </c>
      <c r="D250" s="163" t="s">
        <v>1093</v>
      </c>
      <c r="E250" s="159">
        <v>40463</v>
      </c>
      <c r="F250" s="153">
        <v>168.95</v>
      </c>
      <c r="G250" s="161">
        <v>2</v>
      </c>
      <c r="H250" s="165">
        <f>F250*G250</f>
        <v>337.9</v>
      </c>
    </row>
    <row r="251" spans="1:8">
      <c r="A251" s="156" t="s">
        <v>605</v>
      </c>
      <c r="B251" s="157" t="s">
        <v>1087</v>
      </c>
      <c r="C251" s="158" t="s">
        <v>675</v>
      </c>
      <c r="D251" s="157" t="s">
        <v>1091</v>
      </c>
      <c r="E251" s="159">
        <v>40464</v>
      </c>
      <c r="F251" s="153">
        <v>168.95</v>
      </c>
      <c r="G251" s="161">
        <v>4</v>
      </c>
      <c r="H251" s="162">
        <f>F251*G251</f>
        <v>675.8</v>
      </c>
    </row>
    <row r="252" spans="1:8">
      <c r="A252" s="156" t="s">
        <v>343</v>
      </c>
      <c r="B252" s="163" t="s">
        <v>1087</v>
      </c>
      <c r="C252" s="158" t="s">
        <v>674</v>
      </c>
      <c r="D252" s="163" t="s">
        <v>1092</v>
      </c>
      <c r="E252" s="159">
        <v>40464</v>
      </c>
      <c r="F252" s="153">
        <v>168.95</v>
      </c>
      <c r="G252" s="161">
        <v>1</v>
      </c>
      <c r="H252" s="165">
        <f>F252*G252</f>
        <v>168.95</v>
      </c>
    </row>
    <row r="253" spans="1:8">
      <c r="A253" s="156" t="s">
        <v>681</v>
      </c>
      <c r="B253" s="157" t="s">
        <v>1087</v>
      </c>
      <c r="C253" s="158" t="s">
        <v>679</v>
      </c>
      <c r="D253" s="157" t="s">
        <v>1095</v>
      </c>
      <c r="E253" s="159">
        <v>40471</v>
      </c>
      <c r="F253" s="153">
        <v>168.95</v>
      </c>
      <c r="G253" s="161">
        <v>12</v>
      </c>
      <c r="H253" s="162">
        <f>F253*G253</f>
        <v>2027.3999999999999</v>
      </c>
    </row>
    <row r="254" spans="1:8">
      <c r="A254" s="156" t="s">
        <v>682</v>
      </c>
      <c r="B254" s="163" t="s">
        <v>1087</v>
      </c>
      <c r="C254" s="158" t="s">
        <v>679</v>
      </c>
      <c r="D254" s="163" t="s">
        <v>1091</v>
      </c>
      <c r="E254" s="159">
        <v>40473</v>
      </c>
      <c r="F254" s="153">
        <v>168.95</v>
      </c>
      <c r="G254" s="161">
        <v>12</v>
      </c>
      <c r="H254" s="165">
        <f>F254*G254</f>
        <v>2027.3999999999999</v>
      </c>
    </row>
    <row r="255" spans="1:8">
      <c r="A255" s="156" t="s">
        <v>262</v>
      </c>
      <c r="B255" s="157" t="s">
        <v>1087</v>
      </c>
      <c r="C255" s="158" t="s">
        <v>676</v>
      </c>
      <c r="D255" s="157" t="s">
        <v>1094</v>
      </c>
      <c r="E255" s="159">
        <v>40487</v>
      </c>
      <c r="F255" s="153">
        <v>168.95</v>
      </c>
      <c r="G255" s="161">
        <v>9</v>
      </c>
      <c r="H255" s="162">
        <f>F255*G255</f>
        <v>1520.55</v>
      </c>
    </row>
    <row r="256" spans="1:8">
      <c r="A256" s="156" t="s">
        <v>681</v>
      </c>
      <c r="B256" s="163" t="s">
        <v>1087</v>
      </c>
      <c r="C256" s="158" t="s">
        <v>679</v>
      </c>
      <c r="D256" s="163" t="s">
        <v>1091</v>
      </c>
      <c r="E256" s="159">
        <v>40491</v>
      </c>
      <c r="F256" s="153">
        <v>168.95</v>
      </c>
      <c r="G256" s="161">
        <v>13</v>
      </c>
      <c r="H256" s="165">
        <f>F256*G256</f>
        <v>2196.35</v>
      </c>
    </row>
    <row r="257" spans="1:8">
      <c r="A257" s="156" t="s">
        <v>312</v>
      </c>
      <c r="B257" s="157" t="s">
        <v>1087</v>
      </c>
      <c r="C257" s="158" t="s">
        <v>674</v>
      </c>
      <c r="D257" s="157" t="s">
        <v>1094</v>
      </c>
      <c r="E257" s="159">
        <v>40491</v>
      </c>
      <c r="F257" s="153">
        <v>168.95</v>
      </c>
      <c r="G257" s="161">
        <v>10</v>
      </c>
      <c r="H257" s="162">
        <f>F257*G257</f>
        <v>1689.5</v>
      </c>
    </row>
    <row r="258" spans="1:8">
      <c r="A258" s="156" t="s">
        <v>343</v>
      </c>
      <c r="B258" s="163" t="s">
        <v>1087</v>
      </c>
      <c r="C258" s="158" t="s">
        <v>674</v>
      </c>
      <c r="D258" s="163" t="s">
        <v>1091</v>
      </c>
      <c r="E258" s="159">
        <v>40498</v>
      </c>
      <c r="F258" s="153">
        <v>168.95</v>
      </c>
      <c r="G258" s="161">
        <v>8</v>
      </c>
      <c r="H258" s="165">
        <f>F258*G258</f>
        <v>1351.6</v>
      </c>
    </row>
    <row r="259" spans="1:8">
      <c r="A259" s="156" t="s">
        <v>680</v>
      </c>
      <c r="B259" s="157" t="s">
        <v>1087</v>
      </c>
      <c r="C259" s="158" t="s">
        <v>679</v>
      </c>
      <c r="D259" s="157" t="s">
        <v>1094</v>
      </c>
      <c r="E259" s="159">
        <v>40498</v>
      </c>
      <c r="F259" s="153">
        <v>168.95</v>
      </c>
      <c r="G259" s="161">
        <v>13</v>
      </c>
      <c r="H259" s="162">
        <f>F259*G259</f>
        <v>2196.35</v>
      </c>
    </row>
    <row r="260" spans="1:8">
      <c r="A260" s="156" t="s">
        <v>682</v>
      </c>
      <c r="B260" s="163" t="s">
        <v>1087</v>
      </c>
      <c r="C260" s="158" t="s">
        <v>679</v>
      </c>
      <c r="D260" s="163" t="s">
        <v>1095</v>
      </c>
      <c r="E260" s="159">
        <v>40498</v>
      </c>
      <c r="F260" s="153">
        <v>168.95</v>
      </c>
      <c r="G260" s="161">
        <v>10</v>
      </c>
      <c r="H260" s="165">
        <f>F260*G260</f>
        <v>1689.5</v>
      </c>
    </row>
    <row r="261" spans="1:8">
      <c r="A261" s="156" t="s">
        <v>312</v>
      </c>
      <c r="B261" s="157" t="s">
        <v>1087</v>
      </c>
      <c r="C261" s="158" t="s">
        <v>674</v>
      </c>
      <c r="D261" s="157" t="s">
        <v>1092</v>
      </c>
      <c r="E261" s="159">
        <v>40501</v>
      </c>
      <c r="F261" s="153">
        <v>168.95</v>
      </c>
      <c r="G261" s="161">
        <v>11</v>
      </c>
      <c r="H261" s="162">
        <f>F261*G261</f>
        <v>1858.4499999999998</v>
      </c>
    </row>
    <row r="262" spans="1:8">
      <c r="A262" s="156" t="s">
        <v>312</v>
      </c>
      <c r="B262" s="163" t="s">
        <v>1087</v>
      </c>
      <c r="C262" s="158" t="s">
        <v>674</v>
      </c>
      <c r="D262" s="163" t="s">
        <v>1093</v>
      </c>
      <c r="E262" s="159">
        <v>40502</v>
      </c>
      <c r="F262" s="153">
        <v>168.95</v>
      </c>
      <c r="G262" s="161">
        <v>4</v>
      </c>
      <c r="H262" s="165">
        <f>F262*G262</f>
        <v>675.8</v>
      </c>
    </row>
    <row r="263" spans="1:8">
      <c r="A263" s="156" t="s">
        <v>3141</v>
      </c>
      <c r="B263" s="157" t="s">
        <v>1087</v>
      </c>
      <c r="C263" s="158" t="s">
        <v>676</v>
      </c>
      <c r="D263" s="157" t="s">
        <v>1095</v>
      </c>
      <c r="E263" s="159">
        <v>40507</v>
      </c>
      <c r="F263" s="153">
        <v>168.95</v>
      </c>
      <c r="G263" s="161">
        <v>5</v>
      </c>
      <c r="H263" s="162">
        <f>F263*G263</f>
        <v>844.75</v>
      </c>
    </row>
    <row r="264" spans="1:8">
      <c r="A264" s="156" t="s">
        <v>681</v>
      </c>
      <c r="B264" s="163" t="s">
        <v>1087</v>
      </c>
      <c r="C264" s="158" t="s">
        <v>679</v>
      </c>
      <c r="D264" s="163" t="s">
        <v>1091</v>
      </c>
      <c r="E264" s="159">
        <v>40515</v>
      </c>
      <c r="F264" s="153">
        <v>168.95</v>
      </c>
      <c r="G264" s="161">
        <v>3</v>
      </c>
      <c r="H264" s="165">
        <f>F264*G264</f>
        <v>506.84999999999997</v>
      </c>
    </row>
    <row r="265" spans="1:8">
      <c r="A265" s="156" t="s">
        <v>171</v>
      </c>
      <c r="B265" s="157" t="s">
        <v>1087</v>
      </c>
      <c r="C265" s="158" t="s">
        <v>674</v>
      </c>
      <c r="D265" s="157" t="s">
        <v>1094</v>
      </c>
      <c r="E265" s="159">
        <v>40518</v>
      </c>
      <c r="F265" s="153">
        <v>168.95</v>
      </c>
      <c r="G265" s="161">
        <v>13</v>
      </c>
      <c r="H265" s="162">
        <f>F265*G265</f>
        <v>2196.35</v>
      </c>
    </row>
    <row r="266" spans="1:8">
      <c r="A266" s="156" t="s">
        <v>681</v>
      </c>
      <c r="B266" s="163" t="s">
        <v>1087</v>
      </c>
      <c r="C266" s="158" t="s">
        <v>679</v>
      </c>
      <c r="D266" s="163" t="s">
        <v>1095</v>
      </c>
      <c r="E266" s="159">
        <v>40519</v>
      </c>
      <c r="F266" s="153">
        <v>168.95</v>
      </c>
      <c r="G266" s="161">
        <v>10</v>
      </c>
      <c r="H266" s="165">
        <f>F266*G266</f>
        <v>1689.5</v>
      </c>
    </row>
    <row r="267" spans="1:8">
      <c r="A267" s="156" t="s">
        <v>678</v>
      </c>
      <c r="B267" s="157" t="s">
        <v>1087</v>
      </c>
      <c r="C267" s="158" t="s">
        <v>679</v>
      </c>
      <c r="D267" s="157" t="s">
        <v>1095</v>
      </c>
      <c r="E267" s="159">
        <v>40520</v>
      </c>
      <c r="F267" s="153">
        <v>168.95</v>
      </c>
      <c r="G267" s="161">
        <v>7</v>
      </c>
      <c r="H267" s="162">
        <f>F267*G267</f>
        <v>1182.6499999999999</v>
      </c>
    </row>
    <row r="268" spans="1:8">
      <c r="A268" s="156" t="s">
        <v>678</v>
      </c>
      <c r="B268" s="163" t="s">
        <v>1087</v>
      </c>
      <c r="C268" s="158" t="s">
        <v>679</v>
      </c>
      <c r="D268" s="163" t="s">
        <v>1091</v>
      </c>
      <c r="E268" s="159">
        <v>40522</v>
      </c>
      <c r="F268" s="153">
        <v>168.95</v>
      </c>
      <c r="G268" s="161">
        <v>6</v>
      </c>
      <c r="H268" s="165">
        <f>F268*G268</f>
        <v>1013.6999999999999</v>
      </c>
    </row>
    <row r="269" spans="1:8">
      <c r="A269" s="156" t="s">
        <v>3141</v>
      </c>
      <c r="B269" s="157" t="s">
        <v>1087</v>
      </c>
      <c r="C269" s="158" t="s">
        <v>676</v>
      </c>
      <c r="D269" s="157" t="s">
        <v>1093</v>
      </c>
      <c r="E269" s="159">
        <v>40527</v>
      </c>
      <c r="F269" s="153">
        <v>168.95</v>
      </c>
      <c r="G269" s="161">
        <v>4</v>
      </c>
      <c r="H269" s="162">
        <f>F269*G269</f>
        <v>675.8</v>
      </c>
    </row>
    <row r="270" spans="1:8">
      <c r="A270" s="156" t="s">
        <v>312</v>
      </c>
      <c r="B270" s="163" t="s">
        <v>1087</v>
      </c>
      <c r="C270" s="158" t="s">
        <v>674</v>
      </c>
      <c r="D270" s="163" t="s">
        <v>1094</v>
      </c>
      <c r="E270" s="159">
        <v>40530</v>
      </c>
      <c r="F270" s="153">
        <v>168.95</v>
      </c>
      <c r="G270" s="161">
        <v>19</v>
      </c>
      <c r="H270" s="165">
        <f>F270*G270</f>
        <v>3210.0499999999997</v>
      </c>
    </row>
    <row r="271" spans="1:8">
      <c r="A271" s="156" t="s">
        <v>343</v>
      </c>
      <c r="B271" s="157" t="s">
        <v>1087</v>
      </c>
      <c r="C271" s="158" t="s">
        <v>674</v>
      </c>
      <c r="D271" s="157" t="s">
        <v>1093</v>
      </c>
      <c r="E271" s="159">
        <v>40533</v>
      </c>
      <c r="F271" s="153">
        <v>168.95</v>
      </c>
      <c r="G271" s="161">
        <v>3</v>
      </c>
      <c r="H271" s="162">
        <f>F271*G271</f>
        <v>506.84999999999997</v>
      </c>
    </row>
    <row r="272" spans="1:8">
      <c r="A272" s="156" t="s">
        <v>605</v>
      </c>
      <c r="B272" s="163" t="s">
        <v>1087</v>
      </c>
      <c r="C272" s="158" t="s">
        <v>675</v>
      </c>
      <c r="D272" s="163" t="s">
        <v>1093</v>
      </c>
      <c r="E272" s="159">
        <v>40534</v>
      </c>
      <c r="F272" s="153">
        <v>168.95</v>
      </c>
      <c r="G272" s="161">
        <v>1</v>
      </c>
      <c r="H272" s="165">
        <f>F272*G272</f>
        <v>168.95</v>
      </c>
    </row>
    <row r="273" spans="1:8">
      <c r="A273" s="156" t="s">
        <v>673</v>
      </c>
      <c r="B273" s="157" t="s">
        <v>1087</v>
      </c>
      <c r="C273" s="158" t="s">
        <v>674</v>
      </c>
      <c r="D273" s="157" t="s">
        <v>1094</v>
      </c>
      <c r="E273" s="159">
        <v>40539</v>
      </c>
      <c r="F273" s="153">
        <v>168.95</v>
      </c>
      <c r="G273" s="161">
        <v>20</v>
      </c>
      <c r="H273" s="162">
        <f>F273*G273</f>
        <v>3379</v>
      </c>
    </row>
    <row r="274" spans="1:8">
      <c r="A274" s="156" t="s">
        <v>681</v>
      </c>
      <c r="B274" s="163" t="s">
        <v>1087</v>
      </c>
      <c r="C274" s="158" t="s">
        <v>679</v>
      </c>
      <c r="D274" s="163" t="s">
        <v>1092</v>
      </c>
      <c r="E274" s="159">
        <v>40539</v>
      </c>
      <c r="F274" s="153">
        <v>168.95</v>
      </c>
      <c r="G274" s="161">
        <v>1</v>
      </c>
      <c r="H274" s="165">
        <f>F274*G274</f>
        <v>168.95</v>
      </c>
    </row>
    <row r="275" spans="1:8">
      <c r="A275" s="156" t="s">
        <v>682</v>
      </c>
      <c r="B275" s="157" t="s">
        <v>1087</v>
      </c>
      <c r="C275" s="158" t="s">
        <v>679</v>
      </c>
      <c r="D275" s="157" t="s">
        <v>1095</v>
      </c>
      <c r="E275" s="159">
        <v>40539</v>
      </c>
      <c r="F275" s="153">
        <v>168.95</v>
      </c>
      <c r="G275" s="161">
        <v>5</v>
      </c>
      <c r="H275" s="162">
        <f>F275*G275</f>
        <v>844.75</v>
      </c>
    </row>
    <row r="276" spans="1:8">
      <c r="A276" s="156" t="s">
        <v>673</v>
      </c>
      <c r="B276" s="163" t="s">
        <v>1087</v>
      </c>
      <c r="C276" s="158" t="s">
        <v>674</v>
      </c>
      <c r="D276" s="163" t="s">
        <v>1094</v>
      </c>
      <c r="E276" s="159">
        <v>40541</v>
      </c>
      <c r="F276" s="153">
        <v>168.95</v>
      </c>
      <c r="G276" s="161">
        <v>9</v>
      </c>
      <c r="H276" s="165">
        <f>F276*G276</f>
        <v>1520.55</v>
      </c>
    </row>
    <row r="277" spans="1:8">
      <c r="A277" s="156" t="s">
        <v>605</v>
      </c>
      <c r="B277" s="157" t="s">
        <v>1087</v>
      </c>
      <c r="C277" s="158" t="s">
        <v>675</v>
      </c>
      <c r="D277" s="157" t="s">
        <v>1092</v>
      </c>
      <c r="E277" s="159">
        <v>40541</v>
      </c>
      <c r="F277" s="153">
        <v>168.95</v>
      </c>
      <c r="G277" s="161">
        <v>11</v>
      </c>
      <c r="H277" s="162">
        <f>F277*G277</f>
        <v>1858.4499999999998</v>
      </c>
    </row>
    <row r="278" spans="1:8">
      <c r="A278" s="156" t="s">
        <v>605</v>
      </c>
      <c r="B278" s="163" t="s">
        <v>1087</v>
      </c>
      <c r="C278" s="158" t="s">
        <v>675</v>
      </c>
      <c r="D278" s="163" t="s">
        <v>1095</v>
      </c>
      <c r="E278" s="159">
        <v>40547</v>
      </c>
      <c r="F278" s="153">
        <v>168.95</v>
      </c>
      <c r="G278" s="161">
        <v>1</v>
      </c>
      <c r="H278" s="165">
        <f>F278*G278</f>
        <v>168.95</v>
      </c>
    </row>
    <row r="279" spans="1:8">
      <c r="A279" s="156" t="s">
        <v>682</v>
      </c>
      <c r="B279" s="157" t="s">
        <v>1087</v>
      </c>
      <c r="C279" s="158" t="s">
        <v>679</v>
      </c>
      <c r="D279" s="157" t="s">
        <v>1094</v>
      </c>
      <c r="E279" s="159">
        <v>40550</v>
      </c>
      <c r="F279" s="153">
        <v>168.95</v>
      </c>
      <c r="G279" s="161">
        <v>16</v>
      </c>
      <c r="H279" s="162">
        <f>F279*G279</f>
        <v>2703.2</v>
      </c>
    </row>
    <row r="280" spans="1:8">
      <c r="A280" s="156" t="s">
        <v>262</v>
      </c>
      <c r="B280" s="163" t="s">
        <v>1087</v>
      </c>
      <c r="C280" s="158" t="s">
        <v>676</v>
      </c>
      <c r="D280" s="163" t="s">
        <v>1091</v>
      </c>
      <c r="E280" s="159">
        <v>40554</v>
      </c>
      <c r="F280" s="153">
        <v>168.95</v>
      </c>
      <c r="G280" s="161">
        <v>12</v>
      </c>
      <c r="H280" s="165">
        <f>F280*G280</f>
        <v>2027.3999999999999</v>
      </c>
    </row>
    <row r="281" spans="1:8">
      <c r="A281" s="156" t="s">
        <v>312</v>
      </c>
      <c r="B281" s="157" t="s">
        <v>1087</v>
      </c>
      <c r="C281" s="158" t="s">
        <v>674</v>
      </c>
      <c r="D281" s="157" t="s">
        <v>1091</v>
      </c>
      <c r="E281" s="159">
        <v>40558</v>
      </c>
      <c r="F281" s="153">
        <v>168.95</v>
      </c>
      <c r="G281" s="161">
        <v>2</v>
      </c>
      <c r="H281" s="162">
        <f>F281*G281</f>
        <v>337.9</v>
      </c>
    </row>
    <row r="282" spans="1:8">
      <c r="A282" s="156" t="s">
        <v>680</v>
      </c>
      <c r="B282" s="163" t="s">
        <v>1087</v>
      </c>
      <c r="C282" s="158" t="s">
        <v>679</v>
      </c>
      <c r="D282" s="163" t="s">
        <v>1094</v>
      </c>
      <c r="E282" s="159">
        <v>40558</v>
      </c>
      <c r="F282" s="153">
        <v>168.95</v>
      </c>
      <c r="G282" s="161">
        <v>8</v>
      </c>
      <c r="H282" s="165">
        <f>F282*G282</f>
        <v>1351.6</v>
      </c>
    </row>
    <row r="283" spans="1:8">
      <c r="A283" s="156" t="s">
        <v>171</v>
      </c>
      <c r="B283" s="157" t="s">
        <v>1087</v>
      </c>
      <c r="C283" s="158" t="s">
        <v>674</v>
      </c>
      <c r="D283" s="157" t="s">
        <v>1092</v>
      </c>
      <c r="E283" s="159">
        <v>40561</v>
      </c>
      <c r="F283" s="153">
        <v>168.95</v>
      </c>
      <c r="G283" s="161">
        <v>14</v>
      </c>
      <c r="H283" s="162">
        <f>F283*G283</f>
        <v>2365.2999999999997</v>
      </c>
    </row>
    <row r="284" spans="1:8">
      <c r="A284" s="156" t="s">
        <v>3141</v>
      </c>
      <c r="B284" s="163" t="s">
        <v>1087</v>
      </c>
      <c r="C284" s="158" t="s">
        <v>676</v>
      </c>
      <c r="D284" s="163" t="s">
        <v>1095</v>
      </c>
      <c r="E284" s="159">
        <v>40565</v>
      </c>
      <c r="F284" s="153">
        <v>168.95</v>
      </c>
      <c r="G284" s="161">
        <v>10</v>
      </c>
      <c r="H284" s="165">
        <f>F284*G284</f>
        <v>1689.5</v>
      </c>
    </row>
    <row r="285" spans="1:8">
      <c r="A285" s="156" t="s">
        <v>3141</v>
      </c>
      <c r="B285" s="157" t="s">
        <v>1087</v>
      </c>
      <c r="C285" s="158" t="s">
        <v>676</v>
      </c>
      <c r="D285" s="157" t="s">
        <v>1092</v>
      </c>
      <c r="E285" s="159">
        <v>40570</v>
      </c>
      <c r="F285" s="153">
        <v>168.95</v>
      </c>
      <c r="G285" s="161">
        <v>2</v>
      </c>
      <c r="H285" s="162">
        <f>F285*G285</f>
        <v>337.9</v>
      </c>
    </row>
    <row r="286" spans="1:8">
      <c r="A286" s="156" t="s">
        <v>681</v>
      </c>
      <c r="B286" s="163" t="s">
        <v>1087</v>
      </c>
      <c r="C286" s="158" t="s">
        <v>679</v>
      </c>
      <c r="D286" s="163" t="s">
        <v>1093</v>
      </c>
      <c r="E286" s="159">
        <v>40574</v>
      </c>
      <c r="F286" s="153">
        <v>168.95</v>
      </c>
      <c r="G286" s="161">
        <v>8</v>
      </c>
      <c r="H286" s="165">
        <f>F286*G286</f>
        <v>1351.6</v>
      </c>
    </row>
    <row r="287" spans="1:8">
      <c r="A287" s="156" t="s">
        <v>3141</v>
      </c>
      <c r="B287" s="157" t="s">
        <v>1087</v>
      </c>
      <c r="C287" s="158" t="s">
        <v>676</v>
      </c>
      <c r="D287" s="157" t="s">
        <v>1093</v>
      </c>
      <c r="E287" s="159">
        <v>40574</v>
      </c>
      <c r="F287" s="153">
        <v>168.95</v>
      </c>
      <c r="G287" s="161">
        <v>1</v>
      </c>
      <c r="H287" s="162">
        <f>F287*G287</f>
        <v>168.95</v>
      </c>
    </row>
    <row r="288" spans="1:8">
      <c r="A288" s="156" t="s">
        <v>3141</v>
      </c>
      <c r="B288" s="163" t="s">
        <v>1087</v>
      </c>
      <c r="C288" s="158" t="s">
        <v>676</v>
      </c>
      <c r="D288" s="163" t="s">
        <v>1092</v>
      </c>
      <c r="E288" s="159">
        <v>40577</v>
      </c>
      <c r="F288" s="153">
        <v>168.95</v>
      </c>
      <c r="G288" s="161">
        <v>3</v>
      </c>
      <c r="H288" s="165">
        <f>F288*G288</f>
        <v>506.84999999999997</v>
      </c>
    </row>
    <row r="289" spans="1:8">
      <c r="A289" s="156" t="s">
        <v>171</v>
      </c>
      <c r="B289" s="157" t="s">
        <v>1087</v>
      </c>
      <c r="C289" s="158" t="s">
        <v>674</v>
      </c>
      <c r="D289" s="157" t="s">
        <v>1093</v>
      </c>
      <c r="E289" s="159">
        <v>40578</v>
      </c>
      <c r="F289" s="153">
        <v>168.95</v>
      </c>
      <c r="G289" s="161">
        <v>1</v>
      </c>
      <c r="H289" s="162">
        <f>F289*G289</f>
        <v>168.95</v>
      </c>
    </row>
    <row r="290" spans="1:8">
      <c r="A290" s="156" t="s">
        <v>3141</v>
      </c>
      <c r="B290" s="163" t="s">
        <v>1087</v>
      </c>
      <c r="C290" s="158" t="s">
        <v>676</v>
      </c>
      <c r="D290" s="163" t="s">
        <v>1091</v>
      </c>
      <c r="E290" s="159">
        <v>40593</v>
      </c>
      <c r="F290" s="153">
        <v>168.95</v>
      </c>
      <c r="G290" s="161">
        <v>3</v>
      </c>
      <c r="H290" s="165">
        <f>F290*G290</f>
        <v>506.84999999999997</v>
      </c>
    </row>
    <row r="291" spans="1:8">
      <c r="A291" s="156" t="s">
        <v>171</v>
      </c>
      <c r="B291" s="157" t="s">
        <v>1087</v>
      </c>
      <c r="C291" s="158" t="s">
        <v>674</v>
      </c>
      <c r="D291" s="157" t="s">
        <v>1093</v>
      </c>
      <c r="E291" s="159">
        <v>40598</v>
      </c>
      <c r="F291" s="153">
        <v>168.95</v>
      </c>
      <c r="G291" s="161">
        <v>6</v>
      </c>
      <c r="H291" s="162">
        <f>F291*G291</f>
        <v>1013.6999999999999</v>
      </c>
    </row>
    <row r="292" spans="1:8">
      <c r="A292" s="156" t="s">
        <v>3141</v>
      </c>
      <c r="B292" s="163" t="s">
        <v>1087</v>
      </c>
      <c r="C292" s="158" t="s">
        <v>676</v>
      </c>
      <c r="D292" s="163" t="s">
        <v>1093</v>
      </c>
      <c r="E292" s="159">
        <v>40610</v>
      </c>
      <c r="F292" s="153">
        <v>168.95</v>
      </c>
      <c r="G292" s="161">
        <v>2</v>
      </c>
      <c r="H292" s="165">
        <f>F292*G292</f>
        <v>337.9</v>
      </c>
    </row>
    <row r="293" spans="1:8">
      <c r="A293" s="156" t="s">
        <v>680</v>
      </c>
      <c r="B293" s="157" t="s">
        <v>1087</v>
      </c>
      <c r="C293" s="158" t="s">
        <v>679</v>
      </c>
      <c r="D293" s="157" t="s">
        <v>1094</v>
      </c>
      <c r="E293" s="159">
        <v>40618</v>
      </c>
      <c r="F293" s="153">
        <v>168.95</v>
      </c>
      <c r="G293" s="161">
        <v>18</v>
      </c>
      <c r="H293" s="162">
        <f>F293*G293</f>
        <v>3041.1</v>
      </c>
    </row>
    <row r="294" spans="1:8">
      <c r="A294" s="156" t="s">
        <v>678</v>
      </c>
      <c r="B294" s="163" t="s">
        <v>1087</v>
      </c>
      <c r="C294" s="158" t="s">
        <v>679</v>
      </c>
      <c r="D294" s="163" t="s">
        <v>1092</v>
      </c>
      <c r="E294" s="159">
        <v>40618</v>
      </c>
      <c r="F294" s="153">
        <v>168.95</v>
      </c>
      <c r="G294" s="161">
        <v>9</v>
      </c>
      <c r="H294" s="165">
        <f>F294*G294</f>
        <v>1520.55</v>
      </c>
    </row>
    <row r="295" spans="1:8">
      <c r="A295" s="156" t="s">
        <v>681</v>
      </c>
      <c r="B295" s="157" t="s">
        <v>1087</v>
      </c>
      <c r="C295" s="158" t="s">
        <v>679</v>
      </c>
      <c r="D295" s="157" t="s">
        <v>1091</v>
      </c>
      <c r="E295" s="159">
        <v>40621</v>
      </c>
      <c r="F295" s="153">
        <v>168.95</v>
      </c>
      <c r="G295" s="161">
        <v>1</v>
      </c>
      <c r="H295" s="162">
        <f>F295*G295</f>
        <v>168.95</v>
      </c>
    </row>
    <row r="296" spans="1:8">
      <c r="A296" s="156" t="s">
        <v>681</v>
      </c>
      <c r="B296" s="163" t="s">
        <v>1087</v>
      </c>
      <c r="C296" s="158" t="s">
        <v>679</v>
      </c>
      <c r="D296" s="163" t="s">
        <v>1094</v>
      </c>
      <c r="E296" s="159">
        <v>40631</v>
      </c>
      <c r="F296" s="153">
        <v>168.95</v>
      </c>
      <c r="G296" s="161">
        <v>9</v>
      </c>
      <c r="H296" s="165">
        <f>F296*G296</f>
        <v>1520.55</v>
      </c>
    </row>
    <row r="297" spans="1:8">
      <c r="A297" s="156" t="s">
        <v>262</v>
      </c>
      <c r="B297" s="157" t="s">
        <v>1087</v>
      </c>
      <c r="C297" s="158" t="s">
        <v>676</v>
      </c>
      <c r="D297" s="157" t="s">
        <v>1093</v>
      </c>
      <c r="E297" s="159">
        <v>40634</v>
      </c>
      <c r="F297" s="153">
        <v>168.95</v>
      </c>
      <c r="G297" s="161">
        <v>2</v>
      </c>
      <c r="H297" s="162">
        <f>F297*G297</f>
        <v>337.9</v>
      </c>
    </row>
    <row r="298" spans="1:8">
      <c r="A298" s="156" t="s">
        <v>682</v>
      </c>
      <c r="B298" s="163" t="s">
        <v>1087</v>
      </c>
      <c r="C298" s="158" t="s">
        <v>679</v>
      </c>
      <c r="D298" s="163" t="s">
        <v>1092</v>
      </c>
      <c r="E298" s="159">
        <v>40648</v>
      </c>
      <c r="F298" s="153">
        <v>168.95</v>
      </c>
      <c r="G298" s="161">
        <v>7</v>
      </c>
      <c r="H298" s="165">
        <f>F298*G298</f>
        <v>1182.6499999999999</v>
      </c>
    </row>
    <row r="299" spans="1:8">
      <c r="A299" s="156" t="s">
        <v>171</v>
      </c>
      <c r="B299" s="157" t="s">
        <v>1087</v>
      </c>
      <c r="C299" s="158" t="s">
        <v>674</v>
      </c>
      <c r="D299" s="157" t="s">
        <v>1094</v>
      </c>
      <c r="E299" s="159">
        <v>40652</v>
      </c>
      <c r="F299" s="153">
        <v>168.95</v>
      </c>
      <c r="G299" s="161">
        <v>7</v>
      </c>
      <c r="H299" s="162">
        <f>F299*G299</f>
        <v>1182.6499999999999</v>
      </c>
    </row>
    <row r="300" spans="1:8">
      <c r="A300" s="156" t="s">
        <v>605</v>
      </c>
      <c r="B300" s="163" t="s">
        <v>1087</v>
      </c>
      <c r="C300" s="158" t="s">
        <v>675</v>
      </c>
      <c r="D300" s="163" t="s">
        <v>1092</v>
      </c>
      <c r="E300" s="159">
        <v>40656</v>
      </c>
      <c r="F300" s="153">
        <v>168.95</v>
      </c>
      <c r="G300" s="161">
        <v>9</v>
      </c>
      <c r="H300" s="165">
        <f>F300*G300</f>
        <v>1520.55</v>
      </c>
    </row>
    <row r="301" spans="1:8">
      <c r="A301" s="156" t="s">
        <v>681</v>
      </c>
      <c r="B301" s="157" t="s">
        <v>1087</v>
      </c>
      <c r="C301" s="158" t="s">
        <v>679</v>
      </c>
      <c r="D301" s="157" t="s">
        <v>1092</v>
      </c>
      <c r="E301" s="159">
        <v>40660</v>
      </c>
      <c r="F301" s="153">
        <v>168.95</v>
      </c>
      <c r="G301" s="161">
        <v>6</v>
      </c>
      <c r="H301" s="162">
        <f>F301*G301</f>
        <v>1013.6999999999999</v>
      </c>
    </row>
    <row r="302" spans="1:8">
      <c r="A302" s="156" t="s">
        <v>681</v>
      </c>
      <c r="B302" s="163" t="s">
        <v>1087</v>
      </c>
      <c r="C302" s="158" t="s">
        <v>679</v>
      </c>
      <c r="D302" s="163" t="s">
        <v>1093</v>
      </c>
      <c r="E302" s="159">
        <v>40666</v>
      </c>
      <c r="F302" s="153">
        <v>168.95</v>
      </c>
      <c r="G302" s="161">
        <v>11</v>
      </c>
      <c r="H302" s="165">
        <f>F302*G302</f>
        <v>1858.4499999999998</v>
      </c>
    </row>
    <row r="303" spans="1:8">
      <c r="A303" s="156" t="s">
        <v>605</v>
      </c>
      <c r="B303" s="157" t="s">
        <v>1087</v>
      </c>
      <c r="C303" s="158" t="s">
        <v>675</v>
      </c>
      <c r="D303" s="157" t="s">
        <v>1095</v>
      </c>
      <c r="E303" s="159">
        <v>40666</v>
      </c>
      <c r="F303" s="153">
        <v>168.95</v>
      </c>
      <c r="G303" s="161">
        <v>7</v>
      </c>
      <c r="H303" s="162">
        <f>F303*G303</f>
        <v>1182.6499999999999</v>
      </c>
    </row>
    <row r="304" spans="1:8">
      <c r="A304" s="156" t="s">
        <v>3141</v>
      </c>
      <c r="B304" s="163" t="s">
        <v>1087</v>
      </c>
      <c r="C304" s="158" t="s">
        <v>676</v>
      </c>
      <c r="D304" s="163" t="s">
        <v>1094</v>
      </c>
      <c r="E304" s="159">
        <v>40670</v>
      </c>
      <c r="F304" s="153">
        <v>168.95</v>
      </c>
      <c r="G304" s="161">
        <v>8</v>
      </c>
      <c r="H304" s="165">
        <f>F304*G304</f>
        <v>1351.6</v>
      </c>
    </row>
    <row r="305" spans="1:8">
      <c r="A305" s="156" t="s">
        <v>673</v>
      </c>
      <c r="B305" s="157" t="s">
        <v>1087</v>
      </c>
      <c r="C305" s="158" t="s">
        <v>674</v>
      </c>
      <c r="D305" s="157" t="s">
        <v>1093</v>
      </c>
      <c r="E305" s="159">
        <v>40672</v>
      </c>
      <c r="F305" s="153">
        <v>168.95</v>
      </c>
      <c r="G305" s="161">
        <v>10</v>
      </c>
      <c r="H305" s="162">
        <f>F305*G305</f>
        <v>1689.5</v>
      </c>
    </row>
    <row r="306" spans="1:8">
      <c r="A306" s="156" t="s">
        <v>171</v>
      </c>
      <c r="B306" s="163" t="s">
        <v>1087</v>
      </c>
      <c r="C306" s="158" t="s">
        <v>674</v>
      </c>
      <c r="D306" s="163" t="s">
        <v>1093</v>
      </c>
      <c r="E306" s="159">
        <v>40673</v>
      </c>
      <c r="F306" s="153">
        <v>168.95</v>
      </c>
      <c r="G306" s="161">
        <v>15</v>
      </c>
      <c r="H306" s="165">
        <f>F306*G306</f>
        <v>2534.25</v>
      </c>
    </row>
    <row r="307" spans="1:8">
      <c r="A307" s="156" t="s">
        <v>673</v>
      </c>
      <c r="B307" s="157" t="s">
        <v>1087</v>
      </c>
      <c r="C307" s="158" t="s">
        <v>674</v>
      </c>
      <c r="D307" s="157" t="s">
        <v>1094</v>
      </c>
      <c r="E307" s="159">
        <v>40679</v>
      </c>
      <c r="F307" s="153">
        <v>168.95</v>
      </c>
      <c r="G307" s="161">
        <v>17</v>
      </c>
      <c r="H307" s="162">
        <f>F307*G307</f>
        <v>2872.1499999999996</v>
      </c>
    </row>
    <row r="308" spans="1:8">
      <c r="A308" s="156" t="s">
        <v>343</v>
      </c>
      <c r="B308" s="163" t="s">
        <v>1087</v>
      </c>
      <c r="C308" s="158" t="s">
        <v>674</v>
      </c>
      <c r="D308" s="163" t="s">
        <v>1093</v>
      </c>
      <c r="E308" s="159">
        <v>40683</v>
      </c>
      <c r="F308" s="153">
        <v>168.95</v>
      </c>
      <c r="G308" s="161">
        <v>2</v>
      </c>
      <c r="H308" s="165">
        <f>F308*G308</f>
        <v>337.9</v>
      </c>
    </row>
    <row r="309" spans="1:8">
      <c r="A309" s="156" t="s">
        <v>678</v>
      </c>
      <c r="B309" s="157" t="s">
        <v>1087</v>
      </c>
      <c r="C309" s="158" t="s">
        <v>679</v>
      </c>
      <c r="D309" s="157" t="s">
        <v>1095</v>
      </c>
      <c r="E309" s="159">
        <v>40687</v>
      </c>
      <c r="F309" s="153">
        <v>168.95</v>
      </c>
      <c r="G309" s="161">
        <v>2</v>
      </c>
      <c r="H309" s="162">
        <f>F309*G309</f>
        <v>337.9</v>
      </c>
    </row>
    <row r="310" spans="1:8">
      <c r="A310" s="156" t="s">
        <v>681</v>
      </c>
      <c r="B310" s="163" t="s">
        <v>1087</v>
      </c>
      <c r="C310" s="158" t="s">
        <v>679</v>
      </c>
      <c r="D310" s="163" t="s">
        <v>1095</v>
      </c>
      <c r="E310" s="159">
        <v>40693</v>
      </c>
      <c r="F310" s="153">
        <v>168.95</v>
      </c>
      <c r="G310" s="161">
        <v>3</v>
      </c>
      <c r="H310" s="165">
        <f>F310*G310</f>
        <v>506.84999999999997</v>
      </c>
    </row>
    <row r="311" spans="1:8">
      <c r="A311" s="156" t="s">
        <v>677</v>
      </c>
      <c r="B311" s="157" t="s">
        <v>1087</v>
      </c>
      <c r="C311" s="158" t="s">
        <v>675</v>
      </c>
      <c r="D311" s="157" t="s">
        <v>1095</v>
      </c>
      <c r="E311" s="159">
        <v>40708</v>
      </c>
      <c r="F311" s="153">
        <v>168.95</v>
      </c>
      <c r="G311" s="161">
        <v>11</v>
      </c>
      <c r="H311" s="162">
        <f>F311*G311</f>
        <v>1858.4499999999998</v>
      </c>
    </row>
    <row r="312" spans="1:8">
      <c r="A312" s="156" t="s">
        <v>262</v>
      </c>
      <c r="B312" s="163" t="s">
        <v>1087</v>
      </c>
      <c r="C312" s="158" t="s">
        <v>676</v>
      </c>
      <c r="D312" s="163" t="s">
        <v>1095</v>
      </c>
      <c r="E312" s="159">
        <v>40708</v>
      </c>
      <c r="F312" s="153">
        <v>168.95</v>
      </c>
      <c r="G312" s="161">
        <v>11</v>
      </c>
      <c r="H312" s="165">
        <f>F312*G312</f>
        <v>1858.4499999999998</v>
      </c>
    </row>
    <row r="313" spans="1:8">
      <c r="A313" s="156" t="s">
        <v>673</v>
      </c>
      <c r="B313" s="157" t="s">
        <v>1087</v>
      </c>
      <c r="C313" s="158" t="s">
        <v>674</v>
      </c>
      <c r="D313" s="157" t="s">
        <v>1095</v>
      </c>
      <c r="E313" s="159">
        <v>40716</v>
      </c>
      <c r="F313" s="153">
        <v>168.95</v>
      </c>
      <c r="G313" s="161">
        <v>3</v>
      </c>
      <c r="H313" s="162">
        <f>F313*G313</f>
        <v>506.84999999999997</v>
      </c>
    </row>
    <row r="314" spans="1:8">
      <c r="A314" s="156" t="s">
        <v>680</v>
      </c>
      <c r="B314" s="163" t="s">
        <v>1087</v>
      </c>
      <c r="C314" s="158" t="s">
        <v>679</v>
      </c>
      <c r="D314" s="163" t="s">
        <v>1093</v>
      </c>
      <c r="E314" s="159">
        <v>40717</v>
      </c>
      <c r="F314" s="153">
        <v>168.95</v>
      </c>
      <c r="G314" s="161">
        <v>15</v>
      </c>
      <c r="H314" s="165">
        <f>F314*G314</f>
        <v>2534.25</v>
      </c>
    </row>
    <row r="315" spans="1:8">
      <c r="A315" s="156" t="s">
        <v>171</v>
      </c>
      <c r="B315" s="157" t="s">
        <v>1087</v>
      </c>
      <c r="C315" s="158" t="s">
        <v>674</v>
      </c>
      <c r="D315" s="157" t="s">
        <v>1091</v>
      </c>
      <c r="E315" s="159">
        <v>40719</v>
      </c>
      <c r="F315" s="153">
        <v>168.95</v>
      </c>
      <c r="G315" s="161">
        <v>6</v>
      </c>
      <c r="H315" s="162">
        <f>F315*G315</f>
        <v>1013.6999999999999</v>
      </c>
    </row>
    <row r="316" spans="1:8">
      <c r="A316" s="156" t="s">
        <v>681</v>
      </c>
      <c r="B316" s="163" t="s">
        <v>1087</v>
      </c>
      <c r="C316" s="158" t="s">
        <v>679</v>
      </c>
      <c r="D316" s="163" t="s">
        <v>1091</v>
      </c>
      <c r="E316" s="159">
        <v>40722</v>
      </c>
      <c r="F316" s="153">
        <v>168.95</v>
      </c>
      <c r="G316" s="161">
        <v>4</v>
      </c>
      <c r="H316" s="165">
        <f>F316*G316</f>
        <v>675.8</v>
      </c>
    </row>
    <row r="317" spans="1:8">
      <c r="A317" s="156" t="s">
        <v>678</v>
      </c>
      <c r="B317" s="157" t="s">
        <v>1087</v>
      </c>
      <c r="C317" s="158" t="s">
        <v>679</v>
      </c>
      <c r="D317" s="157" t="s">
        <v>1092</v>
      </c>
      <c r="E317" s="159">
        <v>40722</v>
      </c>
      <c r="F317" s="153">
        <v>168.95</v>
      </c>
      <c r="G317" s="161">
        <v>8</v>
      </c>
      <c r="H317" s="162">
        <f>F317*G317</f>
        <v>1351.6</v>
      </c>
    </row>
    <row r="318" spans="1:8">
      <c r="A318" s="156" t="s">
        <v>673</v>
      </c>
      <c r="B318" s="163" t="s">
        <v>1087</v>
      </c>
      <c r="C318" s="158" t="s">
        <v>674</v>
      </c>
      <c r="D318" s="163" t="s">
        <v>1091</v>
      </c>
      <c r="E318" s="159">
        <v>40724</v>
      </c>
      <c r="F318" s="153">
        <v>168.95</v>
      </c>
      <c r="G318" s="161">
        <v>4</v>
      </c>
      <c r="H318" s="165">
        <f>F318*G318</f>
        <v>675.8</v>
      </c>
    </row>
    <row r="319" spans="1:8">
      <c r="A319" s="156" t="s">
        <v>343</v>
      </c>
      <c r="B319" s="157" t="s">
        <v>1087</v>
      </c>
      <c r="C319" s="158" t="s">
        <v>674</v>
      </c>
      <c r="D319" s="157" t="s">
        <v>1092</v>
      </c>
      <c r="E319" s="159">
        <v>40728</v>
      </c>
      <c r="F319" s="153">
        <v>168.95</v>
      </c>
      <c r="G319" s="161">
        <v>10</v>
      </c>
      <c r="H319" s="162">
        <f>F319*G319</f>
        <v>1689.5</v>
      </c>
    </row>
    <row r="320" spans="1:8">
      <c r="A320" s="156" t="s">
        <v>171</v>
      </c>
      <c r="B320" s="163" t="s">
        <v>1087</v>
      </c>
      <c r="C320" s="158" t="s">
        <v>674</v>
      </c>
      <c r="D320" s="163" t="s">
        <v>1095</v>
      </c>
      <c r="E320" s="159">
        <v>40728</v>
      </c>
      <c r="F320" s="153">
        <v>168.95</v>
      </c>
      <c r="G320" s="161">
        <v>15</v>
      </c>
      <c r="H320" s="165">
        <f>F320*G320</f>
        <v>2534.25</v>
      </c>
    </row>
    <row r="321" spans="1:8">
      <c r="A321" s="156" t="s">
        <v>678</v>
      </c>
      <c r="B321" s="157" t="s">
        <v>1087</v>
      </c>
      <c r="C321" s="158" t="s">
        <v>679</v>
      </c>
      <c r="D321" s="157" t="s">
        <v>1091</v>
      </c>
      <c r="E321" s="159">
        <v>40729</v>
      </c>
      <c r="F321" s="153">
        <v>168.95</v>
      </c>
      <c r="G321" s="161">
        <v>3</v>
      </c>
      <c r="H321" s="162">
        <f>F321*G321</f>
        <v>506.84999999999997</v>
      </c>
    </row>
    <row r="322" spans="1:8">
      <c r="A322" s="156" t="s">
        <v>681</v>
      </c>
      <c r="B322" s="163" t="s">
        <v>1087</v>
      </c>
      <c r="C322" s="158" t="s">
        <v>679</v>
      </c>
      <c r="D322" s="163" t="s">
        <v>1093</v>
      </c>
      <c r="E322" s="159">
        <v>40729</v>
      </c>
      <c r="F322" s="153">
        <v>168.95</v>
      </c>
      <c r="G322" s="161">
        <v>14</v>
      </c>
      <c r="H322" s="165">
        <f>F322*G322</f>
        <v>2365.2999999999997</v>
      </c>
    </row>
    <row r="323" spans="1:8">
      <c r="A323" s="156" t="s">
        <v>680</v>
      </c>
      <c r="B323" s="157" t="s">
        <v>1087</v>
      </c>
      <c r="C323" s="158" t="s">
        <v>679</v>
      </c>
      <c r="D323" s="157" t="s">
        <v>1092</v>
      </c>
      <c r="E323" s="159">
        <v>40736</v>
      </c>
      <c r="F323" s="153">
        <v>168.95</v>
      </c>
      <c r="G323" s="161">
        <v>8</v>
      </c>
      <c r="H323" s="162">
        <f>F323*G323</f>
        <v>1351.6</v>
      </c>
    </row>
    <row r="324" spans="1:8">
      <c r="A324" s="156" t="s">
        <v>680</v>
      </c>
      <c r="B324" s="163" t="s">
        <v>1087</v>
      </c>
      <c r="C324" s="158" t="s">
        <v>679</v>
      </c>
      <c r="D324" s="163" t="s">
        <v>1092</v>
      </c>
      <c r="E324" s="159">
        <v>40736</v>
      </c>
      <c r="F324" s="153">
        <v>168.95</v>
      </c>
      <c r="G324" s="161">
        <v>12</v>
      </c>
      <c r="H324" s="165">
        <f>F324*G324</f>
        <v>2027.3999999999999</v>
      </c>
    </row>
    <row r="325" spans="1:8">
      <c r="A325" s="156" t="s">
        <v>262</v>
      </c>
      <c r="B325" s="157" t="s">
        <v>1087</v>
      </c>
      <c r="C325" s="158" t="s">
        <v>676</v>
      </c>
      <c r="D325" s="157" t="s">
        <v>1095</v>
      </c>
      <c r="E325" s="159">
        <v>40736</v>
      </c>
      <c r="F325" s="153">
        <v>168.95</v>
      </c>
      <c r="G325" s="161">
        <v>3</v>
      </c>
      <c r="H325" s="162">
        <f>F325*G325</f>
        <v>506.84999999999997</v>
      </c>
    </row>
    <row r="326" spans="1:8">
      <c r="A326" s="156" t="s">
        <v>682</v>
      </c>
      <c r="B326" s="163" t="s">
        <v>1087</v>
      </c>
      <c r="C326" s="158" t="s">
        <v>679</v>
      </c>
      <c r="D326" s="163" t="s">
        <v>1091</v>
      </c>
      <c r="E326" s="159">
        <v>40737</v>
      </c>
      <c r="F326" s="153">
        <v>168.95</v>
      </c>
      <c r="G326" s="161">
        <v>15</v>
      </c>
      <c r="H326" s="165">
        <f>F326*G326</f>
        <v>2534.25</v>
      </c>
    </row>
    <row r="327" spans="1:8">
      <c r="A327" s="156" t="s">
        <v>171</v>
      </c>
      <c r="B327" s="157" t="s">
        <v>1087</v>
      </c>
      <c r="C327" s="158" t="s">
        <v>674</v>
      </c>
      <c r="D327" s="157" t="s">
        <v>1093</v>
      </c>
      <c r="E327" s="159">
        <v>40738</v>
      </c>
      <c r="F327" s="153">
        <v>168.95</v>
      </c>
      <c r="G327" s="161">
        <v>12</v>
      </c>
      <c r="H327" s="162">
        <f>F327*G327</f>
        <v>2027.3999999999999</v>
      </c>
    </row>
    <row r="328" spans="1:8">
      <c r="A328" s="156" t="s">
        <v>673</v>
      </c>
      <c r="B328" s="163" t="s">
        <v>1087</v>
      </c>
      <c r="C328" s="158" t="s">
        <v>674</v>
      </c>
      <c r="D328" s="163" t="s">
        <v>1093</v>
      </c>
      <c r="E328" s="159">
        <v>40740</v>
      </c>
      <c r="F328" s="153">
        <v>168.95</v>
      </c>
      <c r="G328" s="161">
        <v>3</v>
      </c>
      <c r="H328" s="165">
        <f>F328*G328</f>
        <v>506.84999999999997</v>
      </c>
    </row>
    <row r="329" spans="1:8">
      <c r="A329" s="156" t="s">
        <v>681</v>
      </c>
      <c r="B329" s="157" t="s">
        <v>1087</v>
      </c>
      <c r="C329" s="158" t="s">
        <v>679</v>
      </c>
      <c r="D329" s="157" t="s">
        <v>1095</v>
      </c>
      <c r="E329" s="159">
        <v>40745</v>
      </c>
      <c r="F329" s="153">
        <v>168.95</v>
      </c>
      <c r="G329" s="161">
        <v>2</v>
      </c>
      <c r="H329" s="162">
        <f>F329*G329</f>
        <v>337.9</v>
      </c>
    </row>
    <row r="330" spans="1:8">
      <c r="A330" s="156" t="s">
        <v>171</v>
      </c>
      <c r="B330" s="163" t="s">
        <v>1087</v>
      </c>
      <c r="C330" s="158" t="s">
        <v>674</v>
      </c>
      <c r="D330" s="163" t="s">
        <v>1093</v>
      </c>
      <c r="E330" s="159">
        <v>40750</v>
      </c>
      <c r="F330" s="153">
        <v>168.95</v>
      </c>
      <c r="G330" s="161">
        <v>10</v>
      </c>
      <c r="H330" s="165">
        <f>F330*G330</f>
        <v>1689.5</v>
      </c>
    </row>
    <row r="331" spans="1:8">
      <c r="A331" s="156" t="s">
        <v>680</v>
      </c>
      <c r="B331" s="157" t="s">
        <v>1087</v>
      </c>
      <c r="C331" s="158" t="s">
        <v>679</v>
      </c>
      <c r="D331" s="157" t="s">
        <v>1094</v>
      </c>
      <c r="E331" s="159">
        <v>40752</v>
      </c>
      <c r="F331" s="153">
        <v>168.95</v>
      </c>
      <c r="G331" s="161">
        <v>8</v>
      </c>
      <c r="H331" s="162">
        <f>F331*G331</f>
        <v>1351.6</v>
      </c>
    </row>
    <row r="332" spans="1:8">
      <c r="A332" s="156" t="s">
        <v>3141</v>
      </c>
      <c r="B332" s="163" t="s">
        <v>1087</v>
      </c>
      <c r="C332" s="158" t="s">
        <v>676</v>
      </c>
      <c r="D332" s="163" t="s">
        <v>1095</v>
      </c>
      <c r="E332" s="159">
        <v>40753</v>
      </c>
      <c r="F332" s="153">
        <v>168.95</v>
      </c>
      <c r="G332" s="161">
        <v>9</v>
      </c>
      <c r="H332" s="165">
        <f>F332*G332</f>
        <v>1520.55</v>
      </c>
    </row>
    <row r="333" spans="1:8">
      <c r="A333" s="156" t="s">
        <v>681</v>
      </c>
      <c r="B333" s="157" t="s">
        <v>1087</v>
      </c>
      <c r="C333" s="158" t="s">
        <v>679</v>
      </c>
      <c r="D333" s="157" t="s">
        <v>1092</v>
      </c>
      <c r="E333" s="159">
        <v>40759</v>
      </c>
      <c r="F333" s="153">
        <v>168.95</v>
      </c>
      <c r="G333" s="161">
        <v>3</v>
      </c>
      <c r="H333" s="162">
        <f>F333*G333</f>
        <v>506.84999999999997</v>
      </c>
    </row>
    <row r="334" spans="1:8">
      <c r="A334" s="156" t="s">
        <v>677</v>
      </c>
      <c r="B334" s="163" t="s">
        <v>1087</v>
      </c>
      <c r="C334" s="158" t="s">
        <v>675</v>
      </c>
      <c r="D334" s="163" t="s">
        <v>1091</v>
      </c>
      <c r="E334" s="159">
        <v>40761</v>
      </c>
      <c r="F334" s="153">
        <v>168.95</v>
      </c>
      <c r="G334" s="161">
        <v>8</v>
      </c>
      <c r="H334" s="165">
        <f>F334*G334</f>
        <v>1351.6</v>
      </c>
    </row>
    <row r="335" spans="1:8">
      <c r="A335" s="156" t="s">
        <v>680</v>
      </c>
      <c r="B335" s="157" t="s">
        <v>1087</v>
      </c>
      <c r="C335" s="158" t="s">
        <v>679</v>
      </c>
      <c r="D335" s="157" t="s">
        <v>1091</v>
      </c>
      <c r="E335" s="159">
        <v>40764</v>
      </c>
      <c r="F335" s="153">
        <v>168.95</v>
      </c>
      <c r="G335" s="161">
        <v>13</v>
      </c>
      <c r="H335" s="162">
        <f>F335*G335</f>
        <v>2196.35</v>
      </c>
    </row>
    <row r="336" spans="1:8">
      <c r="A336" s="156" t="s">
        <v>682</v>
      </c>
      <c r="B336" s="163" t="s">
        <v>1087</v>
      </c>
      <c r="C336" s="158" t="s">
        <v>679</v>
      </c>
      <c r="D336" s="163" t="s">
        <v>1095</v>
      </c>
      <c r="E336" s="159">
        <v>40764</v>
      </c>
      <c r="F336" s="153">
        <v>168.95</v>
      </c>
      <c r="G336" s="161">
        <v>1</v>
      </c>
      <c r="H336" s="165">
        <f>F336*G336</f>
        <v>168.95</v>
      </c>
    </row>
    <row r="337" spans="1:8">
      <c r="A337" s="156" t="s">
        <v>673</v>
      </c>
      <c r="B337" s="157" t="s">
        <v>1087</v>
      </c>
      <c r="C337" s="158" t="s">
        <v>674</v>
      </c>
      <c r="D337" s="157" t="s">
        <v>1095</v>
      </c>
      <c r="E337" s="159">
        <v>40767</v>
      </c>
      <c r="F337" s="153">
        <v>168.95</v>
      </c>
      <c r="G337" s="161">
        <v>8</v>
      </c>
      <c r="H337" s="162">
        <f>F337*G337</f>
        <v>1351.6</v>
      </c>
    </row>
    <row r="338" spans="1:8">
      <c r="A338" s="156" t="s">
        <v>3141</v>
      </c>
      <c r="B338" s="163" t="s">
        <v>1087</v>
      </c>
      <c r="C338" s="158" t="s">
        <v>676</v>
      </c>
      <c r="D338" s="163" t="s">
        <v>1092</v>
      </c>
      <c r="E338" s="159">
        <v>40771</v>
      </c>
      <c r="F338" s="153">
        <v>168.95</v>
      </c>
      <c r="G338" s="161">
        <v>7</v>
      </c>
      <c r="H338" s="165">
        <f>F338*G338</f>
        <v>1182.6499999999999</v>
      </c>
    </row>
    <row r="339" spans="1:8">
      <c r="A339" s="156" t="s">
        <v>343</v>
      </c>
      <c r="B339" s="157" t="s">
        <v>1087</v>
      </c>
      <c r="C339" s="158" t="s">
        <v>674</v>
      </c>
      <c r="D339" s="157" t="s">
        <v>1091</v>
      </c>
      <c r="E339" s="159">
        <v>40772</v>
      </c>
      <c r="F339" s="153">
        <v>168.95</v>
      </c>
      <c r="G339" s="161">
        <v>13</v>
      </c>
      <c r="H339" s="162">
        <f>F339*G339</f>
        <v>2196.35</v>
      </c>
    </row>
    <row r="340" spans="1:8">
      <c r="A340" s="156" t="s">
        <v>677</v>
      </c>
      <c r="B340" s="163" t="s">
        <v>1087</v>
      </c>
      <c r="C340" s="158" t="s">
        <v>675</v>
      </c>
      <c r="D340" s="163" t="s">
        <v>1095</v>
      </c>
      <c r="E340" s="159">
        <v>40777</v>
      </c>
      <c r="F340" s="153">
        <v>168.95</v>
      </c>
      <c r="G340" s="161">
        <v>8</v>
      </c>
      <c r="H340" s="165">
        <f>F340*G340</f>
        <v>1351.6</v>
      </c>
    </row>
    <row r="341" spans="1:8">
      <c r="A341" s="156" t="s">
        <v>605</v>
      </c>
      <c r="B341" s="157" t="s">
        <v>1087</v>
      </c>
      <c r="C341" s="158" t="s">
        <v>675</v>
      </c>
      <c r="D341" s="157" t="s">
        <v>1095</v>
      </c>
      <c r="E341" s="159">
        <v>40779</v>
      </c>
      <c r="F341" s="153">
        <v>168.95</v>
      </c>
      <c r="G341" s="161">
        <v>15</v>
      </c>
      <c r="H341" s="162">
        <f>F341*G341</f>
        <v>2534.25</v>
      </c>
    </row>
    <row r="342" spans="1:8">
      <c r="A342" s="156" t="s">
        <v>262</v>
      </c>
      <c r="B342" s="163" t="s">
        <v>1087</v>
      </c>
      <c r="C342" s="158" t="s">
        <v>676</v>
      </c>
      <c r="D342" s="163" t="s">
        <v>1092</v>
      </c>
      <c r="E342" s="159">
        <v>40787</v>
      </c>
      <c r="F342" s="153">
        <v>168.95</v>
      </c>
      <c r="G342" s="161">
        <v>7</v>
      </c>
      <c r="H342" s="165">
        <f>F342*G342</f>
        <v>1182.6499999999999</v>
      </c>
    </row>
    <row r="343" spans="1:8">
      <c r="A343" s="156" t="s">
        <v>171</v>
      </c>
      <c r="B343" s="157" t="s">
        <v>1087</v>
      </c>
      <c r="C343" s="158" t="s">
        <v>674</v>
      </c>
      <c r="D343" s="157" t="s">
        <v>1091</v>
      </c>
      <c r="E343" s="159">
        <v>40792</v>
      </c>
      <c r="F343" s="153">
        <v>168.95</v>
      </c>
      <c r="G343" s="161">
        <v>2</v>
      </c>
      <c r="H343" s="162">
        <f>F343*G343</f>
        <v>337.9</v>
      </c>
    </row>
    <row r="344" spans="1:8">
      <c r="A344" s="156" t="s">
        <v>262</v>
      </c>
      <c r="B344" s="163" t="s">
        <v>1087</v>
      </c>
      <c r="C344" s="158" t="s">
        <v>676</v>
      </c>
      <c r="D344" s="163" t="s">
        <v>1091</v>
      </c>
      <c r="E344" s="159">
        <v>40798</v>
      </c>
      <c r="F344" s="153">
        <v>168.95</v>
      </c>
      <c r="G344" s="161">
        <v>7</v>
      </c>
      <c r="H344" s="165">
        <f>F344*G344</f>
        <v>1182.6499999999999</v>
      </c>
    </row>
    <row r="345" spans="1:8">
      <c r="A345" s="156" t="s">
        <v>680</v>
      </c>
      <c r="B345" s="157" t="s">
        <v>1087</v>
      </c>
      <c r="C345" s="158" t="s">
        <v>679</v>
      </c>
      <c r="D345" s="157" t="s">
        <v>1095</v>
      </c>
      <c r="E345" s="159">
        <v>40798</v>
      </c>
      <c r="F345" s="153">
        <v>168.95</v>
      </c>
      <c r="G345" s="161">
        <v>15</v>
      </c>
      <c r="H345" s="162">
        <f>F345*G345</f>
        <v>2534.25</v>
      </c>
    </row>
    <row r="346" spans="1:8">
      <c r="A346" s="156" t="s">
        <v>605</v>
      </c>
      <c r="B346" s="163" t="s">
        <v>1087</v>
      </c>
      <c r="C346" s="158" t="s">
        <v>675</v>
      </c>
      <c r="D346" s="163" t="s">
        <v>1092</v>
      </c>
      <c r="E346" s="159">
        <v>40800</v>
      </c>
      <c r="F346" s="153">
        <v>168.95</v>
      </c>
      <c r="G346" s="161">
        <v>1</v>
      </c>
      <c r="H346" s="165">
        <f>F346*G346</f>
        <v>168.95</v>
      </c>
    </row>
    <row r="347" spans="1:8">
      <c r="A347" s="156" t="s">
        <v>262</v>
      </c>
      <c r="B347" s="157" t="s">
        <v>1087</v>
      </c>
      <c r="C347" s="158" t="s">
        <v>676</v>
      </c>
      <c r="D347" s="157" t="s">
        <v>1095</v>
      </c>
      <c r="E347" s="159">
        <v>40809</v>
      </c>
      <c r="F347" s="153">
        <v>168.95</v>
      </c>
      <c r="G347" s="161">
        <v>7</v>
      </c>
      <c r="H347" s="162">
        <f>F347*G347</f>
        <v>1182.6499999999999</v>
      </c>
    </row>
    <row r="348" spans="1:8">
      <c r="A348" s="156" t="s">
        <v>682</v>
      </c>
      <c r="B348" s="163" t="s">
        <v>1087</v>
      </c>
      <c r="C348" s="158" t="s">
        <v>679</v>
      </c>
      <c r="D348" s="163" t="s">
        <v>1095</v>
      </c>
      <c r="E348" s="159">
        <v>40814</v>
      </c>
      <c r="F348" s="153">
        <v>168.95</v>
      </c>
      <c r="G348" s="161">
        <v>11</v>
      </c>
      <c r="H348" s="165">
        <f>F348*G348</f>
        <v>1858.4499999999998</v>
      </c>
    </row>
    <row r="349" spans="1:8">
      <c r="A349" s="156" t="s">
        <v>682</v>
      </c>
      <c r="B349" s="157" t="s">
        <v>1087</v>
      </c>
      <c r="C349" s="158" t="s">
        <v>679</v>
      </c>
      <c r="D349" s="157" t="s">
        <v>1094</v>
      </c>
      <c r="E349" s="159">
        <v>40816</v>
      </c>
      <c r="F349" s="153">
        <v>168.95</v>
      </c>
      <c r="G349" s="161">
        <v>19</v>
      </c>
      <c r="H349" s="162">
        <f>F349*G349</f>
        <v>3210.0499999999997</v>
      </c>
    </row>
    <row r="350" spans="1:8">
      <c r="A350" s="156" t="s">
        <v>682</v>
      </c>
      <c r="B350" s="163" t="s">
        <v>1087</v>
      </c>
      <c r="C350" s="158" t="s">
        <v>679</v>
      </c>
      <c r="D350" s="163" t="s">
        <v>1093</v>
      </c>
      <c r="E350" s="159">
        <v>40820</v>
      </c>
      <c r="F350" s="153">
        <v>168.95</v>
      </c>
      <c r="G350" s="161">
        <v>15</v>
      </c>
      <c r="H350" s="165">
        <f>F350*G350</f>
        <v>2534.25</v>
      </c>
    </row>
    <row r="351" spans="1:8">
      <c r="A351" s="156" t="s">
        <v>3141</v>
      </c>
      <c r="B351" s="157" t="s">
        <v>1087</v>
      </c>
      <c r="C351" s="158" t="s">
        <v>676</v>
      </c>
      <c r="D351" s="157" t="s">
        <v>1093</v>
      </c>
      <c r="E351" s="159">
        <v>40841</v>
      </c>
      <c r="F351" s="153">
        <v>168.95</v>
      </c>
      <c r="G351" s="161">
        <v>8</v>
      </c>
      <c r="H351" s="162">
        <f>F351*G351</f>
        <v>1351.6</v>
      </c>
    </row>
    <row r="352" spans="1:8">
      <c r="A352" s="156" t="s">
        <v>678</v>
      </c>
      <c r="B352" s="163" t="s">
        <v>1087</v>
      </c>
      <c r="C352" s="158" t="s">
        <v>679</v>
      </c>
      <c r="D352" s="163" t="s">
        <v>1091</v>
      </c>
      <c r="E352" s="159">
        <v>40849</v>
      </c>
      <c r="F352" s="153">
        <v>168.95</v>
      </c>
      <c r="G352" s="161">
        <v>1</v>
      </c>
      <c r="H352" s="165">
        <f>F352*G352</f>
        <v>168.95</v>
      </c>
    </row>
    <row r="353" spans="1:8">
      <c r="A353" s="156" t="s">
        <v>605</v>
      </c>
      <c r="B353" s="157" t="s">
        <v>1087</v>
      </c>
      <c r="C353" s="158" t="s">
        <v>675</v>
      </c>
      <c r="D353" s="157" t="s">
        <v>1093</v>
      </c>
      <c r="E353" s="159">
        <v>40855</v>
      </c>
      <c r="F353" s="153">
        <v>168.95</v>
      </c>
      <c r="G353" s="161">
        <v>1</v>
      </c>
      <c r="H353" s="162">
        <f>F353*G353</f>
        <v>168.95</v>
      </c>
    </row>
    <row r="354" spans="1:8">
      <c r="A354" s="156" t="s">
        <v>678</v>
      </c>
      <c r="B354" s="163" t="s">
        <v>1087</v>
      </c>
      <c r="C354" s="158" t="s">
        <v>679</v>
      </c>
      <c r="D354" s="163" t="s">
        <v>1093</v>
      </c>
      <c r="E354" s="159">
        <v>40863</v>
      </c>
      <c r="F354" s="153">
        <v>168.95</v>
      </c>
      <c r="G354" s="161">
        <v>12</v>
      </c>
      <c r="H354" s="165">
        <f>F354*G354</f>
        <v>2027.3999999999999</v>
      </c>
    </row>
    <row r="355" spans="1:8">
      <c r="A355" s="156" t="s">
        <v>678</v>
      </c>
      <c r="B355" s="157" t="s">
        <v>1087</v>
      </c>
      <c r="C355" s="158" t="s">
        <v>679</v>
      </c>
      <c r="D355" s="157" t="s">
        <v>1095</v>
      </c>
      <c r="E355" s="159">
        <v>40878</v>
      </c>
      <c r="F355" s="153">
        <v>168.95</v>
      </c>
      <c r="G355" s="161">
        <v>5</v>
      </c>
      <c r="H355" s="162">
        <f>F355*G355</f>
        <v>844.75</v>
      </c>
    </row>
    <row r="356" spans="1:8">
      <c r="A356" s="156" t="s">
        <v>605</v>
      </c>
      <c r="B356" s="163" t="s">
        <v>1087</v>
      </c>
      <c r="C356" s="158" t="s">
        <v>675</v>
      </c>
      <c r="D356" s="163" t="s">
        <v>1091</v>
      </c>
      <c r="E356" s="159">
        <v>40885</v>
      </c>
      <c r="F356" s="153">
        <v>168.95</v>
      </c>
      <c r="G356" s="161">
        <v>15</v>
      </c>
      <c r="H356" s="165">
        <f>F356*G356</f>
        <v>2534.25</v>
      </c>
    </row>
    <row r="357" spans="1:8">
      <c r="A357" s="156" t="s">
        <v>678</v>
      </c>
      <c r="B357" s="157" t="s">
        <v>1087</v>
      </c>
      <c r="C357" s="158" t="s">
        <v>679</v>
      </c>
      <c r="D357" s="157" t="s">
        <v>1091</v>
      </c>
      <c r="E357" s="159">
        <v>40897</v>
      </c>
      <c r="F357" s="153">
        <v>168.95</v>
      </c>
      <c r="G357" s="161">
        <v>7</v>
      </c>
      <c r="H357" s="162">
        <f>F357*G357</f>
        <v>1182.6499999999999</v>
      </c>
    </row>
    <row r="358" spans="1:8">
      <c r="A358" s="156" t="s">
        <v>262</v>
      </c>
      <c r="B358" s="163" t="s">
        <v>1087</v>
      </c>
      <c r="C358" s="158" t="s">
        <v>676</v>
      </c>
      <c r="D358" s="163" t="s">
        <v>1091</v>
      </c>
      <c r="E358" s="159">
        <v>40899</v>
      </c>
      <c r="F358" s="153">
        <v>168.95</v>
      </c>
      <c r="G358" s="161">
        <v>11</v>
      </c>
      <c r="H358" s="165">
        <f>F358*G358</f>
        <v>1858.4499999999998</v>
      </c>
    </row>
    <row r="359" spans="1:8">
      <c r="A359" s="156" t="s">
        <v>673</v>
      </c>
      <c r="B359" s="157" t="s">
        <v>1088</v>
      </c>
      <c r="C359" s="158" t="s">
        <v>674</v>
      </c>
      <c r="D359" s="157" t="s">
        <v>1094</v>
      </c>
      <c r="E359" s="159">
        <v>40181</v>
      </c>
      <c r="F359" s="153">
        <v>168.95</v>
      </c>
      <c r="G359" s="161">
        <v>9</v>
      </c>
      <c r="H359" s="162">
        <f>F359*G359</f>
        <v>1520.55</v>
      </c>
    </row>
    <row r="360" spans="1:8">
      <c r="A360" s="156" t="s">
        <v>262</v>
      </c>
      <c r="B360" s="163" t="s">
        <v>1088</v>
      </c>
      <c r="C360" s="158" t="s">
        <v>676</v>
      </c>
      <c r="D360" s="163" t="s">
        <v>1094</v>
      </c>
      <c r="E360" s="159">
        <v>40190</v>
      </c>
      <c r="F360" s="153">
        <v>168.95</v>
      </c>
      <c r="G360" s="161">
        <v>7</v>
      </c>
      <c r="H360" s="165">
        <f>F360*G360</f>
        <v>1182.6499999999999</v>
      </c>
    </row>
    <row r="361" spans="1:8">
      <c r="A361" s="156" t="s">
        <v>680</v>
      </c>
      <c r="B361" s="157" t="s">
        <v>1088</v>
      </c>
      <c r="C361" s="158" t="s">
        <v>679</v>
      </c>
      <c r="D361" s="157" t="s">
        <v>1094</v>
      </c>
      <c r="E361" s="159">
        <v>40192</v>
      </c>
      <c r="F361" s="153">
        <v>168.95</v>
      </c>
      <c r="G361" s="161">
        <v>14</v>
      </c>
      <c r="H361" s="162">
        <f>F361*G361</f>
        <v>2365.2999999999997</v>
      </c>
    </row>
    <row r="362" spans="1:8">
      <c r="A362" s="156" t="s">
        <v>262</v>
      </c>
      <c r="B362" s="163" t="s">
        <v>1088</v>
      </c>
      <c r="C362" s="158" t="s">
        <v>676</v>
      </c>
      <c r="D362" s="163" t="s">
        <v>1091</v>
      </c>
      <c r="E362" s="159">
        <v>40203</v>
      </c>
      <c r="F362" s="153">
        <v>168.95</v>
      </c>
      <c r="G362" s="161">
        <v>13</v>
      </c>
      <c r="H362" s="165">
        <f>F362*G362</f>
        <v>2196.35</v>
      </c>
    </row>
    <row r="363" spans="1:8">
      <c r="A363" s="156" t="s">
        <v>262</v>
      </c>
      <c r="B363" s="157" t="s">
        <v>1088</v>
      </c>
      <c r="C363" s="158" t="s">
        <v>676</v>
      </c>
      <c r="D363" s="157" t="s">
        <v>1092</v>
      </c>
      <c r="E363" s="159">
        <v>40206</v>
      </c>
      <c r="F363" s="153">
        <v>168.95</v>
      </c>
      <c r="G363" s="161">
        <v>8</v>
      </c>
      <c r="H363" s="162">
        <f>F363*G363</f>
        <v>1351.6</v>
      </c>
    </row>
    <row r="364" spans="1:8">
      <c r="A364" s="156" t="s">
        <v>673</v>
      </c>
      <c r="B364" s="163" t="s">
        <v>1088</v>
      </c>
      <c r="C364" s="158" t="s">
        <v>674</v>
      </c>
      <c r="D364" s="163" t="s">
        <v>1092</v>
      </c>
      <c r="E364" s="159">
        <v>40207</v>
      </c>
      <c r="F364" s="153">
        <v>168.95</v>
      </c>
      <c r="G364" s="161">
        <v>6</v>
      </c>
      <c r="H364" s="165">
        <f>F364*G364</f>
        <v>1013.6999999999999</v>
      </c>
    </row>
    <row r="365" spans="1:8">
      <c r="A365" s="156" t="s">
        <v>681</v>
      </c>
      <c r="B365" s="157" t="s">
        <v>1088</v>
      </c>
      <c r="C365" s="158" t="s">
        <v>679</v>
      </c>
      <c r="D365" s="157" t="s">
        <v>1094</v>
      </c>
      <c r="E365" s="159">
        <v>40212</v>
      </c>
      <c r="F365" s="153">
        <v>168.95</v>
      </c>
      <c r="G365" s="161">
        <v>7</v>
      </c>
      <c r="H365" s="162">
        <f>F365*G365</f>
        <v>1182.6499999999999</v>
      </c>
    </row>
    <row r="366" spans="1:8">
      <c r="A366" s="156" t="s">
        <v>681</v>
      </c>
      <c r="B366" s="163" t="s">
        <v>1088</v>
      </c>
      <c r="C366" s="158" t="s">
        <v>679</v>
      </c>
      <c r="D366" s="163" t="s">
        <v>1094</v>
      </c>
      <c r="E366" s="159">
        <v>40212</v>
      </c>
      <c r="F366" s="153">
        <v>168.95</v>
      </c>
      <c r="G366" s="161">
        <v>11</v>
      </c>
      <c r="H366" s="165">
        <f>F366*G366</f>
        <v>1858.4499999999998</v>
      </c>
    </row>
    <row r="367" spans="1:8">
      <c r="A367" s="156" t="s">
        <v>171</v>
      </c>
      <c r="B367" s="157" t="s">
        <v>1088</v>
      </c>
      <c r="C367" s="158" t="s">
        <v>674</v>
      </c>
      <c r="D367" s="157" t="s">
        <v>1094</v>
      </c>
      <c r="E367" s="159">
        <v>40212</v>
      </c>
      <c r="F367" s="153">
        <v>168.95</v>
      </c>
      <c r="G367" s="161">
        <v>9</v>
      </c>
      <c r="H367" s="162">
        <f>F367*G367</f>
        <v>1520.55</v>
      </c>
    </row>
    <row r="368" spans="1:8">
      <c r="A368" s="156" t="s">
        <v>171</v>
      </c>
      <c r="B368" s="163" t="s">
        <v>1088</v>
      </c>
      <c r="C368" s="158" t="s">
        <v>674</v>
      </c>
      <c r="D368" s="163" t="s">
        <v>1094</v>
      </c>
      <c r="E368" s="159">
        <v>40212</v>
      </c>
      <c r="F368" s="153">
        <v>168.95</v>
      </c>
      <c r="G368" s="161">
        <v>12</v>
      </c>
      <c r="H368" s="165">
        <f>F368*G368</f>
        <v>2027.3999999999999</v>
      </c>
    </row>
    <row r="369" spans="1:8">
      <c r="A369" s="156" t="s">
        <v>673</v>
      </c>
      <c r="B369" s="157" t="s">
        <v>1088</v>
      </c>
      <c r="C369" s="158" t="s">
        <v>674</v>
      </c>
      <c r="D369" s="157" t="s">
        <v>1094</v>
      </c>
      <c r="E369" s="159">
        <v>40212</v>
      </c>
      <c r="F369" s="153">
        <v>168.95</v>
      </c>
      <c r="G369" s="161">
        <v>15</v>
      </c>
      <c r="H369" s="162">
        <f>F369*G369</f>
        <v>2534.25</v>
      </c>
    </row>
    <row r="370" spans="1:8">
      <c r="A370" s="156" t="s">
        <v>673</v>
      </c>
      <c r="B370" s="163" t="s">
        <v>1088</v>
      </c>
      <c r="C370" s="158" t="s">
        <v>674</v>
      </c>
      <c r="D370" s="163" t="s">
        <v>1094</v>
      </c>
      <c r="E370" s="159">
        <v>40212</v>
      </c>
      <c r="F370" s="153">
        <v>168.95</v>
      </c>
      <c r="G370" s="161">
        <v>17</v>
      </c>
      <c r="H370" s="165">
        <f>F370*G370</f>
        <v>2872.1499999999996</v>
      </c>
    </row>
    <row r="371" spans="1:8">
      <c r="A371" s="156" t="s">
        <v>678</v>
      </c>
      <c r="B371" s="157" t="s">
        <v>1088</v>
      </c>
      <c r="C371" s="158" t="s">
        <v>679</v>
      </c>
      <c r="D371" s="157" t="s">
        <v>1092</v>
      </c>
      <c r="E371" s="159">
        <v>40215</v>
      </c>
      <c r="F371" s="153">
        <v>168.95</v>
      </c>
      <c r="G371" s="161">
        <v>1</v>
      </c>
      <c r="H371" s="162">
        <f>F371*G371</f>
        <v>168.95</v>
      </c>
    </row>
    <row r="372" spans="1:8">
      <c r="A372" s="156" t="s">
        <v>678</v>
      </c>
      <c r="B372" s="163" t="s">
        <v>1088</v>
      </c>
      <c r="C372" s="158" t="s">
        <v>679</v>
      </c>
      <c r="D372" s="163" t="s">
        <v>1092</v>
      </c>
      <c r="E372" s="159">
        <v>40215</v>
      </c>
      <c r="F372" s="153">
        <v>168.95</v>
      </c>
      <c r="G372" s="161">
        <v>3</v>
      </c>
      <c r="H372" s="165">
        <f>F372*G372</f>
        <v>506.84999999999997</v>
      </c>
    </row>
    <row r="373" spans="1:8">
      <c r="A373" s="156" t="s">
        <v>678</v>
      </c>
      <c r="B373" s="157" t="s">
        <v>1088</v>
      </c>
      <c r="C373" s="158" t="s">
        <v>679</v>
      </c>
      <c r="D373" s="157" t="s">
        <v>1094</v>
      </c>
      <c r="E373" s="159">
        <v>40228</v>
      </c>
      <c r="F373" s="153">
        <v>168.95</v>
      </c>
      <c r="G373" s="161">
        <v>18</v>
      </c>
      <c r="H373" s="162">
        <f>F373*G373</f>
        <v>3041.1</v>
      </c>
    </row>
    <row r="374" spans="1:8">
      <c r="A374" s="156" t="s">
        <v>677</v>
      </c>
      <c r="B374" s="163" t="s">
        <v>1088</v>
      </c>
      <c r="C374" s="158" t="s">
        <v>675</v>
      </c>
      <c r="D374" s="163" t="s">
        <v>1092</v>
      </c>
      <c r="E374" s="159">
        <v>40228</v>
      </c>
      <c r="F374" s="153">
        <v>168.95</v>
      </c>
      <c r="G374" s="161">
        <v>2</v>
      </c>
      <c r="H374" s="165">
        <f>F374*G374</f>
        <v>337.9</v>
      </c>
    </row>
    <row r="375" spans="1:8">
      <c r="A375" s="156" t="s">
        <v>681</v>
      </c>
      <c r="B375" s="157" t="s">
        <v>1088</v>
      </c>
      <c r="C375" s="158" t="s">
        <v>679</v>
      </c>
      <c r="D375" s="157" t="s">
        <v>1093</v>
      </c>
      <c r="E375" s="159">
        <v>40229</v>
      </c>
      <c r="F375" s="153">
        <v>168.95</v>
      </c>
      <c r="G375" s="161">
        <v>12</v>
      </c>
      <c r="H375" s="162">
        <f>F375*G375</f>
        <v>2027.3999999999999</v>
      </c>
    </row>
    <row r="376" spans="1:8">
      <c r="A376" s="156" t="s">
        <v>673</v>
      </c>
      <c r="B376" s="163" t="s">
        <v>1088</v>
      </c>
      <c r="C376" s="158" t="s">
        <v>674</v>
      </c>
      <c r="D376" s="163" t="s">
        <v>1095</v>
      </c>
      <c r="E376" s="159">
        <v>40246</v>
      </c>
      <c r="F376" s="153">
        <v>168.95</v>
      </c>
      <c r="G376" s="161">
        <v>6</v>
      </c>
      <c r="H376" s="165">
        <f>F376*G376</f>
        <v>1013.6999999999999</v>
      </c>
    </row>
    <row r="377" spans="1:8">
      <c r="A377" s="156" t="s">
        <v>682</v>
      </c>
      <c r="B377" s="157" t="s">
        <v>1088</v>
      </c>
      <c r="C377" s="158" t="s">
        <v>679</v>
      </c>
      <c r="D377" s="157" t="s">
        <v>1094</v>
      </c>
      <c r="E377" s="159">
        <v>40247</v>
      </c>
      <c r="F377" s="153">
        <v>168.95</v>
      </c>
      <c r="G377" s="161">
        <v>17</v>
      </c>
      <c r="H377" s="162">
        <f>F377*G377</f>
        <v>2872.1499999999996</v>
      </c>
    </row>
    <row r="378" spans="1:8">
      <c r="A378" s="156" t="s">
        <v>262</v>
      </c>
      <c r="B378" s="163" t="s">
        <v>1088</v>
      </c>
      <c r="C378" s="158" t="s">
        <v>676</v>
      </c>
      <c r="D378" s="163" t="s">
        <v>1093</v>
      </c>
      <c r="E378" s="159">
        <v>40247</v>
      </c>
      <c r="F378" s="153">
        <v>168.95</v>
      </c>
      <c r="G378" s="161">
        <v>2</v>
      </c>
      <c r="H378" s="165">
        <f>F378*G378</f>
        <v>337.9</v>
      </c>
    </row>
    <row r="379" spans="1:8">
      <c r="A379" s="156" t="s">
        <v>682</v>
      </c>
      <c r="B379" s="157" t="s">
        <v>1088</v>
      </c>
      <c r="C379" s="158" t="s">
        <v>679</v>
      </c>
      <c r="D379" s="157" t="s">
        <v>1093</v>
      </c>
      <c r="E379" s="159">
        <v>40247</v>
      </c>
      <c r="F379" s="153">
        <v>168.95</v>
      </c>
      <c r="G379" s="161">
        <v>9</v>
      </c>
      <c r="H379" s="162">
        <f>F379*G379</f>
        <v>1520.55</v>
      </c>
    </row>
    <row r="380" spans="1:8">
      <c r="A380" s="156" t="s">
        <v>312</v>
      </c>
      <c r="B380" s="163" t="s">
        <v>1088</v>
      </c>
      <c r="C380" s="158" t="s">
        <v>674</v>
      </c>
      <c r="D380" s="163" t="s">
        <v>1095</v>
      </c>
      <c r="E380" s="159">
        <v>40252</v>
      </c>
      <c r="F380" s="153">
        <v>168.95</v>
      </c>
      <c r="G380" s="161">
        <v>11</v>
      </c>
      <c r="H380" s="165">
        <f>F380*G380</f>
        <v>1858.4499999999998</v>
      </c>
    </row>
    <row r="381" spans="1:8">
      <c r="A381" s="156" t="s">
        <v>343</v>
      </c>
      <c r="B381" s="157" t="s">
        <v>1088</v>
      </c>
      <c r="C381" s="158" t="s">
        <v>676</v>
      </c>
      <c r="D381" s="157" t="s">
        <v>1095</v>
      </c>
      <c r="E381" s="159">
        <v>40267</v>
      </c>
      <c r="F381" s="153">
        <v>168.95</v>
      </c>
      <c r="G381" s="161">
        <v>9</v>
      </c>
      <c r="H381" s="162">
        <f>F381*G381</f>
        <v>1520.55</v>
      </c>
    </row>
    <row r="382" spans="1:8">
      <c r="A382" s="156" t="s">
        <v>673</v>
      </c>
      <c r="B382" s="163" t="s">
        <v>1088</v>
      </c>
      <c r="C382" s="158" t="s">
        <v>674</v>
      </c>
      <c r="D382" s="163" t="s">
        <v>1095</v>
      </c>
      <c r="E382" s="159">
        <v>40271</v>
      </c>
      <c r="F382" s="153">
        <v>168.95</v>
      </c>
      <c r="G382" s="161">
        <v>5</v>
      </c>
      <c r="H382" s="165">
        <f>F382*G382</f>
        <v>844.75</v>
      </c>
    </row>
    <row r="383" spans="1:8">
      <c r="A383" s="156" t="s">
        <v>312</v>
      </c>
      <c r="B383" s="157" t="s">
        <v>1088</v>
      </c>
      <c r="C383" s="158" t="s">
        <v>674</v>
      </c>
      <c r="D383" s="157" t="s">
        <v>1092</v>
      </c>
      <c r="E383" s="159">
        <v>40273</v>
      </c>
      <c r="F383" s="153">
        <v>168.95</v>
      </c>
      <c r="G383" s="161">
        <v>3</v>
      </c>
      <c r="H383" s="162">
        <f>F383*G383</f>
        <v>506.84999999999997</v>
      </c>
    </row>
    <row r="384" spans="1:8">
      <c r="A384" s="156" t="s">
        <v>343</v>
      </c>
      <c r="B384" s="163" t="s">
        <v>1088</v>
      </c>
      <c r="C384" s="158" t="s">
        <v>676</v>
      </c>
      <c r="D384" s="163" t="s">
        <v>1095</v>
      </c>
      <c r="E384" s="159">
        <v>40278</v>
      </c>
      <c r="F384" s="153">
        <v>168.95</v>
      </c>
      <c r="G384" s="161">
        <v>8</v>
      </c>
      <c r="H384" s="165">
        <f>F384*G384</f>
        <v>1351.6</v>
      </c>
    </row>
    <row r="385" spans="1:8">
      <c r="A385" s="156" t="s">
        <v>681</v>
      </c>
      <c r="B385" s="157" t="s">
        <v>1088</v>
      </c>
      <c r="C385" s="158" t="s">
        <v>679</v>
      </c>
      <c r="D385" s="157" t="s">
        <v>1091</v>
      </c>
      <c r="E385" s="159">
        <v>40290</v>
      </c>
      <c r="F385" s="153">
        <v>168.95</v>
      </c>
      <c r="G385" s="161">
        <v>8</v>
      </c>
      <c r="H385" s="162">
        <f>F385*G385</f>
        <v>1351.6</v>
      </c>
    </row>
    <row r="386" spans="1:8">
      <c r="A386" s="156" t="s">
        <v>673</v>
      </c>
      <c r="B386" s="163" t="s">
        <v>1088</v>
      </c>
      <c r="C386" s="158" t="s">
        <v>674</v>
      </c>
      <c r="D386" s="163" t="s">
        <v>1091</v>
      </c>
      <c r="E386" s="159">
        <v>40296</v>
      </c>
      <c r="F386" s="153">
        <v>168.95</v>
      </c>
      <c r="G386" s="161">
        <v>8</v>
      </c>
      <c r="H386" s="165">
        <f>F386*G386</f>
        <v>1351.6</v>
      </c>
    </row>
    <row r="387" spans="1:8">
      <c r="A387" s="156" t="s">
        <v>312</v>
      </c>
      <c r="B387" s="157" t="s">
        <v>1088</v>
      </c>
      <c r="C387" s="158" t="s">
        <v>674</v>
      </c>
      <c r="D387" s="157" t="s">
        <v>1095</v>
      </c>
      <c r="E387" s="159">
        <v>40309</v>
      </c>
      <c r="F387" s="153">
        <v>168.95</v>
      </c>
      <c r="G387" s="161">
        <v>11</v>
      </c>
      <c r="H387" s="162">
        <f>F387*G387</f>
        <v>1858.4499999999998</v>
      </c>
    </row>
    <row r="388" spans="1:8">
      <c r="A388" s="156" t="s">
        <v>682</v>
      </c>
      <c r="B388" s="163" t="s">
        <v>1088</v>
      </c>
      <c r="C388" s="158" t="s">
        <v>679</v>
      </c>
      <c r="D388" s="163" t="s">
        <v>1094</v>
      </c>
      <c r="E388" s="159">
        <v>40312</v>
      </c>
      <c r="F388" s="153">
        <v>168.95</v>
      </c>
      <c r="G388" s="161">
        <v>6</v>
      </c>
      <c r="H388" s="165">
        <f>F388*G388</f>
        <v>1013.6999999999999</v>
      </c>
    </row>
    <row r="389" spans="1:8">
      <c r="A389" s="156" t="s">
        <v>171</v>
      </c>
      <c r="B389" s="157" t="s">
        <v>1088</v>
      </c>
      <c r="C389" s="158" t="s">
        <v>674</v>
      </c>
      <c r="D389" s="157" t="s">
        <v>1093</v>
      </c>
      <c r="E389" s="159">
        <v>40313</v>
      </c>
      <c r="F389" s="153">
        <v>168.95</v>
      </c>
      <c r="G389" s="161">
        <v>12</v>
      </c>
      <c r="H389" s="162">
        <f>F389*G389</f>
        <v>2027.3999999999999</v>
      </c>
    </row>
    <row r="390" spans="1:8">
      <c r="A390" s="156" t="s">
        <v>171</v>
      </c>
      <c r="B390" s="163" t="s">
        <v>1088</v>
      </c>
      <c r="C390" s="158" t="s">
        <v>674</v>
      </c>
      <c r="D390" s="163" t="s">
        <v>1092</v>
      </c>
      <c r="E390" s="159">
        <v>40313</v>
      </c>
      <c r="F390" s="153">
        <v>168.95</v>
      </c>
      <c r="G390" s="161">
        <v>5</v>
      </c>
      <c r="H390" s="165">
        <f>F390*G390</f>
        <v>844.75</v>
      </c>
    </row>
    <row r="391" spans="1:8">
      <c r="A391" s="156" t="s">
        <v>678</v>
      </c>
      <c r="B391" s="157" t="s">
        <v>1088</v>
      </c>
      <c r="C391" s="158" t="s">
        <v>679</v>
      </c>
      <c r="D391" s="157" t="s">
        <v>1094</v>
      </c>
      <c r="E391" s="159">
        <v>40316</v>
      </c>
      <c r="F391" s="153">
        <v>168.95</v>
      </c>
      <c r="G391" s="161">
        <v>18</v>
      </c>
      <c r="H391" s="162">
        <f>F391*G391</f>
        <v>3041.1</v>
      </c>
    </row>
    <row r="392" spans="1:8">
      <c r="A392" s="156" t="s">
        <v>171</v>
      </c>
      <c r="B392" s="163" t="s">
        <v>1088</v>
      </c>
      <c r="C392" s="158" t="s">
        <v>674</v>
      </c>
      <c r="D392" s="163" t="s">
        <v>1094</v>
      </c>
      <c r="E392" s="159">
        <v>40323</v>
      </c>
      <c r="F392" s="153">
        <v>168.95</v>
      </c>
      <c r="G392" s="161">
        <v>14</v>
      </c>
      <c r="H392" s="165">
        <f>F392*G392</f>
        <v>2365.2999999999997</v>
      </c>
    </row>
    <row r="393" spans="1:8">
      <c r="A393" s="156" t="s">
        <v>678</v>
      </c>
      <c r="B393" s="157" t="s">
        <v>1088</v>
      </c>
      <c r="C393" s="158" t="s">
        <v>679</v>
      </c>
      <c r="D393" s="157" t="s">
        <v>1095</v>
      </c>
      <c r="E393" s="159">
        <v>40323</v>
      </c>
      <c r="F393" s="153">
        <v>168.95</v>
      </c>
      <c r="G393" s="161">
        <v>1</v>
      </c>
      <c r="H393" s="162">
        <f>F393*G393</f>
        <v>168.95</v>
      </c>
    </row>
    <row r="394" spans="1:8">
      <c r="A394" s="156" t="s">
        <v>343</v>
      </c>
      <c r="B394" s="163" t="s">
        <v>1088</v>
      </c>
      <c r="C394" s="158" t="s">
        <v>676</v>
      </c>
      <c r="D394" s="163" t="s">
        <v>1092</v>
      </c>
      <c r="E394" s="159">
        <v>40330</v>
      </c>
      <c r="F394" s="153">
        <v>168.95</v>
      </c>
      <c r="G394" s="161">
        <v>2</v>
      </c>
      <c r="H394" s="165">
        <f>F394*G394</f>
        <v>337.9</v>
      </c>
    </row>
    <row r="395" spans="1:8">
      <c r="A395" s="156" t="s">
        <v>681</v>
      </c>
      <c r="B395" s="157" t="s">
        <v>1088</v>
      </c>
      <c r="C395" s="158" t="s">
        <v>679</v>
      </c>
      <c r="D395" s="157" t="s">
        <v>1091</v>
      </c>
      <c r="E395" s="159">
        <v>40332</v>
      </c>
      <c r="F395" s="153">
        <v>168.95</v>
      </c>
      <c r="G395" s="161">
        <v>9</v>
      </c>
      <c r="H395" s="162">
        <f>F395*G395</f>
        <v>1520.55</v>
      </c>
    </row>
    <row r="396" spans="1:8">
      <c r="A396" s="156" t="s">
        <v>171</v>
      </c>
      <c r="B396" s="163" t="s">
        <v>1088</v>
      </c>
      <c r="C396" s="158" t="s">
        <v>674</v>
      </c>
      <c r="D396" s="163" t="s">
        <v>1094</v>
      </c>
      <c r="E396" s="159">
        <v>40337</v>
      </c>
      <c r="F396" s="153">
        <v>168.95</v>
      </c>
      <c r="G396" s="161">
        <v>13</v>
      </c>
      <c r="H396" s="165">
        <f>F396*G396</f>
        <v>2196.35</v>
      </c>
    </row>
    <row r="397" spans="1:8">
      <c r="A397" s="156" t="s">
        <v>3141</v>
      </c>
      <c r="B397" s="157" t="s">
        <v>1088</v>
      </c>
      <c r="C397" s="158" t="s">
        <v>676</v>
      </c>
      <c r="D397" s="157" t="s">
        <v>1091</v>
      </c>
      <c r="E397" s="159">
        <v>40341</v>
      </c>
      <c r="F397" s="153">
        <v>168.95</v>
      </c>
      <c r="G397" s="161">
        <v>6</v>
      </c>
      <c r="H397" s="162">
        <f>F397*G397</f>
        <v>1013.6999999999999</v>
      </c>
    </row>
    <row r="398" spans="1:8">
      <c r="A398" s="156" t="s">
        <v>3141</v>
      </c>
      <c r="B398" s="163" t="s">
        <v>1088</v>
      </c>
      <c r="C398" s="158" t="s">
        <v>676</v>
      </c>
      <c r="D398" s="163" t="s">
        <v>1091</v>
      </c>
      <c r="E398" s="159">
        <v>40344</v>
      </c>
      <c r="F398" s="153">
        <v>168.95</v>
      </c>
      <c r="G398" s="161">
        <v>10</v>
      </c>
      <c r="H398" s="165">
        <f>F398*G398</f>
        <v>1689.5</v>
      </c>
    </row>
    <row r="399" spans="1:8">
      <c r="A399" s="156" t="s">
        <v>312</v>
      </c>
      <c r="B399" s="157" t="s">
        <v>1088</v>
      </c>
      <c r="C399" s="158" t="s">
        <v>674</v>
      </c>
      <c r="D399" s="157" t="s">
        <v>1095</v>
      </c>
      <c r="E399" s="159">
        <v>40351</v>
      </c>
      <c r="F399" s="153">
        <v>168.95</v>
      </c>
      <c r="G399" s="161">
        <v>8</v>
      </c>
      <c r="H399" s="162">
        <f>F399*G399</f>
        <v>1351.6</v>
      </c>
    </row>
    <row r="400" spans="1:8">
      <c r="A400" s="156" t="s">
        <v>682</v>
      </c>
      <c r="B400" s="163" t="s">
        <v>1088</v>
      </c>
      <c r="C400" s="158" t="s">
        <v>679</v>
      </c>
      <c r="D400" s="163" t="s">
        <v>1095</v>
      </c>
      <c r="E400" s="159">
        <v>40354</v>
      </c>
      <c r="F400" s="153">
        <v>168.95</v>
      </c>
      <c r="G400" s="161">
        <v>4</v>
      </c>
      <c r="H400" s="165">
        <f>F400*G400</f>
        <v>675.8</v>
      </c>
    </row>
    <row r="401" spans="1:8">
      <c r="A401" s="156" t="s">
        <v>678</v>
      </c>
      <c r="B401" s="157" t="s">
        <v>1088</v>
      </c>
      <c r="C401" s="158" t="s">
        <v>679</v>
      </c>
      <c r="D401" s="157" t="s">
        <v>1093</v>
      </c>
      <c r="E401" s="159">
        <v>40360</v>
      </c>
      <c r="F401" s="153">
        <v>168.95</v>
      </c>
      <c r="G401" s="161">
        <v>14</v>
      </c>
      <c r="H401" s="162">
        <f>F401*G401</f>
        <v>2365.2999999999997</v>
      </c>
    </row>
    <row r="402" spans="1:8">
      <c r="A402" s="156" t="s">
        <v>678</v>
      </c>
      <c r="B402" s="163" t="s">
        <v>1088</v>
      </c>
      <c r="C402" s="158" t="s">
        <v>679</v>
      </c>
      <c r="D402" s="163" t="s">
        <v>1092</v>
      </c>
      <c r="E402" s="159">
        <v>40361</v>
      </c>
      <c r="F402" s="153">
        <v>168.95</v>
      </c>
      <c r="G402" s="161">
        <v>13</v>
      </c>
      <c r="H402" s="165">
        <f>F402*G402</f>
        <v>2196.35</v>
      </c>
    </row>
    <row r="403" spans="1:8">
      <c r="A403" s="156" t="s">
        <v>171</v>
      </c>
      <c r="B403" s="157" t="s">
        <v>1088</v>
      </c>
      <c r="C403" s="158" t="s">
        <v>674</v>
      </c>
      <c r="D403" s="157" t="s">
        <v>1094</v>
      </c>
      <c r="E403" s="159">
        <v>40368</v>
      </c>
      <c r="F403" s="153">
        <v>168.95</v>
      </c>
      <c r="G403" s="161">
        <v>9</v>
      </c>
      <c r="H403" s="162">
        <f>F403*G403</f>
        <v>1520.55</v>
      </c>
    </row>
    <row r="404" spans="1:8">
      <c r="A404" s="156" t="s">
        <v>343</v>
      </c>
      <c r="B404" s="163" t="s">
        <v>1088</v>
      </c>
      <c r="C404" s="158" t="s">
        <v>676</v>
      </c>
      <c r="D404" s="163" t="s">
        <v>1091</v>
      </c>
      <c r="E404" s="159">
        <v>40372</v>
      </c>
      <c r="F404" s="153">
        <v>168.95</v>
      </c>
      <c r="G404" s="161">
        <v>6</v>
      </c>
      <c r="H404" s="165">
        <f>F404*G404</f>
        <v>1013.6999999999999</v>
      </c>
    </row>
    <row r="405" spans="1:8">
      <c r="A405" s="156" t="s">
        <v>673</v>
      </c>
      <c r="B405" s="157" t="s">
        <v>1088</v>
      </c>
      <c r="C405" s="158" t="s">
        <v>674</v>
      </c>
      <c r="D405" s="157" t="s">
        <v>1095</v>
      </c>
      <c r="E405" s="159">
        <v>40373</v>
      </c>
      <c r="F405" s="153">
        <v>168.95</v>
      </c>
      <c r="G405" s="161">
        <v>2</v>
      </c>
      <c r="H405" s="162">
        <f>F405*G405</f>
        <v>337.9</v>
      </c>
    </row>
    <row r="406" spans="1:8">
      <c r="A406" s="156" t="s">
        <v>605</v>
      </c>
      <c r="B406" s="163" t="s">
        <v>1088</v>
      </c>
      <c r="C406" s="158" t="s">
        <v>675</v>
      </c>
      <c r="D406" s="163" t="s">
        <v>1093</v>
      </c>
      <c r="E406" s="159">
        <v>40375</v>
      </c>
      <c r="F406" s="153">
        <v>168.95</v>
      </c>
      <c r="G406" s="161">
        <v>2</v>
      </c>
      <c r="H406" s="165">
        <f>F406*G406</f>
        <v>337.9</v>
      </c>
    </row>
    <row r="407" spans="1:8">
      <c r="A407" s="156" t="s">
        <v>678</v>
      </c>
      <c r="B407" s="157" t="s">
        <v>1088</v>
      </c>
      <c r="C407" s="158" t="s">
        <v>679</v>
      </c>
      <c r="D407" s="157" t="s">
        <v>1092</v>
      </c>
      <c r="E407" s="159">
        <v>40376</v>
      </c>
      <c r="F407" s="153">
        <v>168.95</v>
      </c>
      <c r="G407" s="161">
        <v>13</v>
      </c>
      <c r="H407" s="162">
        <f>F407*G407</f>
        <v>2196.35</v>
      </c>
    </row>
    <row r="408" spans="1:8">
      <c r="A408" s="156" t="s">
        <v>673</v>
      </c>
      <c r="B408" s="163" t="s">
        <v>1088</v>
      </c>
      <c r="C408" s="158" t="s">
        <v>674</v>
      </c>
      <c r="D408" s="163" t="s">
        <v>1093</v>
      </c>
      <c r="E408" s="159">
        <v>40379</v>
      </c>
      <c r="F408" s="153">
        <v>168.95</v>
      </c>
      <c r="G408" s="161">
        <v>13</v>
      </c>
      <c r="H408" s="165">
        <f>F408*G408</f>
        <v>2196.35</v>
      </c>
    </row>
    <row r="409" spans="1:8">
      <c r="A409" s="156" t="s">
        <v>605</v>
      </c>
      <c r="B409" s="157" t="s">
        <v>1088</v>
      </c>
      <c r="C409" s="158" t="s">
        <v>675</v>
      </c>
      <c r="D409" s="157" t="s">
        <v>1093</v>
      </c>
      <c r="E409" s="159">
        <v>40380</v>
      </c>
      <c r="F409" s="153">
        <v>168.95</v>
      </c>
      <c r="G409" s="161">
        <v>9</v>
      </c>
      <c r="H409" s="162">
        <f>F409*G409</f>
        <v>1520.55</v>
      </c>
    </row>
    <row r="410" spans="1:8">
      <c r="A410" s="156" t="s">
        <v>677</v>
      </c>
      <c r="B410" s="163" t="s">
        <v>1088</v>
      </c>
      <c r="C410" s="158" t="s">
        <v>675</v>
      </c>
      <c r="D410" s="163" t="s">
        <v>1094</v>
      </c>
      <c r="E410" s="159">
        <v>40382</v>
      </c>
      <c r="F410" s="153">
        <v>168.95</v>
      </c>
      <c r="G410" s="161">
        <v>12</v>
      </c>
      <c r="H410" s="165">
        <f>F410*G410</f>
        <v>2027.3999999999999</v>
      </c>
    </row>
    <row r="411" spans="1:8">
      <c r="A411" s="156" t="s">
        <v>673</v>
      </c>
      <c r="B411" s="157" t="s">
        <v>1088</v>
      </c>
      <c r="C411" s="158" t="s">
        <v>674</v>
      </c>
      <c r="D411" s="157" t="s">
        <v>1091</v>
      </c>
      <c r="E411" s="159">
        <v>40389</v>
      </c>
      <c r="F411" s="153">
        <v>168.95</v>
      </c>
      <c r="G411" s="161">
        <v>10</v>
      </c>
      <c r="H411" s="162">
        <f>F411*G411</f>
        <v>1689.5</v>
      </c>
    </row>
    <row r="412" spans="1:8">
      <c r="A412" s="156" t="s">
        <v>343</v>
      </c>
      <c r="B412" s="163" t="s">
        <v>1088</v>
      </c>
      <c r="C412" s="158" t="s">
        <v>676</v>
      </c>
      <c r="D412" s="163" t="s">
        <v>1094</v>
      </c>
      <c r="E412" s="159">
        <v>40392</v>
      </c>
      <c r="F412" s="153">
        <v>168.95</v>
      </c>
      <c r="G412" s="161">
        <v>15</v>
      </c>
      <c r="H412" s="165">
        <f>F412*G412</f>
        <v>2534.25</v>
      </c>
    </row>
    <row r="413" spans="1:8">
      <c r="A413" s="156" t="s">
        <v>343</v>
      </c>
      <c r="B413" s="157" t="s">
        <v>1088</v>
      </c>
      <c r="C413" s="158" t="s">
        <v>676</v>
      </c>
      <c r="D413" s="157" t="s">
        <v>1093</v>
      </c>
      <c r="E413" s="159">
        <v>40404</v>
      </c>
      <c r="F413" s="153">
        <v>168.95</v>
      </c>
      <c r="G413" s="161">
        <v>15</v>
      </c>
      <c r="H413" s="162">
        <f>F413*G413</f>
        <v>2534.25</v>
      </c>
    </row>
    <row r="414" spans="1:8">
      <c r="A414" s="156" t="s">
        <v>312</v>
      </c>
      <c r="B414" s="163" t="s">
        <v>1088</v>
      </c>
      <c r="C414" s="158" t="s">
        <v>674</v>
      </c>
      <c r="D414" s="163" t="s">
        <v>1095</v>
      </c>
      <c r="E414" s="159">
        <v>40422</v>
      </c>
      <c r="F414" s="153">
        <v>168.95</v>
      </c>
      <c r="G414" s="161">
        <v>9</v>
      </c>
      <c r="H414" s="165">
        <f>F414*G414</f>
        <v>1520.55</v>
      </c>
    </row>
    <row r="415" spans="1:8">
      <c r="A415" s="156" t="s">
        <v>312</v>
      </c>
      <c r="B415" s="157" t="s">
        <v>1088</v>
      </c>
      <c r="C415" s="158" t="s">
        <v>674</v>
      </c>
      <c r="D415" s="157" t="s">
        <v>1092</v>
      </c>
      <c r="E415" s="159">
        <v>40424</v>
      </c>
      <c r="F415" s="153">
        <v>168.95</v>
      </c>
      <c r="G415" s="161">
        <v>1</v>
      </c>
      <c r="H415" s="162">
        <f>F415*G415</f>
        <v>168.95</v>
      </c>
    </row>
    <row r="416" spans="1:8">
      <c r="A416" s="156" t="s">
        <v>171</v>
      </c>
      <c r="B416" s="163" t="s">
        <v>1088</v>
      </c>
      <c r="C416" s="158" t="s">
        <v>674</v>
      </c>
      <c r="D416" s="163" t="s">
        <v>1091</v>
      </c>
      <c r="E416" s="159">
        <v>40430</v>
      </c>
      <c r="F416" s="153">
        <v>168.95</v>
      </c>
      <c r="G416" s="161">
        <v>3</v>
      </c>
      <c r="H416" s="165">
        <f>F416*G416</f>
        <v>506.84999999999997</v>
      </c>
    </row>
    <row r="417" spans="1:8">
      <c r="A417" s="156" t="s">
        <v>171</v>
      </c>
      <c r="B417" s="157" t="s">
        <v>1088</v>
      </c>
      <c r="C417" s="158" t="s">
        <v>674</v>
      </c>
      <c r="D417" s="157" t="s">
        <v>1091</v>
      </c>
      <c r="E417" s="159">
        <v>40435</v>
      </c>
      <c r="F417" s="153">
        <v>168.95</v>
      </c>
      <c r="G417" s="161">
        <v>8</v>
      </c>
      <c r="H417" s="162">
        <f>F417*G417</f>
        <v>1351.6</v>
      </c>
    </row>
    <row r="418" spans="1:8">
      <c r="A418" s="156" t="s">
        <v>605</v>
      </c>
      <c r="B418" s="163" t="s">
        <v>1088</v>
      </c>
      <c r="C418" s="158" t="s">
        <v>675</v>
      </c>
      <c r="D418" s="163" t="s">
        <v>1095</v>
      </c>
      <c r="E418" s="159">
        <v>40439</v>
      </c>
      <c r="F418" s="153">
        <v>168.95</v>
      </c>
      <c r="G418" s="161">
        <v>12</v>
      </c>
      <c r="H418" s="165">
        <f>F418*G418</f>
        <v>2027.3999999999999</v>
      </c>
    </row>
    <row r="419" spans="1:8">
      <c r="A419" s="156" t="s">
        <v>262</v>
      </c>
      <c r="B419" s="157" t="s">
        <v>1088</v>
      </c>
      <c r="C419" s="158" t="s">
        <v>676</v>
      </c>
      <c r="D419" s="157" t="s">
        <v>1095</v>
      </c>
      <c r="E419" s="159">
        <v>40449</v>
      </c>
      <c r="F419" s="153">
        <v>168.95</v>
      </c>
      <c r="G419" s="161">
        <v>12</v>
      </c>
      <c r="H419" s="162">
        <f>F419*G419</f>
        <v>2027.3999999999999</v>
      </c>
    </row>
    <row r="420" spans="1:8">
      <c r="A420" s="156" t="s">
        <v>312</v>
      </c>
      <c r="B420" s="163" t="s">
        <v>1088</v>
      </c>
      <c r="C420" s="158" t="s">
        <v>674</v>
      </c>
      <c r="D420" s="163" t="s">
        <v>1092</v>
      </c>
      <c r="E420" s="159">
        <v>40456</v>
      </c>
      <c r="F420" s="153">
        <v>168.95</v>
      </c>
      <c r="G420" s="161">
        <v>15</v>
      </c>
      <c r="H420" s="165">
        <f>F420*G420</f>
        <v>2534.25</v>
      </c>
    </row>
    <row r="421" spans="1:8">
      <c r="A421" s="156" t="s">
        <v>605</v>
      </c>
      <c r="B421" s="157" t="s">
        <v>1088</v>
      </c>
      <c r="C421" s="158" t="s">
        <v>675</v>
      </c>
      <c r="D421" s="157" t="s">
        <v>1095</v>
      </c>
      <c r="E421" s="159">
        <v>40456</v>
      </c>
      <c r="F421" s="153">
        <v>168.95</v>
      </c>
      <c r="G421" s="161">
        <v>7</v>
      </c>
      <c r="H421" s="162">
        <f>F421*G421</f>
        <v>1182.6499999999999</v>
      </c>
    </row>
    <row r="422" spans="1:8">
      <c r="A422" s="156" t="s">
        <v>678</v>
      </c>
      <c r="B422" s="163" t="s">
        <v>1088</v>
      </c>
      <c r="C422" s="158" t="s">
        <v>679</v>
      </c>
      <c r="D422" s="163" t="s">
        <v>1095</v>
      </c>
      <c r="E422" s="159">
        <v>40459</v>
      </c>
      <c r="F422" s="153">
        <v>168.95</v>
      </c>
      <c r="G422" s="161">
        <v>12</v>
      </c>
      <c r="H422" s="165">
        <f>F422*G422</f>
        <v>2027.3999999999999</v>
      </c>
    </row>
    <row r="423" spans="1:8">
      <c r="A423" s="156" t="s">
        <v>171</v>
      </c>
      <c r="B423" s="157" t="s">
        <v>1088</v>
      </c>
      <c r="C423" s="158" t="s">
        <v>674</v>
      </c>
      <c r="D423" s="157" t="s">
        <v>1091</v>
      </c>
      <c r="E423" s="159">
        <v>40470</v>
      </c>
      <c r="F423" s="153">
        <v>168.95</v>
      </c>
      <c r="G423" s="161">
        <v>6</v>
      </c>
      <c r="H423" s="162">
        <f>F423*G423</f>
        <v>1013.6999999999999</v>
      </c>
    </row>
    <row r="424" spans="1:8">
      <c r="A424" s="156" t="s">
        <v>677</v>
      </c>
      <c r="B424" s="163" t="s">
        <v>1088</v>
      </c>
      <c r="C424" s="158" t="s">
        <v>675</v>
      </c>
      <c r="D424" s="163" t="s">
        <v>1093</v>
      </c>
      <c r="E424" s="159">
        <v>40473</v>
      </c>
      <c r="F424" s="153">
        <v>168.95</v>
      </c>
      <c r="G424" s="161">
        <v>5</v>
      </c>
      <c r="H424" s="165">
        <f>F424*G424</f>
        <v>844.75</v>
      </c>
    </row>
    <row r="425" spans="1:8">
      <c r="A425" s="156" t="s">
        <v>171</v>
      </c>
      <c r="B425" s="157" t="s">
        <v>1088</v>
      </c>
      <c r="C425" s="158" t="s">
        <v>674</v>
      </c>
      <c r="D425" s="157" t="s">
        <v>1092</v>
      </c>
      <c r="E425" s="159">
        <v>40476</v>
      </c>
      <c r="F425" s="153">
        <v>168.95</v>
      </c>
      <c r="G425" s="161">
        <v>2</v>
      </c>
      <c r="H425" s="162">
        <f>F425*G425</f>
        <v>337.9</v>
      </c>
    </row>
    <row r="426" spans="1:8">
      <c r="A426" s="156" t="s">
        <v>343</v>
      </c>
      <c r="B426" s="163" t="s">
        <v>1088</v>
      </c>
      <c r="C426" s="158" t="s">
        <v>676</v>
      </c>
      <c r="D426" s="163" t="s">
        <v>1095</v>
      </c>
      <c r="E426" s="159">
        <v>40476</v>
      </c>
      <c r="F426" s="153">
        <v>168.95</v>
      </c>
      <c r="G426" s="161">
        <v>5</v>
      </c>
      <c r="H426" s="165">
        <f>F426*G426</f>
        <v>844.75</v>
      </c>
    </row>
    <row r="427" spans="1:8">
      <c r="A427" s="156" t="s">
        <v>312</v>
      </c>
      <c r="B427" s="157" t="s">
        <v>1088</v>
      </c>
      <c r="C427" s="158" t="s">
        <v>674</v>
      </c>
      <c r="D427" s="157" t="s">
        <v>1095</v>
      </c>
      <c r="E427" s="159">
        <v>40478</v>
      </c>
      <c r="F427" s="153">
        <v>168.95</v>
      </c>
      <c r="G427" s="161">
        <v>5</v>
      </c>
      <c r="H427" s="162">
        <f>F427*G427</f>
        <v>844.75</v>
      </c>
    </row>
    <row r="428" spans="1:8">
      <c r="A428" s="156" t="s">
        <v>681</v>
      </c>
      <c r="B428" s="163" t="s">
        <v>1088</v>
      </c>
      <c r="C428" s="158" t="s">
        <v>679</v>
      </c>
      <c r="D428" s="163" t="s">
        <v>1095</v>
      </c>
      <c r="E428" s="159">
        <v>40484</v>
      </c>
      <c r="F428" s="153">
        <v>168.95</v>
      </c>
      <c r="G428" s="161">
        <v>6</v>
      </c>
      <c r="H428" s="165">
        <f>F428*G428</f>
        <v>1013.6999999999999</v>
      </c>
    </row>
    <row r="429" spans="1:8">
      <c r="A429" s="156" t="s">
        <v>677</v>
      </c>
      <c r="B429" s="157" t="s">
        <v>1088</v>
      </c>
      <c r="C429" s="158" t="s">
        <v>675</v>
      </c>
      <c r="D429" s="157" t="s">
        <v>1094</v>
      </c>
      <c r="E429" s="159">
        <v>40491</v>
      </c>
      <c r="F429" s="153">
        <v>168.95</v>
      </c>
      <c r="G429" s="161">
        <v>16</v>
      </c>
      <c r="H429" s="162">
        <f>F429*G429</f>
        <v>2703.2</v>
      </c>
    </row>
    <row r="430" spans="1:8">
      <c r="A430" s="156" t="s">
        <v>673</v>
      </c>
      <c r="B430" s="163" t="s">
        <v>1088</v>
      </c>
      <c r="C430" s="158" t="s">
        <v>674</v>
      </c>
      <c r="D430" s="163" t="s">
        <v>1095</v>
      </c>
      <c r="E430" s="159">
        <v>40491</v>
      </c>
      <c r="F430" s="153">
        <v>168.95</v>
      </c>
      <c r="G430" s="161">
        <v>4</v>
      </c>
      <c r="H430" s="165">
        <f>F430*G430</f>
        <v>675.8</v>
      </c>
    </row>
    <row r="431" spans="1:8">
      <c r="A431" s="156" t="s">
        <v>262</v>
      </c>
      <c r="B431" s="157" t="s">
        <v>1088</v>
      </c>
      <c r="C431" s="158" t="s">
        <v>676</v>
      </c>
      <c r="D431" s="157" t="s">
        <v>1092</v>
      </c>
      <c r="E431" s="159">
        <v>40498</v>
      </c>
      <c r="F431" s="153">
        <v>168.95</v>
      </c>
      <c r="G431" s="161">
        <v>9</v>
      </c>
      <c r="H431" s="162">
        <f>F431*G431</f>
        <v>1520.55</v>
      </c>
    </row>
    <row r="432" spans="1:8">
      <c r="A432" s="156" t="s">
        <v>678</v>
      </c>
      <c r="B432" s="163" t="s">
        <v>1088</v>
      </c>
      <c r="C432" s="158" t="s">
        <v>679</v>
      </c>
      <c r="D432" s="163" t="s">
        <v>1092</v>
      </c>
      <c r="E432" s="159">
        <v>40498</v>
      </c>
      <c r="F432" s="153">
        <v>168.95</v>
      </c>
      <c r="G432" s="161">
        <v>10</v>
      </c>
      <c r="H432" s="165">
        <f>F432*G432</f>
        <v>1689.5</v>
      </c>
    </row>
    <row r="433" spans="1:8">
      <c r="A433" s="156" t="s">
        <v>673</v>
      </c>
      <c r="B433" s="157" t="s">
        <v>1088</v>
      </c>
      <c r="C433" s="158" t="s">
        <v>674</v>
      </c>
      <c r="D433" s="157" t="s">
        <v>1094</v>
      </c>
      <c r="E433" s="159">
        <v>40501</v>
      </c>
      <c r="F433" s="153">
        <v>168.95</v>
      </c>
      <c r="G433" s="161">
        <v>8</v>
      </c>
      <c r="H433" s="162">
        <f>F433*G433</f>
        <v>1351.6</v>
      </c>
    </row>
    <row r="434" spans="1:8">
      <c r="A434" s="156" t="s">
        <v>681</v>
      </c>
      <c r="B434" s="163" t="s">
        <v>1088</v>
      </c>
      <c r="C434" s="158" t="s">
        <v>679</v>
      </c>
      <c r="D434" s="163" t="s">
        <v>1095</v>
      </c>
      <c r="E434" s="159">
        <v>40501</v>
      </c>
      <c r="F434" s="153">
        <v>168.95</v>
      </c>
      <c r="G434" s="161">
        <v>15</v>
      </c>
      <c r="H434" s="165">
        <f>F434*G434</f>
        <v>2534.25</v>
      </c>
    </row>
    <row r="435" spans="1:8">
      <c r="A435" s="156" t="s">
        <v>262</v>
      </c>
      <c r="B435" s="157" t="s">
        <v>1088</v>
      </c>
      <c r="C435" s="158" t="s">
        <v>676</v>
      </c>
      <c r="D435" s="157" t="s">
        <v>1094</v>
      </c>
      <c r="E435" s="159">
        <v>40507</v>
      </c>
      <c r="F435" s="153">
        <v>168.95</v>
      </c>
      <c r="G435" s="161">
        <v>14</v>
      </c>
      <c r="H435" s="162">
        <f>F435*G435</f>
        <v>2365.2999999999997</v>
      </c>
    </row>
    <row r="436" spans="1:8">
      <c r="A436" s="156" t="s">
        <v>343</v>
      </c>
      <c r="B436" s="163" t="s">
        <v>1088</v>
      </c>
      <c r="C436" s="158" t="s">
        <v>676</v>
      </c>
      <c r="D436" s="163" t="s">
        <v>1094</v>
      </c>
      <c r="E436" s="159">
        <v>40508</v>
      </c>
      <c r="F436" s="153">
        <v>168.95</v>
      </c>
      <c r="G436" s="161">
        <v>17</v>
      </c>
      <c r="H436" s="165">
        <f>F436*G436</f>
        <v>2872.1499999999996</v>
      </c>
    </row>
    <row r="437" spans="1:8">
      <c r="A437" s="156" t="s">
        <v>682</v>
      </c>
      <c r="B437" s="157" t="s">
        <v>1088</v>
      </c>
      <c r="C437" s="158" t="s">
        <v>679</v>
      </c>
      <c r="D437" s="157" t="s">
        <v>1092</v>
      </c>
      <c r="E437" s="159">
        <v>40522</v>
      </c>
      <c r="F437" s="153">
        <v>168.95</v>
      </c>
      <c r="G437" s="161">
        <v>1</v>
      </c>
      <c r="H437" s="162">
        <f>F437*G437</f>
        <v>168.95</v>
      </c>
    </row>
    <row r="438" spans="1:8">
      <c r="A438" s="156" t="s">
        <v>312</v>
      </c>
      <c r="B438" s="163" t="s">
        <v>1088</v>
      </c>
      <c r="C438" s="158" t="s">
        <v>674</v>
      </c>
      <c r="D438" s="163" t="s">
        <v>1091</v>
      </c>
      <c r="E438" s="159">
        <v>40526</v>
      </c>
      <c r="F438" s="153">
        <v>168.95</v>
      </c>
      <c r="G438" s="161">
        <v>9</v>
      </c>
      <c r="H438" s="165">
        <f>F438*G438</f>
        <v>1520.55</v>
      </c>
    </row>
    <row r="439" spans="1:8">
      <c r="A439" s="156" t="s">
        <v>171</v>
      </c>
      <c r="B439" s="157" t="s">
        <v>1088</v>
      </c>
      <c r="C439" s="158" t="s">
        <v>674</v>
      </c>
      <c r="D439" s="157" t="s">
        <v>1093</v>
      </c>
      <c r="E439" s="159">
        <v>40526</v>
      </c>
      <c r="F439" s="153">
        <v>168.95</v>
      </c>
      <c r="G439" s="161">
        <v>2</v>
      </c>
      <c r="H439" s="162">
        <f>F439*G439</f>
        <v>337.9</v>
      </c>
    </row>
    <row r="440" spans="1:8">
      <c r="A440" s="156" t="s">
        <v>673</v>
      </c>
      <c r="B440" s="163" t="s">
        <v>1088</v>
      </c>
      <c r="C440" s="158" t="s">
        <v>674</v>
      </c>
      <c r="D440" s="163" t="s">
        <v>1093</v>
      </c>
      <c r="E440" s="159">
        <v>40536</v>
      </c>
      <c r="F440" s="153">
        <v>168.95</v>
      </c>
      <c r="G440" s="161">
        <v>3</v>
      </c>
      <c r="H440" s="165">
        <f>F440*G440</f>
        <v>506.84999999999997</v>
      </c>
    </row>
    <row r="441" spans="1:8">
      <c r="A441" s="156" t="s">
        <v>681</v>
      </c>
      <c r="B441" s="157" t="s">
        <v>1088</v>
      </c>
      <c r="C441" s="158" t="s">
        <v>679</v>
      </c>
      <c r="D441" s="157" t="s">
        <v>1095</v>
      </c>
      <c r="E441" s="159">
        <v>40541</v>
      </c>
      <c r="F441" s="153">
        <v>168.95</v>
      </c>
      <c r="G441" s="161">
        <v>8</v>
      </c>
      <c r="H441" s="162">
        <f>F441*G441</f>
        <v>1351.6</v>
      </c>
    </row>
    <row r="442" spans="1:8">
      <c r="A442" s="156" t="s">
        <v>343</v>
      </c>
      <c r="B442" s="163" t="s">
        <v>1088</v>
      </c>
      <c r="C442" s="158" t="s">
        <v>676</v>
      </c>
      <c r="D442" s="163" t="s">
        <v>1093</v>
      </c>
      <c r="E442" s="159">
        <v>40542</v>
      </c>
      <c r="F442" s="153">
        <v>168.95</v>
      </c>
      <c r="G442" s="161">
        <v>4</v>
      </c>
      <c r="H442" s="165">
        <f>F442*G442</f>
        <v>675.8</v>
      </c>
    </row>
    <row r="443" spans="1:8">
      <c r="A443" s="156" t="s">
        <v>343</v>
      </c>
      <c r="B443" s="157" t="s">
        <v>1088</v>
      </c>
      <c r="C443" s="158" t="s">
        <v>676</v>
      </c>
      <c r="D443" s="157" t="s">
        <v>1093</v>
      </c>
      <c r="E443" s="159">
        <v>40549</v>
      </c>
      <c r="F443" s="153">
        <v>168.95</v>
      </c>
      <c r="G443" s="161">
        <v>7</v>
      </c>
      <c r="H443" s="162">
        <f>F443*G443</f>
        <v>1182.6499999999999</v>
      </c>
    </row>
    <row r="444" spans="1:8">
      <c r="A444" s="156" t="s">
        <v>605</v>
      </c>
      <c r="B444" s="163" t="s">
        <v>1088</v>
      </c>
      <c r="C444" s="158" t="s">
        <v>675</v>
      </c>
      <c r="D444" s="163" t="s">
        <v>1095</v>
      </c>
      <c r="E444" s="159">
        <v>40556</v>
      </c>
      <c r="F444" s="153">
        <v>168.95</v>
      </c>
      <c r="G444" s="161">
        <v>13</v>
      </c>
      <c r="H444" s="165">
        <f>F444*G444</f>
        <v>2196.35</v>
      </c>
    </row>
    <row r="445" spans="1:8">
      <c r="A445" s="156" t="s">
        <v>673</v>
      </c>
      <c r="B445" s="157" t="s">
        <v>1088</v>
      </c>
      <c r="C445" s="158" t="s">
        <v>674</v>
      </c>
      <c r="D445" s="157" t="s">
        <v>1092</v>
      </c>
      <c r="E445" s="159">
        <v>40557</v>
      </c>
      <c r="F445" s="153">
        <v>168.95</v>
      </c>
      <c r="G445" s="161">
        <v>12</v>
      </c>
      <c r="H445" s="162">
        <f>F445*G445</f>
        <v>2027.3999999999999</v>
      </c>
    </row>
    <row r="446" spans="1:8">
      <c r="A446" s="156" t="s">
        <v>312</v>
      </c>
      <c r="B446" s="163" t="s">
        <v>1088</v>
      </c>
      <c r="C446" s="158" t="s">
        <v>674</v>
      </c>
      <c r="D446" s="163" t="s">
        <v>1095</v>
      </c>
      <c r="E446" s="159">
        <v>40557</v>
      </c>
      <c r="F446" s="153">
        <v>168.95</v>
      </c>
      <c r="G446" s="161">
        <v>2</v>
      </c>
      <c r="H446" s="165">
        <f>F446*G446</f>
        <v>337.9</v>
      </c>
    </row>
    <row r="447" spans="1:8">
      <c r="A447" s="156" t="s">
        <v>673</v>
      </c>
      <c r="B447" s="157" t="s">
        <v>1088</v>
      </c>
      <c r="C447" s="158" t="s">
        <v>674</v>
      </c>
      <c r="D447" s="157" t="s">
        <v>1095</v>
      </c>
      <c r="E447" s="159">
        <v>40561</v>
      </c>
      <c r="F447" s="153">
        <v>168.95</v>
      </c>
      <c r="G447" s="161">
        <v>8</v>
      </c>
      <c r="H447" s="162">
        <f>F447*G447</f>
        <v>1351.6</v>
      </c>
    </row>
    <row r="448" spans="1:8">
      <c r="A448" s="156" t="s">
        <v>677</v>
      </c>
      <c r="B448" s="163" t="s">
        <v>1088</v>
      </c>
      <c r="C448" s="158" t="s">
        <v>675</v>
      </c>
      <c r="D448" s="163" t="s">
        <v>1093</v>
      </c>
      <c r="E448" s="159">
        <v>40568</v>
      </c>
      <c r="F448" s="153">
        <v>168.95</v>
      </c>
      <c r="G448" s="161">
        <v>15</v>
      </c>
      <c r="H448" s="165">
        <f>F448*G448</f>
        <v>2534.25</v>
      </c>
    </row>
    <row r="449" spans="1:8">
      <c r="A449" s="156" t="s">
        <v>678</v>
      </c>
      <c r="B449" s="157" t="s">
        <v>1088</v>
      </c>
      <c r="C449" s="158" t="s">
        <v>679</v>
      </c>
      <c r="D449" s="157" t="s">
        <v>1094</v>
      </c>
      <c r="E449" s="159">
        <v>40575</v>
      </c>
      <c r="F449" s="153">
        <v>168.95</v>
      </c>
      <c r="G449" s="161">
        <v>13</v>
      </c>
      <c r="H449" s="162">
        <f>F449*G449</f>
        <v>2196.35</v>
      </c>
    </row>
    <row r="450" spans="1:8">
      <c r="A450" s="156" t="s">
        <v>262</v>
      </c>
      <c r="B450" s="163" t="s">
        <v>1088</v>
      </c>
      <c r="C450" s="158" t="s">
        <v>676</v>
      </c>
      <c r="D450" s="163" t="s">
        <v>1094</v>
      </c>
      <c r="E450" s="159">
        <v>40576</v>
      </c>
      <c r="F450" s="153">
        <v>168.95</v>
      </c>
      <c r="G450" s="161">
        <v>12</v>
      </c>
      <c r="H450" s="165">
        <f>F450*G450</f>
        <v>2027.3999999999999</v>
      </c>
    </row>
    <row r="451" spans="1:8">
      <c r="A451" s="156" t="s">
        <v>262</v>
      </c>
      <c r="B451" s="157" t="s">
        <v>1088</v>
      </c>
      <c r="C451" s="158" t="s">
        <v>676</v>
      </c>
      <c r="D451" s="157" t="s">
        <v>1095</v>
      </c>
      <c r="E451" s="159">
        <v>40576</v>
      </c>
      <c r="F451" s="153">
        <v>168.95</v>
      </c>
      <c r="G451" s="161">
        <v>9</v>
      </c>
      <c r="H451" s="162">
        <f>F451*G451</f>
        <v>1520.55</v>
      </c>
    </row>
    <row r="452" spans="1:8">
      <c r="A452" s="156" t="s">
        <v>677</v>
      </c>
      <c r="B452" s="163" t="s">
        <v>1088</v>
      </c>
      <c r="C452" s="158" t="s">
        <v>675</v>
      </c>
      <c r="D452" s="163" t="s">
        <v>1092</v>
      </c>
      <c r="E452" s="159">
        <v>40577</v>
      </c>
      <c r="F452" s="153">
        <v>168.95</v>
      </c>
      <c r="G452" s="161">
        <v>14</v>
      </c>
      <c r="H452" s="165">
        <f>F452*G452</f>
        <v>2365.2999999999997</v>
      </c>
    </row>
    <row r="453" spans="1:8">
      <c r="A453" s="156" t="s">
        <v>678</v>
      </c>
      <c r="B453" s="157" t="s">
        <v>1088</v>
      </c>
      <c r="C453" s="158" t="s">
        <v>679</v>
      </c>
      <c r="D453" s="157" t="s">
        <v>1094</v>
      </c>
      <c r="E453" s="159">
        <v>40582</v>
      </c>
      <c r="F453" s="153">
        <v>168.95</v>
      </c>
      <c r="G453" s="161">
        <v>11</v>
      </c>
      <c r="H453" s="162">
        <f>F453*G453</f>
        <v>1858.4499999999998</v>
      </c>
    </row>
    <row r="454" spans="1:8">
      <c r="A454" s="156" t="s">
        <v>681</v>
      </c>
      <c r="B454" s="163" t="s">
        <v>1088</v>
      </c>
      <c r="C454" s="158" t="s">
        <v>679</v>
      </c>
      <c r="D454" s="163" t="s">
        <v>1093</v>
      </c>
      <c r="E454" s="159">
        <v>40582</v>
      </c>
      <c r="F454" s="153">
        <v>168.95</v>
      </c>
      <c r="G454" s="161">
        <v>7</v>
      </c>
      <c r="H454" s="165">
        <f>F454*G454</f>
        <v>1182.6499999999999</v>
      </c>
    </row>
    <row r="455" spans="1:8">
      <c r="A455" s="156" t="s">
        <v>171</v>
      </c>
      <c r="B455" s="157" t="s">
        <v>1088</v>
      </c>
      <c r="C455" s="158" t="s">
        <v>674</v>
      </c>
      <c r="D455" s="157" t="s">
        <v>1094</v>
      </c>
      <c r="E455" s="159">
        <v>40593</v>
      </c>
      <c r="F455" s="153">
        <v>168.95</v>
      </c>
      <c r="G455" s="161">
        <v>19</v>
      </c>
      <c r="H455" s="162">
        <f>F455*G455</f>
        <v>3210.0499999999997</v>
      </c>
    </row>
    <row r="456" spans="1:8">
      <c r="A456" s="156" t="s">
        <v>673</v>
      </c>
      <c r="B456" s="163" t="s">
        <v>1088</v>
      </c>
      <c r="C456" s="158" t="s">
        <v>674</v>
      </c>
      <c r="D456" s="163" t="s">
        <v>1091</v>
      </c>
      <c r="E456" s="159">
        <v>40595</v>
      </c>
      <c r="F456" s="153">
        <v>168.95</v>
      </c>
      <c r="G456" s="161">
        <v>11</v>
      </c>
      <c r="H456" s="165">
        <f>F456*G456</f>
        <v>1858.4499999999998</v>
      </c>
    </row>
    <row r="457" spans="1:8">
      <c r="A457" s="156" t="s">
        <v>680</v>
      </c>
      <c r="B457" s="157" t="s">
        <v>1088</v>
      </c>
      <c r="C457" s="158" t="s">
        <v>679</v>
      </c>
      <c r="D457" s="157" t="s">
        <v>1093</v>
      </c>
      <c r="E457" s="159">
        <v>40596</v>
      </c>
      <c r="F457" s="153">
        <v>168.95</v>
      </c>
      <c r="G457" s="161">
        <v>6</v>
      </c>
      <c r="H457" s="162">
        <f>F457*G457</f>
        <v>1013.6999999999999</v>
      </c>
    </row>
    <row r="458" spans="1:8">
      <c r="A458" s="156" t="s">
        <v>3141</v>
      </c>
      <c r="B458" s="163" t="s">
        <v>1088</v>
      </c>
      <c r="C458" s="158" t="s">
        <v>676</v>
      </c>
      <c r="D458" s="163" t="s">
        <v>1095</v>
      </c>
      <c r="E458" s="159">
        <v>40596</v>
      </c>
      <c r="F458" s="153">
        <v>168.95</v>
      </c>
      <c r="G458" s="161">
        <v>3</v>
      </c>
      <c r="H458" s="165">
        <f>F458*G458</f>
        <v>506.84999999999997</v>
      </c>
    </row>
    <row r="459" spans="1:8">
      <c r="A459" s="156" t="s">
        <v>3141</v>
      </c>
      <c r="B459" s="157" t="s">
        <v>1088</v>
      </c>
      <c r="C459" s="158" t="s">
        <v>676</v>
      </c>
      <c r="D459" s="157" t="s">
        <v>1093</v>
      </c>
      <c r="E459" s="159">
        <v>40610</v>
      </c>
      <c r="F459" s="153">
        <v>168.95</v>
      </c>
      <c r="G459" s="161">
        <v>2</v>
      </c>
      <c r="H459" s="162">
        <f>F459*G459</f>
        <v>337.9</v>
      </c>
    </row>
    <row r="460" spans="1:8">
      <c r="A460" s="156" t="s">
        <v>680</v>
      </c>
      <c r="B460" s="163" t="s">
        <v>1088</v>
      </c>
      <c r="C460" s="158" t="s">
        <v>679</v>
      </c>
      <c r="D460" s="163" t="s">
        <v>1091</v>
      </c>
      <c r="E460" s="159">
        <v>40613</v>
      </c>
      <c r="F460" s="153">
        <v>168.95</v>
      </c>
      <c r="G460" s="161">
        <v>13</v>
      </c>
      <c r="H460" s="165">
        <f>F460*G460</f>
        <v>2196.35</v>
      </c>
    </row>
    <row r="461" spans="1:8">
      <c r="A461" s="156" t="s">
        <v>605</v>
      </c>
      <c r="B461" s="157" t="s">
        <v>1088</v>
      </c>
      <c r="C461" s="158" t="s">
        <v>675</v>
      </c>
      <c r="D461" s="157" t="s">
        <v>1095</v>
      </c>
      <c r="E461" s="159">
        <v>40614</v>
      </c>
      <c r="F461" s="153">
        <v>168.95</v>
      </c>
      <c r="G461" s="161">
        <v>4</v>
      </c>
      <c r="H461" s="162">
        <f>F461*G461</f>
        <v>675.8</v>
      </c>
    </row>
    <row r="462" spans="1:8">
      <c r="A462" s="156" t="s">
        <v>682</v>
      </c>
      <c r="B462" s="163" t="s">
        <v>1088</v>
      </c>
      <c r="C462" s="158" t="s">
        <v>679</v>
      </c>
      <c r="D462" s="163" t="s">
        <v>1094</v>
      </c>
      <c r="E462" s="159">
        <v>40626</v>
      </c>
      <c r="F462" s="153">
        <v>168.95</v>
      </c>
      <c r="G462" s="161">
        <v>18</v>
      </c>
      <c r="H462" s="165">
        <f>F462*G462</f>
        <v>3041.1</v>
      </c>
    </row>
    <row r="463" spans="1:8">
      <c r="A463" s="156" t="s">
        <v>673</v>
      </c>
      <c r="B463" s="157" t="s">
        <v>1088</v>
      </c>
      <c r="C463" s="158" t="s">
        <v>674</v>
      </c>
      <c r="D463" s="157" t="s">
        <v>1093</v>
      </c>
      <c r="E463" s="159">
        <v>40627</v>
      </c>
      <c r="F463" s="153">
        <v>168.95</v>
      </c>
      <c r="G463" s="161">
        <v>4</v>
      </c>
      <c r="H463" s="162">
        <f>F463*G463</f>
        <v>675.8</v>
      </c>
    </row>
    <row r="464" spans="1:8">
      <c r="A464" s="156" t="s">
        <v>171</v>
      </c>
      <c r="B464" s="163" t="s">
        <v>1088</v>
      </c>
      <c r="C464" s="158" t="s">
        <v>674</v>
      </c>
      <c r="D464" s="163" t="s">
        <v>1093</v>
      </c>
      <c r="E464" s="159">
        <v>40628</v>
      </c>
      <c r="F464" s="153">
        <v>168.95</v>
      </c>
      <c r="G464" s="161">
        <v>6</v>
      </c>
      <c r="H464" s="165">
        <f>F464*G464</f>
        <v>1013.6999999999999</v>
      </c>
    </row>
    <row r="465" spans="1:8">
      <c r="A465" s="156" t="s">
        <v>343</v>
      </c>
      <c r="B465" s="157" t="s">
        <v>1088</v>
      </c>
      <c r="C465" s="158" t="s">
        <v>676</v>
      </c>
      <c r="D465" s="157" t="s">
        <v>1095</v>
      </c>
      <c r="E465" s="159">
        <v>40631</v>
      </c>
      <c r="F465" s="153">
        <v>168.95</v>
      </c>
      <c r="G465" s="161">
        <v>10</v>
      </c>
      <c r="H465" s="162">
        <f>F465*G465</f>
        <v>1689.5</v>
      </c>
    </row>
    <row r="466" spans="1:8">
      <c r="A466" s="156" t="s">
        <v>343</v>
      </c>
      <c r="B466" s="163" t="s">
        <v>1088</v>
      </c>
      <c r="C466" s="158" t="s">
        <v>676</v>
      </c>
      <c r="D466" s="163" t="s">
        <v>1093</v>
      </c>
      <c r="E466" s="159">
        <v>40632</v>
      </c>
      <c r="F466" s="153">
        <v>168.95</v>
      </c>
      <c r="G466" s="161">
        <v>4</v>
      </c>
      <c r="H466" s="165">
        <f>F466*G466</f>
        <v>675.8</v>
      </c>
    </row>
    <row r="467" spans="1:8">
      <c r="A467" s="156" t="s">
        <v>677</v>
      </c>
      <c r="B467" s="157" t="s">
        <v>1088</v>
      </c>
      <c r="C467" s="158" t="s">
        <v>675</v>
      </c>
      <c r="D467" s="157" t="s">
        <v>1093</v>
      </c>
      <c r="E467" s="159">
        <v>40638</v>
      </c>
      <c r="F467" s="153">
        <v>168.95</v>
      </c>
      <c r="G467" s="161">
        <v>10</v>
      </c>
      <c r="H467" s="162">
        <f>F467*G467</f>
        <v>1689.5</v>
      </c>
    </row>
    <row r="468" spans="1:8">
      <c r="A468" s="156" t="s">
        <v>673</v>
      </c>
      <c r="B468" s="163" t="s">
        <v>1088</v>
      </c>
      <c r="C468" s="158" t="s">
        <v>674</v>
      </c>
      <c r="D468" s="163" t="s">
        <v>1092</v>
      </c>
      <c r="E468" s="159">
        <v>40639</v>
      </c>
      <c r="F468" s="153">
        <v>168.95</v>
      </c>
      <c r="G468" s="161">
        <v>4</v>
      </c>
      <c r="H468" s="165">
        <f>F468*G468</f>
        <v>675.8</v>
      </c>
    </row>
    <row r="469" spans="1:8">
      <c r="A469" s="156" t="s">
        <v>680</v>
      </c>
      <c r="B469" s="157" t="s">
        <v>1088</v>
      </c>
      <c r="C469" s="158" t="s">
        <v>679</v>
      </c>
      <c r="D469" s="157" t="s">
        <v>1092</v>
      </c>
      <c r="E469" s="159">
        <v>40642</v>
      </c>
      <c r="F469" s="153">
        <v>168.95</v>
      </c>
      <c r="G469" s="161">
        <v>4</v>
      </c>
      <c r="H469" s="162">
        <f>F469*G469</f>
        <v>675.8</v>
      </c>
    </row>
    <row r="470" spans="1:8">
      <c r="A470" s="156" t="s">
        <v>262</v>
      </c>
      <c r="B470" s="163" t="s">
        <v>1088</v>
      </c>
      <c r="C470" s="158" t="s">
        <v>676</v>
      </c>
      <c r="D470" s="163" t="s">
        <v>1092</v>
      </c>
      <c r="E470" s="159">
        <v>40648</v>
      </c>
      <c r="F470" s="153">
        <v>168.95</v>
      </c>
      <c r="G470" s="161">
        <v>12</v>
      </c>
      <c r="H470" s="165">
        <f>F470*G470</f>
        <v>2027.3999999999999</v>
      </c>
    </row>
    <row r="471" spans="1:8">
      <c r="A471" s="156" t="s">
        <v>3141</v>
      </c>
      <c r="B471" s="157" t="s">
        <v>1088</v>
      </c>
      <c r="C471" s="158" t="s">
        <v>676</v>
      </c>
      <c r="D471" s="157" t="s">
        <v>1091</v>
      </c>
      <c r="E471" s="159">
        <v>40665</v>
      </c>
      <c r="F471" s="153">
        <v>168.95</v>
      </c>
      <c r="G471" s="161">
        <v>10</v>
      </c>
      <c r="H471" s="162">
        <f>F471*G471</f>
        <v>1689.5</v>
      </c>
    </row>
    <row r="472" spans="1:8">
      <c r="A472" s="156" t="s">
        <v>343</v>
      </c>
      <c r="B472" s="163" t="s">
        <v>1088</v>
      </c>
      <c r="C472" s="158" t="s">
        <v>676</v>
      </c>
      <c r="D472" s="163" t="s">
        <v>1092</v>
      </c>
      <c r="E472" s="159">
        <v>40665</v>
      </c>
      <c r="F472" s="153">
        <v>168.95</v>
      </c>
      <c r="G472" s="161">
        <v>1</v>
      </c>
      <c r="H472" s="165">
        <f>F472*G472</f>
        <v>168.95</v>
      </c>
    </row>
    <row r="473" spans="1:8">
      <c r="A473" s="156" t="s">
        <v>343</v>
      </c>
      <c r="B473" s="157" t="s">
        <v>1088</v>
      </c>
      <c r="C473" s="158" t="s">
        <v>676</v>
      </c>
      <c r="D473" s="157" t="s">
        <v>1095</v>
      </c>
      <c r="E473" s="159">
        <v>40666</v>
      </c>
      <c r="F473" s="153">
        <v>168.95</v>
      </c>
      <c r="G473" s="161">
        <v>9</v>
      </c>
      <c r="H473" s="162">
        <f>F473*G473</f>
        <v>1520.55</v>
      </c>
    </row>
    <row r="474" spans="1:8">
      <c r="A474" s="156" t="s">
        <v>673</v>
      </c>
      <c r="B474" s="163" t="s">
        <v>1088</v>
      </c>
      <c r="C474" s="158" t="s">
        <v>674</v>
      </c>
      <c r="D474" s="163" t="s">
        <v>1091</v>
      </c>
      <c r="E474" s="159">
        <v>40670</v>
      </c>
      <c r="F474" s="153">
        <v>168.95</v>
      </c>
      <c r="G474" s="161">
        <v>10</v>
      </c>
      <c r="H474" s="165">
        <f>F474*G474</f>
        <v>1689.5</v>
      </c>
    </row>
    <row r="475" spans="1:8">
      <c r="A475" s="156" t="s">
        <v>677</v>
      </c>
      <c r="B475" s="157" t="s">
        <v>1088</v>
      </c>
      <c r="C475" s="158" t="s">
        <v>675</v>
      </c>
      <c r="D475" s="157" t="s">
        <v>1093</v>
      </c>
      <c r="E475" s="159">
        <v>40670</v>
      </c>
      <c r="F475" s="153">
        <v>168.95</v>
      </c>
      <c r="G475" s="161">
        <v>2</v>
      </c>
      <c r="H475" s="162">
        <f>F475*G475</f>
        <v>337.9</v>
      </c>
    </row>
    <row r="476" spans="1:8">
      <c r="A476" s="156" t="s">
        <v>678</v>
      </c>
      <c r="B476" s="163" t="s">
        <v>1088</v>
      </c>
      <c r="C476" s="158" t="s">
        <v>679</v>
      </c>
      <c r="D476" s="163" t="s">
        <v>1093</v>
      </c>
      <c r="E476" s="159">
        <v>40673</v>
      </c>
      <c r="F476" s="153">
        <v>168.95</v>
      </c>
      <c r="G476" s="161">
        <v>12</v>
      </c>
      <c r="H476" s="165">
        <f>F476*G476</f>
        <v>2027.3999999999999</v>
      </c>
    </row>
    <row r="477" spans="1:8">
      <c r="A477" s="156" t="s">
        <v>262</v>
      </c>
      <c r="B477" s="157" t="s">
        <v>1088</v>
      </c>
      <c r="C477" s="158" t="s">
        <v>676</v>
      </c>
      <c r="D477" s="157" t="s">
        <v>1094</v>
      </c>
      <c r="E477" s="159">
        <v>40677</v>
      </c>
      <c r="F477" s="153">
        <v>168.95</v>
      </c>
      <c r="G477" s="161">
        <v>11</v>
      </c>
      <c r="H477" s="162">
        <f>F477*G477</f>
        <v>1858.4499999999998</v>
      </c>
    </row>
    <row r="478" spans="1:8">
      <c r="A478" s="156" t="s">
        <v>262</v>
      </c>
      <c r="B478" s="163" t="s">
        <v>1088</v>
      </c>
      <c r="C478" s="158" t="s">
        <v>676</v>
      </c>
      <c r="D478" s="163" t="s">
        <v>1093</v>
      </c>
      <c r="E478" s="159">
        <v>40679</v>
      </c>
      <c r="F478" s="153">
        <v>168.95</v>
      </c>
      <c r="G478" s="161">
        <v>8</v>
      </c>
      <c r="H478" s="165">
        <f>F478*G478</f>
        <v>1351.6</v>
      </c>
    </row>
    <row r="479" spans="1:8">
      <c r="A479" s="156" t="s">
        <v>343</v>
      </c>
      <c r="B479" s="157" t="s">
        <v>1088</v>
      </c>
      <c r="C479" s="158" t="s">
        <v>676</v>
      </c>
      <c r="D479" s="157" t="s">
        <v>1092</v>
      </c>
      <c r="E479" s="159">
        <v>40680</v>
      </c>
      <c r="F479" s="153">
        <v>168.95</v>
      </c>
      <c r="G479" s="161">
        <v>8</v>
      </c>
      <c r="H479" s="162">
        <f>F479*G479</f>
        <v>1351.6</v>
      </c>
    </row>
    <row r="480" spans="1:8">
      <c r="A480" s="156" t="s">
        <v>673</v>
      </c>
      <c r="B480" s="163" t="s">
        <v>1088</v>
      </c>
      <c r="C480" s="158" t="s">
        <v>674</v>
      </c>
      <c r="D480" s="163" t="s">
        <v>1095</v>
      </c>
      <c r="E480" s="159">
        <v>40686</v>
      </c>
      <c r="F480" s="153">
        <v>168.95</v>
      </c>
      <c r="G480" s="161">
        <v>10</v>
      </c>
      <c r="H480" s="165">
        <f>F480*G480</f>
        <v>1689.5</v>
      </c>
    </row>
    <row r="481" spans="1:8">
      <c r="A481" s="156" t="s">
        <v>680</v>
      </c>
      <c r="B481" s="157" t="s">
        <v>1088</v>
      </c>
      <c r="C481" s="158" t="s">
        <v>679</v>
      </c>
      <c r="D481" s="157" t="s">
        <v>1093</v>
      </c>
      <c r="E481" s="159">
        <v>40687</v>
      </c>
      <c r="F481" s="153">
        <v>168.95</v>
      </c>
      <c r="G481" s="161">
        <v>5</v>
      </c>
      <c r="H481" s="162">
        <f>F481*G481</f>
        <v>844.75</v>
      </c>
    </row>
    <row r="482" spans="1:8">
      <c r="A482" s="156" t="s">
        <v>262</v>
      </c>
      <c r="B482" s="163" t="s">
        <v>1088</v>
      </c>
      <c r="C482" s="158" t="s">
        <v>676</v>
      </c>
      <c r="D482" s="163" t="s">
        <v>1095</v>
      </c>
      <c r="E482" s="159">
        <v>40691</v>
      </c>
      <c r="F482" s="153">
        <v>168.95</v>
      </c>
      <c r="G482" s="161">
        <v>9</v>
      </c>
      <c r="H482" s="165">
        <f>F482*G482</f>
        <v>1520.55</v>
      </c>
    </row>
    <row r="483" spans="1:8">
      <c r="A483" s="156" t="s">
        <v>343</v>
      </c>
      <c r="B483" s="157" t="s">
        <v>1088</v>
      </c>
      <c r="C483" s="158" t="s">
        <v>676</v>
      </c>
      <c r="D483" s="157" t="s">
        <v>1091</v>
      </c>
      <c r="E483" s="159">
        <v>40697</v>
      </c>
      <c r="F483" s="153">
        <v>168.95</v>
      </c>
      <c r="G483" s="161">
        <v>2</v>
      </c>
      <c r="H483" s="162">
        <f>F483*G483</f>
        <v>337.9</v>
      </c>
    </row>
    <row r="484" spans="1:8">
      <c r="A484" s="156" t="s">
        <v>605</v>
      </c>
      <c r="B484" s="163" t="s">
        <v>1088</v>
      </c>
      <c r="C484" s="158" t="s">
        <v>675</v>
      </c>
      <c r="D484" s="163" t="s">
        <v>1094</v>
      </c>
      <c r="E484" s="159">
        <v>40703</v>
      </c>
      <c r="F484" s="153">
        <v>168.95</v>
      </c>
      <c r="G484" s="161">
        <v>8</v>
      </c>
      <c r="H484" s="165">
        <f>F484*G484</f>
        <v>1351.6</v>
      </c>
    </row>
    <row r="485" spans="1:8">
      <c r="A485" s="156" t="s">
        <v>3141</v>
      </c>
      <c r="B485" s="157" t="s">
        <v>1088</v>
      </c>
      <c r="C485" s="158" t="s">
        <v>676</v>
      </c>
      <c r="D485" s="157" t="s">
        <v>1093</v>
      </c>
      <c r="E485" s="159">
        <v>40710</v>
      </c>
      <c r="F485" s="153">
        <v>168.95</v>
      </c>
      <c r="G485" s="161">
        <v>1</v>
      </c>
      <c r="H485" s="162">
        <f>F485*G485</f>
        <v>168.95</v>
      </c>
    </row>
    <row r="486" spans="1:8">
      <c r="A486" s="156" t="s">
        <v>343</v>
      </c>
      <c r="B486" s="163" t="s">
        <v>1088</v>
      </c>
      <c r="C486" s="158" t="s">
        <v>676</v>
      </c>
      <c r="D486" s="163" t="s">
        <v>1091</v>
      </c>
      <c r="E486" s="159">
        <v>40712</v>
      </c>
      <c r="F486" s="153">
        <v>168.95</v>
      </c>
      <c r="G486" s="161">
        <v>7</v>
      </c>
      <c r="H486" s="165">
        <f>F486*G486</f>
        <v>1182.6499999999999</v>
      </c>
    </row>
    <row r="487" spans="1:8">
      <c r="A487" s="156" t="s">
        <v>171</v>
      </c>
      <c r="B487" s="157" t="s">
        <v>1088</v>
      </c>
      <c r="C487" s="158" t="s">
        <v>674</v>
      </c>
      <c r="D487" s="157" t="s">
        <v>1092</v>
      </c>
      <c r="E487" s="159">
        <v>40719</v>
      </c>
      <c r="F487" s="153">
        <v>168.95</v>
      </c>
      <c r="G487" s="161">
        <v>5</v>
      </c>
      <c r="H487" s="162">
        <f>F487*G487</f>
        <v>844.75</v>
      </c>
    </row>
    <row r="488" spans="1:8">
      <c r="A488" s="156" t="s">
        <v>673</v>
      </c>
      <c r="B488" s="163" t="s">
        <v>1088</v>
      </c>
      <c r="C488" s="158" t="s">
        <v>674</v>
      </c>
      <c r="D488" s="163" t="s">
        <v>1092</v>
      </c>
      <c r="E488" s="159">
        <v>40721</v>
      </c>
      <c r="F488" s="153">
        <v>168.95</v>
      </c>
      <c r="G488" s="161">
        <v>2</v>
      </c>
      <c r="H488" s="165">
        <f>F488*G488</f>
        <v>337.9</v>
      </c>
    </row>
    <row r="489" spans="1:8">
      <c r="A489" s="156" t="s">
        <v>673</v>
      </c>
      <c r="B489" s="157" t="s">
        <v>1088</v>
      </c>
      <c r="C489" s="158" t="s">
        <v>674</v>
      </c>
      <c r="D489" s="157" t="s">
        <v>1092</v>
      </c>
      <c r="E489" s="159">
        <v>40728</v>
      </c>
      <c r="F489" s="153">
        <v>168.95</v>
      </c>
      <c r="G489" s="161">
        <v>7</v>
      </c>
      <c r="H489" s="162">
        <f>F489*G489</f>
        <v>1182.6499999999999</v>
      </c>
    </row>
    <row r="490" spans="1:8">
      <c r="A490" s="156" t="s">
        <v>677</v>
      </c>
      <c r="B490" s="163" t="s">
        <v>1088</v>
      </c>
      <c r="C490" s="158" t="s">
        <v>675</v>
      </c>
      <c r="D490" s="163" t="s">
        <v>1094</v>
      </c>
      <c r="E490" s="159">
        <v>40730</v>
      </c>
      <c r="F490" s="153">
        <v>168.95</v>
      </c>
      <c r="G490" s="161">
        <v>6</v>
      </c>
      <c r="H490" s="165">
        <f>F490*G490</f>
        <v>1013.6999999999999</v>
      </c>
    </row>
    <row r="491" spans="1:8">
      <c r="A491" s="156" t="s">
        <v>3141</v>
      </c>
      <c r="B491" s="157" t="s">
        <v>1088</v>
      </c>
      <c r="C491" s="158" t="s">
        <v>676</v>
      </c>
      <c r="D491" s="157" t="s">
        <v>1094</v>
      </c>
      <c r="E491" s="159">
        <v>40731</v>
      </c>
      <c r="F491" s="153">
        <v>168.95</v>
      </c>
      <c r="G491" s="161">
        <v>9</v>
      </c>
      <c r="H491" s="162">
        <f>F491*G491</f>
        <v>1520.55</v>
      </c>
    </row>
    <row r="492" spans="1:8">
      <c r="A492" s="156" t="s">
        <v>3141</v>
      </c>
      <c r="B492" s="163" t="s">
        <v>1088</v>
      </c>
      <c r="C492" s="158" t="s">
        <v>676</v>
      </c>
      <c r="D492" s="163" t="s">
        <v>1092</v>
      </c>
      <c r="E492" s="159">
        <v>40731</v>
      </c>
      <c r="F492" s="153">
        <v>168.95</v>
      </c>
      <c r="G492" s="161">
        <v>6</v>
      </c>
      <c r="H492" s="165">
        <f>F492*G492</f>
        <v>1013.6999999999999</v>
      </c>
    </row>
    <row r="493" spans="1:8">
      <c r="A493" s="156" t="s">
        <v>343</v>
      </c>
      <c r="B493" s="157" t="s">
        <v>1088</v>
      </c>
      <c r="C493" s="158" t="s">
        <v>676</v>
      </c>
      <c r="D493" s="157" t="s">
        <v>1092</v>
      </c>
      <c r="E493" s="159">
        <v>40738</v>
      </c>
      <c r="F493" s="153">
        <v>168.95</v>
      </c>
      <c r="G493" s="161">
        <v>2</v>
      </c>
      <c r="H493" s="162">
        <f>F493*G493</f>
        <v>337.9</v>
      </c>
    </row>
    <row r="494" spans="1:8">
      <c r="A494" s="156" t="s">
        <v>680</v>
      </c>
      <c r="B494" s="163" t="s">
        <v>1088</v>
      </c>
      <c r="C494" s="158" t="s">
        <v>679</v>
      </c>
      <c r="D494" s="163" t="s">
        <v>1095</v>
      </c>
      <c r="E494" s="159">
        <v>40746</v>
      </c>
      <c r="F494" s="153">
        <v>168.95</v>
      </c>
      <c r="G494" s="161">
        <v>6</v>
      </c>
      <c r="H494" s="165">
        <f>F494*G494</f>
        <v>1013.6999999999999</v>
      </c>
    </row>
    <row r="495" spans="1:8">
      <c r="A495" s="156" t="s">
        <v>3141</v>
      </c>
      <c r="B495" s="157" t="s">
        <v>1088</v>
      </c>
      <c r="C495" s="158" t="s">
        <v>676</v>
      </c>
      <c r="D495" s="157" t="s">
        <v>1091</v>
      </c>
      <c r="E495" s="159">
        <v>40750</v>
      </c>
      <c r="F495" s="153">
        <v>168.95</v>
      </c>
      <c r="G495" s="161">
        <v>9</v>
      </c>
      <c r="H495" s="162">
        <f>F495*G495</f>
        <v>1520.55</v>
      </c>
    </row>
    <row r="496" spans="1:8">
      <c r="A496" s="156" t="s">
        <v>262</v>
      </c>
      <c r="B496" s="163" t="s">
        <v>1088</v>
      </c>
      <c r="C496" s="158" t="s">
        <v>676</v>
      </c>
      <c r="D496" s="163" t="s">
        <v>1092</v>
      </c>
      <c r="E496" s="159">
        <v>40756</v>
      </c>
      <c r="F496" s="153">
        <v>168.95</v>
      </c>
      <c r="G496" s="161">
        <v>8</v>
      </c>
      <c r="H496" s="165">
        <f>F496*G496</f>
        <v>1351.6</v>
      </c>
    </row>
    <row r="497" spans="1:8">
      <c r="A497" s="156" t="s">
        <v>680</v>
      </c>
      <c r="B497" s="157" t="s">
        <v>1088</v>
      </c>
      <c r="C497" s="158" t="s">
        <v>679</v>
      </c>
      <c r="D497" s="157" t="s">
        <v>1091</v>
      </c>
      <c r="E497" s="159">
        <v>40759</v>
      </c>
      <c r="F497" s="153">
        <v>168.95</v>
      </c>
      <c r="G497" s="161">
        <v>10</v>
      </c>
      <c r="H497" s="162">
        <f>F497*G497</f>
        <v>1689.5</v>
      </c>
    </row>
    <row r="498" spans="1:8">
      <c r="A498" s="156" t="s">
        <v>3141</v>
      </c>
      <c r="B498" s="163" t="s">
        <v>1088</v>
      </c>
      <c r="C498" s="158" t="s">
        <v>676</v>
      </c>
      <c r="D498" s="163" t="s">
        <v>1094</v>
      </c>
      <c r="E498" s="159">
        <v>40760</v>
      </c>
      <c r="F498" s="153">
        <v>168.95</v>
      </c>
      <c r="G498" s="161">
        <v>16</v>
      </c>
      <c r="H498" s="165">
        <f>F498*G498</f>
        <v>2703.2</v>
      </c>
    </row>
    <row r="499" spans="1:8">
      <c r="A499" s="156" t="s">
        <v>605</v>
      </c>
      <c r="B499" s="157" t="s">
        <v>1088</v>
      </c>
      <c r="C499" s="158" t="s">
        <v>675</v>
      </c>
      <c r="D499" s="157" t="s">
        <v>1091</v>
      </c>
      <c r="E499" s="159">
        <v>40764</v>
      </c>
      <c r="F499" s="153">
        <v>168.95</v>
      </c>
      <c r="G499" s="161">
        <v>11</v>
      </c>
      <c r="H499" s="162">
        <f>F499*G499</f>
        <v>1858.4499999999998</v>
      </c>
    </row>
    <row r="500" spans="1:8">
      <c r="A500" s="156" t="s">
        <v>673</v>
      </c>
      <c r="B500" s="163" t="s">
        <v>1088</v>
      </c>
      <c r="C500" s="158" t="s">
        <v>674</v>
      </c>
      <c r="D500" s="163" t="s">
        <v>1095</v>
      </c>
      <c r="E500" s="159">
        <v>40765</v>
      </c>
      <c r="F500" s="153">
        <v>168.95</v>
      </c>
      <c r="G500" s="161">
        <v>7</v>
      </c>
      <c r="H500" s="165">
        <f>F500*G500</f>
        <v>1182.6499999999999</v>
      </c>
    </row>
    <row r="501" spans="1:8">
      <c r="A501" s="156" t="s">
        <v>673</v>
      </c>
      <c r="B501" s="157" t="s">
        <v>1088</v>
      </c>
      <c r="C501" s="158" t="s">
        <v>674</v>
      </c>
      <c r="D501" s="157" t="s">
        <v>1092</v>
      </c>
      <c r="E501" s="159">
        <v>40768</v>
      </c>
      <c r="F501" s="153">
        <v>168.95</v>
      </c>
      <c r="G501" s="161">
        <v>3</v>
      </c>
      <c r="H501" s="162">
        <f>F501*G501</f>
        <v>506.84999999999997</v>
      </c>
    </row>
    <row r="502" spans="1:8">
      <c r="A502" s="156" t="s">
        <v>262</v>
      </c>
      <c r="B502" s="163" t="s">
        <v>1088</v>
      </c>
      <c r="C502" s="158" t="s">
        <v>676</v>
      </c>
      <c r="D502" s="163" t="s">
        <v>1093</v>
      </c>
      <c r="E502" s="159">
        <v>40774</v>
      </c>
      <c r="F502" s="153">
        <v>168.95</v>
      </c>
      <c r="G502" s="161">
        <v>1</v>
      </c>
      <c r="H502" s="165">
        <f>F502*G502</f>
        <v>168.95</v>
      </c>
    </row>
    <row r="503" spans="1:8">
      <c r="A503" s="156" t="s">
        <v>681</v>
      </c>
      <c r="B503" s="157" t="s">
        <v>1088</v>
      </c>
      <c r="C503" s="158" t="s">
        <v>679</v>
      </c>
      <c r="D503" s="157" t="s">
        <v>1095</v>
      </c>
      <c r="E503" s="159">
        <v>40782</v>
      </c>
      <c r="F503" s="153">
        <v>168.95</v>
      </c>
      <c r="G503" s="161">
        <v>7</v>
      </c>
      <c r="H503" s="162">
        <f>F503*G503</f>
        <v>1182.6499999999999</v>
      </c>
    </row>
    <row r="504" spans="1:8">
      <c r="A504" s="156" t="s">
        <v>673</v>
      </c>
      <c r="B504" s="163" t="s">
        <v>1088</v>
      </c>
      <c r="C504" s="158" t="s">
        <v>674</v>
      </c>
      <c r="D504" s="163" t="s">
        <v>1095</v>
      </c>
      <c r="E504" s="159">
        <v>40789</v>
      </c>
      <c r="F504" s="153">
        <v>168.95</v>
      </c>
      <c r="G504" s="161">
        <v>7</v>
      </c>
      <c r="H504" s="165">
        <f>F504*G504</f>
        <v>1182.6499999999999</v>
      </c>
    </row>
    <row r="505" spans="1:8">
      <c r="A505" s="156" t="s">
        <v>680</v>
      </c>
      <c r="B505" s="157" t="s">
        <v>1088</v>
      </c>
      <c r="C505" s="158" t="s">
        <v>679</v>
      </c>
      <c r="D505" s="157" t="s">
        <v>1091</v>
      </c>
      <c r="E505" s="159">
        <v>40792</v>
      </c>
      <c r="F505" s="153">
        <v>168.95</v>
      </c>
      <c r="G505" s="161">
        <v>9</v>
      </c>
      <c r="H505" s="162">
        <f>F505*G505</f>
        <v>1520.55</v>
      </c>
    </row>
    <row r="506" spans="1:8">
      <c r="A506" s="156" t="s">
        <v>678</v>
      </c>
      <c r="B506" s="163" t="s">
        <v>1088</v>
      </c>
      <c r="C506" s="158" t="s">
        <v>679</v>
      </c>
      <c r="D506" s="163" t="s">
        <v>1092</v>
      </c>
      <c r="E506" s="159">
        <v>40813</v>
      </c>
      <c r="F506" s="153">
        <v>168.95</v>
      </c>
      <c r="G506" s="161">
        <v>3</v>
      </c>
      <c r="H506" s="165">
        <f>F506*G506</f>
        <v>506.84999999999997</v>
      </c>
    </row>
    <row r="507" spans="1:8">
      <c r="A507" s="156" t="s">
        <v>262</v>
      </c>
      <c r="B507" s="157" t="s">
        <v>1088</v>
      </c>
      <c r="C507" s="158" t="s">
        <v>676</v>
      </c>
      <c r="D507" s="157" t="s">
        <v>1091</v>
      </c>
      <c r="E507" s="159">
        <v>40826</v>
      </c>
      <c r="F507" s="153">
        <v>168.95</v>
      </c>
      <c r="G507" s="161">
        <v>4</v>
      </c>
      <c r="H507" s="162">
        <f>F507*G507</f>
        <v>675.8</v>
      </c>
    </row>
    <row r="508" spans="1:8">
      <c r="A508" s="156" t="s">
        <v>678</v>
      </c>
      <c r="B508" s="163" t="s">
        <v>1088</v>
      </c>
      <c r="C508" s="158" t="s">
        <v>679</v>
      </c>
      <c r="D508" s="163" t="s">
        <v>1093</v>
      </c>
      <c r="E508" s="159">
        <v>40831</v>
      </c>
      <c r="F508" s="153">
        <v>168.95</v>
      </c>
      <c r="G508" s="161">
        <v>8</v>
      </c>
      <c r="H508" s="165">
        <f>F508*G508</f>
        <v>1351.6</v>
      </c>
    </row>
    <row r="509" spans="1:8">
      <c r="A509" s="156" t="s">
        <v>677</v>
      </c>
      <c r="B509" s="157" t="s">
        <v>1088</v>
      </c>
      <c r="C509" s="158" t="s">
        <v>675</v>
      </c>
      <c r="D509" s="157" t="s">
        <v>1092</v>
      </c>
      <c r="E509" s="159">
        <v>40837</v>
      </c>
      <c r="F509" s="153">
        <v>168.95</v>
      </c>
      <c r="G509" s="161">
        <v>1</v>
      </c>
      <c r="H509" s="162">
        <f>F509*G509</f>
        <v>168.95</v>
      </c>
    </row>
    <row r="510" spans="1:8">
      <c r="A510" s="156" t="s">
        <v>677</v>
      </c>
      <c r="B510" s="163" t="s">
        <v>1088</v>
      </c>
      <c r="C510" s="158" t="s">
        <v>675</v>
      </c>
      <c r="D510" s="163" t="s">
        <v>1092</v>
      </c>
      <c r="E510" s="159">
        <v>40848</v>
      </c>
      <c r="F510" s="153">
        <v>168.95</v>
      </c>
      <c r="G510" s="161">
        <v>11</v>
      </c>
      <c r="H510" s="165">
        <f>F510*G510</f>
        <v>1858.4499999999998</v>
      </c>
    </row>
    <row r="511" spans="1:8">
      <c r="A511" s="156" t="s">
        <v>677</v>
      </c>
      <c r="B511" s="157" t="s">
        <v>1088</v>
      </c>
      <c r="C511" s="158" t="s">
        <v>675</v>
      </c>
      <c r="D511" s="157" t="s">
        <v>1094</v>
      </c>
      <c r="E511" s="159">
        <v>40850</v>
      </c>
      <c r="F511" s="153">
        <v>168.95</v>
      </c>
      <c r="G511" s="161">
        <v>17</v>
      </c>
      <c r="H511" s="162">
        <f>F511*G511</f>
        <v>2872.1499999999996</v>
      </c>
    </row>
    <row r="512" spans="1:8">
      <c r="A512" s="156" t="s">
        <v>677</v>
      </c>
      <c r="B512" s="163" t="s">
        <v>1088</v>
      </c>
      <c r="C512" s="158" t="s">
        <v>675</v>
      </c>
      <c r="D512" s="163" t="s">
        <v>1093</v>
      </c>
      <c r="E512" s="159">
        <v>40851</v>
      </c>
      <c r="F512" s="153">
        <v>168.95</v>
      </c>
      <c r="G512" s="161">
        <v>6</v>
      </c>
      <c r="H512" s="165">
        <f>F512*G512</f>
        <v>1013.6999999999999</v>
      </c>
    </row>
    <row r="513" spans="1:8">
      <c r="A513" s="156" t="s">
        <v>677</v>
      </c>
      <c r="B513" s="157" t="s">
        <v>1088</v>
      </c>
      <c r="C513" s="158" t="s">
        <v>675</v>
      </c>
      <c r="D513" s="157" t="s">
        <v>1093</v>
      </c>
      <c r="E513" s="159">
        <v>40855</v>
      </c>
      <c r="F513" s="153">
        <v>168.95</v>
      </c>
      <c r="G513" s="161">
        <v>10</v>
      </c>
      <c r="H513" s="162">
        <f>F513*G513</f>
        <v>1689.5</v>
      </c>
    </row>
    <row r="514" spans="1:8">
      <c r="A514" s="156" t="s">
        <v>605</v>
      </c>
      <c r="B514" s="163" t="s">
        <v>1088</v>
      </c>
      <c r="C514" s="158" t="s">
        <v>675</v>
      </c>
      <c r="D514" s="163" t="s">
        <v>1093</v>
      </c>
      <c r="E514" s="159">
        <v>40859</v>
      </c>
      <c r="F514" s="153">
        <v>168.95</v>
      </c>
      <c r="G514" s="161">
        <v>13</v>
      </c>
      <c r="H514" s="165">
        <f>F514*G514</f>
        <v>2196.35</v>
      </c>
    </row>
    <row r="515" spans="1:8">
      <c r="A515" s="156" t="s">
        <v>343</v>
      </c>
      <c r="B515" s="157" t="s">
        <v>1088</v>
      </c>
      <c r="C515" s="158" t="s">
        <v>676</v>
      </c>
      <c r="D515" s="157" t="s">
        <v>1092</v>
      </c>
      <c r="E515" s="159">
        <v>40866</v>
      </c>
      <c r="F515" s="153">
        <v>168.95</v>
      </c>
      <c r="G515" s="161">
        <v>7</v>
      </c>
      <c r="H515" s="162">
        <f>F515*G515</f>
        <v>1182.6499999999999</v>
      </c>
    </row>
    <row r="516" spans="1:8">
      <c r="A516" s="156" t="s">
        <v>677</v>
      </c>
      <c r="B516" s="163" t="s">
        <v>1088</v>
      </c>
      <c r="C516" s="158" t="s">
        <v>675</v>
      </c>
      <c r="D516" s="163" t="s">
        <v>1095</v>
      </c>
      <c r="E516" s="159">
        <v>40869</v>
      </c>
      <c r="F516" s="153">
        <v>168.95</v>
      </c>
      <c r="G516" s="161">
        <v>10</v>
      </c>
      <c r="H516" s="165">
        <f>F516*G516</f>
        <v>1689.5</v>
      </c>
    </row>
    <row r="517" spans="1:8">
      <c r="A517" s="156" t="s">
        <v>673</v>
      </c>
      <c r="B517" s="157" t="s">
        <v>1088</v>
      </c>
      <c r="C517" s="158" t="s">
        <v>674</v>
      </c>
      <c r="D517" s="157" t="s">
        <v>1091</v>
      </c>
      <c r="E517" s="159">
        <v>40878</v>
      </c>
      <c r="F517" s="153">
        <v>168.95</v>
      </c>
      <c r="G517" s="161">
        <v>9</v>
      </c>
      <c r="H517" s="162">
        <f>F517*G517</f>
        <v>1520.55</v>
      </c>
    </row>
    <row r="518" spans="1:8">
      <c r="A518" s="156" t="s">
        <v>682</v>
      </c>
      <c r="B518" s="163" t="s">
        <v>1088</v>
      </c>
      <c r="C518" s="158" t="s">
        <v>679</v>
      </c>
      <c r="D518" s="163" t="s">
        <v>1094</v>
      </c>
      <c r="E518" s="159">
        <v>40887</v>
      </c>
      <c r="F518" s="153">
        <v>168.95</v>
      </c>
      <c r="G518" s="161">
        <v>11</v>
      </c>
      <c r="H518" s="165">
        <f>F518*G518</f>
        <v>1858.4499999999998</v>
      </c>
    </row>
    <row r="519" spans="1:8">
      <c r="A519" s="156" t="s">
        <v>682</v>
      </c>
      <c r="B519" s="157" t="s">
        <v>1088</v>
      </c>
      <c r="C519" s="158" t="s">
        <v>679</v>
      </c>
      <c r="D519" s="157" t="s">
        <v>1092</v>
      </c>
      <c r="E519" s="159">
        <v>40887</v>
      </c>
      <c r="F519" s="153">
        <v>168.95</v>
      </c>
      <c r="G519" s="161">
        <v>14</v>
      </c>
      <c r="H519" s="162">
        <f>F519*G519</f>
        <v>2365.2999999999997</v>
      </c>
    </row>
    <row r="520" spans="1:8">
      <c r="A520" s="156" t="s">
        <v>680</v>
      </c>
      <c r="B520" s="163" t="s">
        <v>1088</v>
      </c>
      <c r="C520" s="158" t="s">
        <v>679</v>
      </c>
      <c r="D520" s="163" t="s">
        <v>1094</v>
      </c>
      <c r="E520" s="159">
        <v>40891</v>
      </c>
      <c r="F520" s="153">
        <v>168.95</v>
      </c>
      <c r="G520" s="161">
        <v>8</v>
      </c>
      <c r="H520" s="165">
        <f>F520*G520</f>
        <v>1351.6</v>
      </c>
    </row>
    <row r="521" spans="1:8">
      <c r="A521" s="156" t="s">
        <v>262</v>
      </c>
      <c r="B521" s="157" t="s">
        <v>1088</v>
      </c>
      <c r="C521" s="158" t="s">
        <v>676</v>
      </c>
      <c r="D521" s="157" t="s">
        <v>1094</v>
      </c>
      <c r="E521" s="159">
        <v>40896</v>
      </c>
      <c r="F521" s="153">
        <v>168.95</v>
      </c>
      <c r="G521" s="161">
        <v>12</v>
      </c>
      <c r="H521" s="162">
        <f>F521*G521</f>
        <v>2027.3999999999999</v>
      </c>
    </row>
    <row r="522" spans="1:8">
      <c r="A522" s="156" t="s">
        <v>677</v>
      </c>
      <c r="B522" s="163" t="s">
        <v>1088</v>
      </c>
      <c r="C522" s="158" t="s">
        <v>675</v>
      </c>
      <c r="D522" s="163" t="s">
        <v>1094</v>
      </c>
      <c r="E522" s="159">
        <v>40898</v>
      </c>
      <c r="F522" s="153">
        <v>168.95</v>
      </c>
      <c r="G522" s="161">
        <v>18</v>
      </c>
      <c r="H522" s="165">
        <f>F522*G522</f>
        <v>3041.1</v>
      </c>
    </row>
    <row r="523" spans="1:8">
      <c r="A523" s="156" t="s">
        <v>673</v>
      </c>
      <c r="B523" s="157" t="s">
        <v>1088</v>
      </c>
      <c r="C523" s="158" t="s">
        <v>674</v>
      </c>
      <c r="D523" s="157" t="s">
        <v>1092</v>
      </c>
      <c r="E523" s="159">
        <v>40904</v>
      </c>
      <c r="F523" s="153">
        <v>168.95</v>
      </c>
      <c r="G523" s="161">
        <v>14</v>
      </c>
      <c r="H523" s="162">
        <f>F523*G523</f>
        <v>2365.2999999999997</v>
      </c>
    </row>
    <row r="524" spans="1:8">
      <c r="A524" s="156" t="s">
        <v>678</v>
      </c>
      <c r="B524" s="163" t="s">
        <v>1089</v>
      </c>
      <c r="C524" s="158" t="s">
        <v>679</v>
      </c>
      <c r="D524" s="163" t="s">
        <v>1091</v>
      </c>
      <c r="E524" s="159">
        <v>40185</v>
      </c>
      <c r="F524" s="153">
        <v>168.95</v>
      </c>
      <c r="G524" s="161">
        <v>13</v>
      </c>
      <c r="H524" s="165">
        <f>F524*G524</f>
        <v>2196.35</v>
      </c>
    </row>
    <row r="525" spans="1:8">
      <c r="A525" s="156" t="s">
        <v>605</v>
      </c>
      <c r="B525" s="157" t="s">
        <v>1089</v>
      </c>
      <c r="C525" s="158" t="s">
        <v>675</v>
      </c>
      <c r="D525" s="157" t="s">
        <v>1092</v>
      </c>
      <c r="E525" s="159">
        <v>40186</v>
      </c>
      <c r="F525" s="153">
        <v>168.95</v>
      </c>
      <c r="G525" s="161">
        <v>2</v>
      </c>
      <c r="H525" s="162">
        <f>F525*G525</f>
        <v>337.9</v>
      </c>
    </row>
    <row r="526" spans="1:8">
      <c r="A526" s="156" t="s">
        <v>171</v>
      </c>
      <c r="B526" s="163" t="s">
        <v>1089</v>
      </c>
      <c r="C526" s="158" t="s">
        <v>674</v>
      </c>
      <c r="D526" s="163" t="s">
        <v>1094</v>
      </c>
      <c r="E526" s="159">
        <v>40191</v>
      </c>
      <c r="F526" s="153">
        <v>168.95</v>
      </c>
      <c r="G526" s="161">
        <v>6</v>
      </c>
      <c r="H526" s="165">
        <f>F526*G526</f>
        <v>1013.6999999999999</v>
      </c>
    </row>
    <row r="527" spans="1:8">
      <c r="A527" s="156" t="s">
        <v>673</v>
      </c>
      <c r="B527" s="157" t="s">
        <v>1089</v>
      </c>
      <c r="C527" s="158" t="s">
        <v>674</v>
      </c>
      <c r="D527" s="157" t="s">
        <v>1091</v>
      </c>
      <c r="E527" s="159">
        <v>40205</v>
      </c>
      <c r="F527" s="153">
        <v>168.95</v>
      </c>
      <c r="G527" s="161">
        <v>10</v>
      </c>
      <c r="H527" s="162">
        <f>F527*G527</f>
        <v>1689.5</v>
      </c>
    </row>
    <row r="528" spans="1:8">
      <c r="A528" s="156" t="s">
        <v>673</v>
      </c>
      <c r="B528" s="163" t="s">
        <v>1089</v>
      </c>
      <c r="C528" s="158" t="s">
        <v>674</v>
      </c>
      <c r="D528" s="163" t="s">
        <v>1092</v>
      </c>
      <c r="E528" s="159">
        <v>40205</v>
      </c>
      <c r="F528" s="153">
        <v>168.95</v>
      </c>
      <c r="G528" s="161">
        <v>7</v>
      </c>
      <c r="H528" s="165">
        <f>F528*G528</f>
        <v>1182.6499999999999</v>
      </c>
    </row>
    <row r="529" spans="1:8">
      <c r="A529" s="156" t="s">
        <v>262</v>
      </c>
      <c r="B529" s="157" t="s">
        <v>1089</v>
      </c>
      <c r="C529" s="158" t="s">
        <v>676</v>
      </c>
      <c r="D529" s="157" t="s">
        <v>1093</v>
      </c>
      <c r="E529" s="159">
        <v>40207</v>
      </c>
      <c r="F529" s="153">
        <v>168.95</v>
      </c>
      <c r="G529" s="161">
        <v>5</v>
      </c>
      <c r="H529" s="162">
        <f>F529*G529</f>
        <v>844.75</v>
      </c>
    </row>
    <row r="530" spans="1:8">
      <c r="A530" s="156" t="s">
        <v>678</v>
      </c>
      <c r="B530" s="163" t="s">
        <v>1089</v>
      </c>
      <c r="C530" s="158" t="s">
        <v>679</v>
      </c>
      <c r="D530" s="163" t="s">
        <v>1092</v>
      </c>
      <c r="E530" s="159">
        <v>40207</v>
      </c>
      <c r="F530" s="153">
        <v>168.95</v>
      </c>
      <c r="G530" s="161">
        <v>7</v>
      </c>
      <c r="H530" s="165">
        <f>F530*G530</f>
        <v>1182.6499999999999</v>
      </c>
    </row>
    <row r="531" spans="1:8">
      <c r="A531" s="156" t="s">
        <v>678</v>
      </c>
      <c r="B531" s="157" t="s">
        <v>1089</v>
      </c>
      <c r="C531" s="158" t="s">
        <v>679</v>
      </c>
      <c r="D531" s="157" t="s">
        <v>1093</v>
      </c>
      <c r="E531" s="159">
        <v>40217</v>
      </c>
      <c r="F531" s="153">
        <v>168.95</v>
      </c>
      <c r="G531" s="161">
        <v>4</v>
      </c>
      <c r="H531" s="162">
        <f>F531*G531</f>
        <v>675.8</v>
      </c>
    </row>
    <row r="532" spans="1:8">
      <c r="A532" s="156" t="s">
        <v>678</v>
      </c>
      <c r="B532" s="163" t="s">
        <v>1089</v>
      </c>
      <c r="C532" s="158" t="s">
        <v>679</v>
      </c>
      <c r="D532" s="163" t="s">
        <v>1093</v>
      </c>
      <c r="E532" s="159">
        <v>40217</v>
      </c>
      <c r="F532" s="153">
        <v>168.95</v>
      </c>
      <c r="G532" s="161">
        <v>11</v>
      </c>
      <c r="H532" s="165">
        <f>F532*G532</f>
        <v>1858.4499999999998</v>
      </c>
    </row>
    <row r="533" spans="1:8">
      <c r="A533" s="156" t="s">
        <v>682</v>
      </c>
      <c r="B533" s="157" t="s">
        <v>1089</v>
      </c>
      <c r="C533" s="158" t="s">
        <v>679</v>
      </c>
      <c r="D533" s="157" t="s">
        <v>1093</v>
      </c>
      <c r="E533" s="159">
        <v>40222</v>
      </c>
      <c r="F533" s="153">
        <v>168.95</v>
      </c>
      <c r="G533" s="161">
        <v>1</v>
      </c>
      <c r="H533" s="162">
        <f>F533*G533</f>
        <v>168.95</v>
      </c>
    </row>
    <row r="534" spans="1:8">
      <c r="A534" s="156" t="s">
        <v>682</v>
      </c>
      <c r="B534" s="163" t="s">
        <v>1089</v>
      </c>
      <c r="C534" s="158" t="s">
        <v>679</v>
      </c>
      <c r="D534" s="163" t="s">
        <v>1091</v>
      </c>
      <c r="E534" s="159">
        <v>40225</v>
      </c>
      <c r="F534" s="153">
        <v>168.95</v>
      </c>
      <c r="G534" s="161">
        <v>9</v>
      </c>
      <c r="H534" s="165">
        <f>F534*G534</f>
        <v>1520.55</v>
      </c>
    </row>
    <row r="535" spans="1:8">
      <c r="A535" s="156" t="s">
        <v>678</v>
      </c>
      <c r="B535" s="157" t="s">
        <v>1089</v>
      </c>
      <c r="C535" s="158" t="s">
        <v>679</v>
      </c>
      <c r="D535" s="157" t="s">
        <v>1094</v>
      </c>
      <c r="E535" s="159">
        <v>40225</v>
      </c>
      <c r="F535" s="153">
        <v>168.95</v>
      </c>
      <c r="G535" s="161">
        <v>14</v>
      </c>
      <c r="H535" s="162">
        <f>F535*G535</f>
        <v>2365.2999999999997</v>
      </c>
    </row>
    <row r="536" spans="1:8">
      <c r="A536" s="156" t="s">
        <v>312</v>
      </c>
      <c r="B536" s="163" t="s">
        <v>1089</v>
      </c>
      <c r="C536" s="158" t="s">
        <v>674</v>
      </c>
      <c r="D536" s="163" t="s">
        <v>1093</v>
      </c>
      <c r="E536" s="159">
        <v>40225</v>
      </c>
      <c r="F536" s="153">
        <v>168.95</v>
      </c>
      <c r="G536" s="161">
        <v>5</v>
      </c>
      <c r="H536" s="165">
        <f>F536*G536</f>
        <v>844.75</v>
      </c>
    </row>
    <row r="537" spans="1:8">
      <c r="A537" s="156" t="s">
        <v>312</v>
      </c>
      <c r="B537" s="157" t="s">
        <v>1089</v>
      </c>
      <c r="C537" s="158" t="s">
        <v>674</v>
      </c>
      <c r="D537" s="157" t="s">
        <v>1094</v>
      </c>
      <c r="E537" s="159">
        <v>40226</v>
      </c>
      <c r="F537" s="153">
        <v>168.95</v>
      </c>
      <c r="G537" s="161">
        <v>18</v>
      </c>
      <c r="H537" s="162">
        <f>F537*G537</f>
        <v>3041.1</v>
      </c>
    </row>
    <row r="538" spans="1:8">
      <c r="A538" s="156" t="s">
        <v>312</v>
      </c>
      <c r="B538" s="163" t="s">
        <v>1089</v>
      </c>
      <c r="C538" s="158" t="s">
        <v>674</v>
      </c>
      <c r="D538" s="163" t="s">
        <v>1093</v>
      </c>
      <c r="E538" s="159">
        <v>40227</v>
      </c>
      <c r="F538" s="153">
        <v>168.95</v>
      </c>
      <c r="G538" s="161">
        <v>14</v>
      </c>
      <c r="H538" s="165">
        <f>F538*G538</f>
        <v>2365.2999999999997</v>
      </c>
    </row>
    <row r="539" spans="1:8">
      <c r="A539" s="156" t="s">
        <v>678</v>
      </c>
      <c r="B539" s="157" t="s">
        <v>1089</v>
      </c>
      <c r="C539" s="158" t="s">
        <v>679</v>
      </c>
      <c r="D539" s="157" t="s">
        <v>1094</v>
      </c>
      <c r="E539" s="159">
        <v>40229</v>
      </c>
      <c r="F539" s="153">
        <v>168.95</v>
      </c>
      <c r="G539" s="161">
        <v>17</v>
      </c>
      <c r="H539" s="162">
        <f>F539*G539</f>
        <v>2872.1499999999996</v>
      </c>
    </row>
    <row r="540" spans="1:8">
      <c r="A540" s="156" t="s">
        <v>678</v>
      </c>
      <c r="B540" s="163" t="s">
        <v>1089</v>
      </c>
      <c r="C540" s="158" t="s">
        <v>679</v>
      </c>
      <c r="D540" s="163" t="s">
        <v>1091</v>
      </c>
      <c r="E540" s="159">
        <v>40234</v>
      </c>
      <c r="F540" s="153">
        <v>168.95</v>
      </c>
      <c r="G540" s="161">
        <v>9</v>
      </c>
      <c r="H540" s="165">
        <f>F540*G540</f>
        <v>1520.55</v>
      </c>
    </row>
    <row r="541" spans="1:8">
      <c r="A541" s="156" t="s">
        <v>681</v>
      </c>
      <c r="B541" s="157" t="s">
        <v>1089</v>
      </c>
      <c r="C541" s="158" t="s">
        <v>679</v>
      </c>
      <c r="D541" s="157" t="s">
        <v>1091</v>
      </c>
      <c r="E541" s="159">
        <v>40246</v>
      </c>
      <c r="F541" s="153">
        <v>168.95</v>
      </c>
      <c r="G541" s="161">
        <v>8</v>
      </c>
      <c r="H541" s="162">
        <f>F541*G541</f>
        <v>1351.6</v>
      </c>
    </row>
    <row r="542" spans="1:8">
      <c r="A542" s="156" t="s">
        <v>678</v>
      </c>
      <c r="B542" s="163" t="s">
        <v>1089</v>
      </c>
      <c r="C542" s="158" t="s">
        <v>679</v>
      </c>
      <c r="D542" s="163" t="s">
        <v>1093</v>
      </c>
      <c r="E542" s="159">
        <v>40247</v>
      </c>
      <c r="F542" s="153">
        <v>168.95</v>
      </c>
      <c r="G542" s="161">
        <v>8</v>
      </c>
      <c r="H542" s="165">
        <f>F542*G542</f>
        <v>1351.6</v>
      </c>
    </row>
    <row r="543" spans="1:8">
      <c r="A543" s="156" t="s">
        <v>171</v>
      </c>
      <c r="B543" s="157" t="s">
        <v>1089</v>
      </c>
      <c r="C543" s="158" t="s">
        <v>674</v>
      </c>
      <c r="D543" s="157" t="s">
        <v>1091</v>
      </c>
      <c r="E543" s="159">
        <v>40250</v>
      </c>
      <c r="F543" s="153">
        <v>168.95</v>
      </c>
      <c r="G543" s="161">
        <v>11</v>
      </c>
      <c r="H543" s="162">
        <f>F543*G543</f>
        <v>1858.4499999999998</v>
      </c>
    </row>
    <row r="544" spans="1:8">
      <c r="A544" s="156" t="s">
        <v>312</v>
      </c>
      <c r="B544" s="163" t="s">
        <v>1089</v>
      </c>
      <c r="C544" s="158" t="s">
        <v>674</v>
      </c>
      <c r="D544" s="163" t="s">
        <v>1093</v>
      </c>
      <c r="E544" s="159">
        <v>40255</v>
      </c>
      <c r="F544" s="153">
        <v>168.95</v>
      </c>
      <c r="G544" s="161">
        <v>9</v>
      </c>
      <c r="H544" s="165">
        <f>F544*G544</f>
        <v>1520.55</v>
      </c>
    </row>
    <row r="545" spans="1:8">
      <c r="A545" s="156" t="s">
        <v>678</v>
      </c>
      <c r="B545" s="157" t="s">
        <v>1089</v>
      </c>
      <c r="C545" s="158" t="s">
        <v>679</v>
      </c>
      <c r="D545" s="157" t="s">
        <v>1092</v>
      </c>
      <c r="E545" s="159">
        <v>40260</v>
      </c>
      <c r="F545" s="153">
        <v>168.95</v>
      </c>
      <c r="G545" s="161">
        <v>8</v>
      </c>
      <c r="H545" s="162">
        <f>F545*G545</f>
        <v>1351.6</v>
      </c>
    </row>
    <row r="546" spans="1:8">
      <c r="A546" s="156" t="s">
        <v>673</v>
      </c>
      <c r="B546" s="163" t="s">
        <v>1089</v>
      </c>
      <c r="C546" s="158" t="s">
        <v>674</v>
      </c>
      <c r="D546" s="163" t="s">
        <v>1092</v>
      </c>
      <c r="E546" s="159">
        <v>40267</v>
      </c>
      <c r="F546" s="153">
        <v>168.95</v>
      </c>
      <c r="G546" s="161">
        <v>7</v>
      </c>
      <c r="H546" s="165">
        <f>F546*G546</f>
        <v>1182.6499999999999</v>
      </c>
    </row>
    <row r="547" spans="1:8">
      <c r="A547" s="156" t="s">
        <v>681</v>
      </c>
      <c r="B547" s="157" t="s">
        <v>1089</v>
      </c>
      <c r="C547" s="158" t="s">
        <v>679</v>
      </c>
      <c r="D547" s="157" t="s">
        <v>1092</v>
      </c>
      <c r="E547" s="159">
        <v>40280</v>
      </c>
      <c r="F547" s="153">
        <v>168.95</v>
      </c>
      <c r="G547" s="161">
        <v>4</v>
      </c>
      <c r="H547" s="162">
        <f>F547*G547</f>
        <v>675.8</v>
      </c>
    </row>
    <row r="548" spans="1:8">
      <c r="A548" s="156" t="s">
        <v>262</v>
      </c>
      <c r="B548" s="163" t="s">
        <v>1089</v>
      </c>
      <c r="C548" s="158" t="s">
        <v>676</v>
      </c>
      <c r="D548" s="163" t="s">
        <v>1094</v>
      </c>
      <c r="E548" s="159">
        <v>40281</v>
      </c>
      <c r="F548" s="153">
        <v>168.95</v>
      </c>
      <c r="G548" s="161">
        <v>7</v>
      </c>
      <c r="H548" s="165">
        <f>F548*G548</f>
        <v>1182.6499999999999</v>
      </c>
    </row>
    <row r="549" spans="1:8">
      <c r="A549" s="156" t="s">
        <v>681</v>
      </c>
      <c r="B549" s="157" t="s">
        <v>1089</v>
      </c>
      <c r="C549" s="158" t="s">
        <v>679</v>
      </c>
      <c r="D549" s="157" t="s">
        <v>1092</v>
      </c>
      <c r="E549" s="159">
        <v>40287</v>
      </c>
      <c r="F549" s="153">
        <v>168.95</v>
      </c>
      <c r="G549" s="161">
        <v>8</v>
      </c>
      <c r="H549" s="162">
        <f>F549*G549</f>
        <v>1351.6</v>
      </c>
    </row>
    <row r="550" spans="1:8">
      <c r="A550" s="156" t="s">
        <v>681</v>
      </c>
      <c r="B550" s="163" t="s">
        <v>1089</v>
      </c>
      <c r="C550" s="158" t="s">
        <v>679</v>
      </c>
      <c r="D550" s="163" t="s">
        <v>1094</v>
      </c>
      <c r="E550" s="159">
        <v>40291</v>
      </c>
      <c r="F550" s="153">
        <v>168.95</v>
      </c>
      <c r="G550" s="161">
        <v>16</v>
      </c>
      <c r="H550" s="165">
        <f>F550*G550</f>
        <v>2703.2</v>
      </c>
    </row>
    <row r="551" spans="1:8">
      <c r="A551" s="156" t="s">
        <v>678</v>
      </c>
      <c r="B551" s="157" t="s">
        <v>1089</v>
      </c>
      <c r="C551" s="158" t="s">
        <v>679</v>
      </c>
      <c r="D551" s="157" t="s">
        <v>1095</v>
      </c>
      <c r="E551" s="159">
        <v>40294</v>
      </c>
      <c r="F551" s="153">
        <v>168.95</v>
      </c>
      <c r="G551" s="161">
        <v>8</v>
      </c>
      <c r="H551" s="162">
        <f>F551*G551</f>
        <v>1351.6</v>
      </c>
    </row>
    <row r="552" spans="1:8">
      <c r="A552" s="156" t="s">
        <v>171</v>
      </c>
      <c r="B552" s="163" t="s">
        <v>1089</v>
      </c>
      <c r="C552" s="158" t="s">
        <v>674</v>
      </c>
      <c r="D552" s="163" t="s">
        <v>1093</v>
      </c>
      <c r="E552" s="159">
        <v>40295</v>
      </c>
      <c r="F552" s="153">
        <v>168.95</v>
      </c>
      <c r="G552" s="161">
        <v>2</v>
      </c>
      <c r="H552" s="165">
        <f>F552*G552</f>
        <v>337.9</v>
      </c>
    </row>
    <row r="553" spans="1:8">
      <c r="A553" s="156" t="s">
        <v>682</v>
      </c>
      <c r="B553" s="157" t="s">
        <v>1089</v>
      </c>
      <c r="C553" s="158" t="s">
        <v>679</v>
      </c>
      <c r="D553" s="157" t="s">
        <v>1095</v>
      </c>
      <c r="E553" s="159">
        <v>40303</v>
      </c>
      <c r="F553" s="153">
        <v>168.95</v>
      </c>
      <c r="G553" s="161">
        <v>6</v>
      </c>
      <c r="H553" s="162">
        <f>F553*G553</f>
        <v>1013.6999999999999</v>
      </c>
    </row>
    <row r="554" spans="1:8">
      <c r="A554" s="156" t="s">
        <v>343</v>
      </c>
      <c r="B554" s="163" t="s">
        <v>1089</v>
      </c>
      <c r="C554" s="158" t="s">
        <v>674</v>
      </c>
      <c r="D554" s="163" t="s">
        <v>1093</v>
      </c>
      <c r="E554" s="159">
        <v>40306</v>
      </c>
      <c r="F554" s="153">
        <v>168.95</v>
      </c>
      <c r="G554" s="161">
        <v>6</v>
      </c>
      <c r="H554" s="165">
        <f>F554*G554</f>
        <v>1013.6999999999999</v>
      </c>
    </row>
    <row r="555" spans="1:8">
      <c r="A555" s="156" t="s">
        <v>262</v>
      </c>
      <c r="B555" s="157" t="s">
        <v>1089</v>
      </c>
      <c r="C555" s="158" t="s">
        <v>676</v>
      </c>
      <c r="D555" s="157" t="s">
        <v>1091</v>
      </c>
      <c r="E555" s="159">
        <v>40308</v>
      </c>
      <c r="F555" s="153">
        <v>168.95</v>
      </c>
      <c r="G555" s="161">
        <v>9</v>
      </c>
      <c r="H555" s="162">
        <f>F555*G555</f>
        <v>1520.55</v>
      </c>
    </row>
    <row r="556" spans="1:8">
      <c r="A556" s="156" t="s">
        <v>677</v>
      </c>
      <c r="B556" s="163" t="s">
        <v>1089</v>
      </c>
      <c r="C556" s="158" t="s">
        <v>675</v>
      </c>
      <c r="D556" s="163" t="s">
        <v>1092</v>
      </c>
      <c r="E556" s="159">
        <v>40309</v>
      </c>
      <c r="F556" s="153">
        <v>168.95</v>
      </c>
      <c r="G556" s="161">
        <v>10</v>
      </c>
      <c r="H556" s="165">
        <f>F556*G556</f>
        <v>1689.5</v>
      </c>
    </row>
    <row r="557" spans="1:8">
      <c r="A557" s="156" t="s">
        <v>673</v>
      </c>
      <c r="B557" s="157" t="s">
        <v>1089</v>
      </c>
      <c r="C557" s="158" t="s">
        <v>674</v>
      </c>
      <c r="D557" s="157" t="s">
        <v>1093</v>
      </c>
      <c r="E557" s="159">
        <v>40322</v>
      </c>
      <c r="F557" s="153">
        <v>168.95</v>
      </c>
      <c r="G557" s="161">
        <v>10</v>
      </c>
      <c r="H557" s="162">
        <f>F557*G557</f>
        <v>1689.5</v>
      </c>
    </row>
    <row r="558" spans="1:8">
      <c r="A558" s="156" t="s">
        <v>678</v>
      </c>
      <c r="B558" s="163" t="s">
        <v>1089</v>
      </c>
      <c r="C558" s="158" t="s">
        <v>679</v>
      </c>
      <c r="D558" s="163" t="s">
        <v>1091</v>
      </c>
      <c r="E558" s="159">
        <v>40326</v>
      </c>
      <c r="F558" s="153">
        <v>168.95</v>
      </c>
      <c r="G558" s="161">
        <v>5</v>
      </c>
      <c r="H558" s="165">
        <f>F558*G558</f>
        <v>844.75</v>
      </c>
    </row>
    <row r="559" spans="1:8">
      <c r="A559" s="156" t="s">
        <v>171</v>
      </c>
      <c r="B559" s="157" t="s">
        <v>1089</v>
      </c>
      <c r="C559" s="158" t="s">
        <v>674</v>
      </c>
      <c r="D559" s="157" t="s">
        <v>1093</v>
      </c>
      <c r="E559" s="159">
        <v>40338</v>
      </c>
      <c r="F559" s="153">
        <v>168.95</v>
      </c>
      <c r="G559" s="161">
        <v>3</v>
      </c>
      <c r="H559" s="162">
        <f>F559*G559</f>
        <v>506.84999999999997</v>
      </c>
    </row>
    <row r="560" spans="1:8">
      <c r="A560" s="156" t="s">
        <v>681</v>
      </c>
      <c r="B560" s="163" t="s">
        <v>1089</v>
      </c>
      <c r="C560" s="158" t="s">
        <v>679</v>
      </c>
      <c r="D560" s="163" t="s">
        <v>1093</v>
      </c>
      <c r="E560" s="159">
        <v>40340</v>
      </c>
      <c r="F560" s="153">
        <v>168.95</v>
      </c>
      <c r="G560" s="161">
        <v>10</v>
      </c>
      <c r="H560" s="165">
        <f>F560*G560</f>
        <v>1689.5</v>
      </c>
    </row>
    <row r="561" spans="1:8">
      <c r="A561" s="156" t="s">
        <v>673</v>
      </c>
      <c r="B561" s="157" t="s">
        <v>1089</v>
      </c>
      <c r="C561" s="158" t="s">
        <v>674</v>
      </c>
      <c r="D561" s="157" t="s">
        <v>1095</v>
      </c>
      <c r="E561" s="159">
        <v>40344</v>
      </c>
      <c r="F561" s="153">
        <v>168.95</v>
      </c>
      <c r="G561" s="161">
        <v>3</v>
      </c>
      <c r="H561" s="162">
        <f>F561*G561</f>
        <v>506.84999999999997</v>
      </c>
    </row>
    <row r="562" spans="1:8">
      <c r="A562" s="156" t="s">
        <v>673</v>
      </c>
      <c r="B562" s="163" t="s">
        <v>1089</v>
      </c>
      <c r="C562" s="158" t="s">
        <v>674</v>
      </c>
      <c r="D562" s="163" t="s">
        <v>1094</v>
      </c>
      <c r="E562" s="159">
        <v>40345</v>
      </c>
      <c r="F562" s="153">
        <v>168.95</v>
      </c>
      <c r="G562" s="161">
        <v>19</v>
      </c>
      <c r="H562" s="165">
        <f>F562*G562</f>
        <v>3210.0499999999997</v>
      </c>
    </row>
    <row r="563" spans="1:8">
      <c r="A563" s="156" t="s">
        <v>343</v>
      </c>
      <c r="B563" s="157" t="s">
        <v>1089</v>
      </c>
      <c r="C563" s="158" t="s">
        <v>674</v>
      </c>
      <c r="D563" s="157" t="s">
        <v>1092</v>
      </c>
      <c r="E563" s="159">
        <v>40347</v>
      </c>
      <c r="F563" s="153">
        <v>168.95</v>
      </c>
      <c r="G563" s="161">
        <v>11</v>
      </c>
      <c r="H563" s="162">
        <f>F563*G563</f>
        <v>1858.4499999999998</v>
      </c>
    </row>
    <row r="564" spans="1:8">
      <c r="A564" s="156" t="s">
        <v>681</v>
      </c>
      <c r="B564" s="163" t="s">
        <v>1089</v>
      </c>
      <c r="C564" s="158" t="s">
        <v>679</v>
      </c>
      <c r="D564" s="163" t="s">
        <v>1095</v>
      </c>
      <c r="E564" s="159">
        <v>40347</v>
      </c>
      <c r="F564" s="153">
        <v>168.95</v>
      </c>
      <c r="G564" s="161">
        <v>6</v>
      </c>
      <c r="H564" s="165">
        <f>F564*G564</f>
        <v>1013.6999999999999</v>
      </c>
    </row>
    <row r="565" spans="1:8">
      <c r="A565" s="156" t="s">
        <v>171</v>
      </c>
      <c r="B565" s="157" t="s">
        <v>1089</v>
      </c>
      <c r="C565" s="158" t="s">
        <v>674</v>
      </c>
      <c r="D565" s="157" t="s">
        <v>1094</v>
      </c>
      <c r="E565" s="159">
        <v>40351</v>
      </c>
      <c r="F565" s="153">
        <v>168.95</v>
      </c>
      <c r="G565" s="161">
        <v>19</v>
      </c>
      <c r="H565" s="162">
        <f>F565*G565</f>
        <v>3210.0499999999997</v>
      </c>
    </row>
    <row r="566" spans="1:8">
      <c r="A566" s="156" t="s">
        <v>171</v>
      </c>
      <c r="B566" s="163" t="s">
        <v>1089</v>
      </c>
      <c r="C566" s="158" t="s">
        <v>674</v>
      </c>
      <c r="D566" s="163" t="s">
        <v>1095</v>
      </c>
      <c r="E566" s="159">
        <v>40351</v>
      </c>
      <c r="F566" s="153">
        <v>168.95</v>
      </c>
      <c r="G566" s="161">
        <v>9</v>
      </c>
      <c r="H566" s="165">
        <f>F566*G566</f>
        <v>1520.55</v>
      </c>
    </row>
    <row r="567" spans="1:8">
      <c r="A567" s="156" t="s">
        <v>677</v>
      </c>
      <c r="B567" s="157" t="s">
        <v>1089</v>
      </c>
      <c r="C567" s="158" t="s">
        <v>675</v>
      </c>
      <c r="D567" s="157" t="s">
        <v>1095</v>
      </c>
      <c r="E567" s="159">
        <v>40354</v>
      </c>
      <c r="F567" s="153">
        <v>168.95</v>
      </c>
      <c r="G567" s="161">
        <v>14</v>
      </c>
      <c r="H567" s="162">
        <f>F567*G567</f>
        <v>2365.2999999999997</v>
      </c>
    </row>
    <row r="568" spans="1:8">
      <c r="A568" s="156" t="s">
        <v>682</v>
      </c>
      <c r="B568" s="163" t="s">
        <v>1089</v>
      </c>
      <c r="C568" s="158" t="s">
        <v>679</v>
      </c>
      <c r="D568" s="163" t="s">
        <v>1095</v>
      </c>
      <c r="E568" s="159">
        <v>40354</v>
      </c>
      <c r="F568" s="153">
        <v>168.95</v>
      </c>
      <c r="G568" s="161">
        <v>15</v>
      </c>
      <c r="H568" s="165">
        <f>F568*G568</f>
        <v>2534.25</v>
      </c>
    </row>
    <row r="569" spans="1:8">
      <c r="A569" s="156" t="s">
        <v>262</v>
      </c>
      <c r="B569" s="157" t="s">
        <v>1089</v>
      </c>
      <c r="C569" s="158" t="s">
        <v>676</v>
      </c>
      <c r="D569" s="157" t="s">
        <v>1091</v>
      </c>
      <c r="E569" s="159">
        <v>40360</v>
      </c>
      <c r="F569" s="153">
        <v>168.95</v>
      </c>
      <c r="G569" s="161">
        <v>11</v>
      </c>
      <c r="H569" s="162">
        <f>F569*G569</f>
        <v>1858.4499999999998</v>
      </c>
    </row>
    <row r="570" spans="1:8">
      <c r="A570" s="156" t="s">
        <v>262</v>
      </c>
      <c r="B570" s="163" t="s">
        <v>1089</v>
      </c>
      <c r="C570" s="158" t="s">
        <v>676</v>
      </c>
      <c r="D570" s="163" t="s">
        <v>1093</v>
      </c>
      <c r="E570" s="159">
        <v>40361</v>
      </c>
      <c r="F570" s="153">
        <v>168.95</v>
      </c>
      <c r="G570" s="161">
        <v>2</v>
      </c>
      <c r="H570" s="165">
        <f>F570*G570</f>
        <v>337.9</v>
      </c>
    </row>
    <row r="571" spans="1:8">
      <c r="A571" s="156" t="s">
        <v>312</v>
      </c>
      <c r="B571" s="157" t="s">
        <v>1089</v>
      </c>
      <c r="C571" s="158" t="s">
        <v>674</v>
      </c>
      <c r="D571" s="157" t="s">
        <v>1094</v>
      </c>
      <c r="E571" s="159">
        <v>40365</v>
      </c>
      <c r="F571" s="153">
        <v>168.95</v>
      </c>
      <c r="G571" s="161">
        <v>15</v>
      </c>
      <c r="H571" s="162">
        <f>F571*G571</f>
        <v>2534.25</v>
      </c>
    </row>
    <row r="572" spans="1:8">
      <c r="A572" s="156" t="s">
        <v>171</v>
      </c>
      <c r="B572" s="163" t="s">
        <v>1089</v>
      </c>
      <c r="C572" s="158" t="s">
        <v>674</v>
      </c>
      <c r="D572" s="163" t="s">
        <v>1094</v>
      </c>
      <c r="E572" s="159">
        <v>40369</v>
      </c>
      <c r="F572" s="153">
        <v>168.95</v>
      </c>
      <c r="G572" s="161">
        <v>14</v>
      </c>
      <c r="H572" s="165">
        <f>F572*G572</f>
        <v>2365.2999999999997</v>
      </c>
    </row>
    <row r="573" spans="1:8">
      <c r="A573" s="156" t="s">
        <v>677</v>
      </c>
      <c r="B573" s="157" t="s">
        <v>1089</v>
      </c>
      <c r="C573" s="158" t="s">
        <v>675</v>
      </c>
      <c r="D573" s="157" t="s">
        <v>1093</v>
      </c>
      <c r="E573" s="159">
        <v>40369</v>
      </c>
      <c r="F573" s="153">
        <v>168.95</v>
      </c>
      <c r="G573" s="161">
        <v>3</v>
      </c>
      <c r="H573" s="162">
        <f>F573*G573</f>
        <v>506.84999999999997</v>
      </c>
    </row>
    <row r="574" spans="1:8">
      <c r="A574" s="156" t="s">
        <v>171</v>
      </c>
      <c r="B574" s="163" t="s">
        <v>1089</v>
      </c>
      <c r="C574" s="158" t="s">
        <v>674</v>
      </c>
      <c r="D574" s="163" t="s">
        <v>1091</v>
      </c>
      <c r="E574" s="159">
        <v>40376</v>
      </c>
      <c r="F574" s="153">
        <v>168.95</v>
      </c>
      <c r="G574" s="161">
        <v>14</v>
      </c>
      <c r="H574" s="165">
        <f>F574*G574</f>
        <v>2365.2999999999997</v>
      </c>
    </row>
    <row r="575" spans="1:8">
      <c r="A575" s="156" t="s">
        <v>312</v>
      </c>
      <c r="B575" s="157" t="s">
        <v>1089</v>
      </c>
      <c r="C575" s="158" t="s">
        <v>674</v>
      </c>
      <c r="D575" s="157" t="s">
        <v>1091</v>
      </c>
      <c r="E575" s="159">
        <v>40379</v>
      </c>
      <c r="F575" s="153">
        <v>168.95</v>
      </c>
      <c r="G575" s="161">
        <v>2</v>
      </c>
      <c r="H575" s="162">
        <f>F575*G575</f>
        <v>337.9</v>
      </c>
    </row>
    <row r="576" spans="1:8">
      <c r="A576" s="156" t="s">
        <v>3141</v>
      </c>
      <c r="B576" s="163" t="s">
        <v>1089</v>
      </c>
      <c r="C576" s="158" t="s">
        <v>676</v>
      </c>
      <c r="D576" s="163" t="s">
        <v>1093</v>
      </c>
      <c r="E576" s="159">
        <v>40379</v>
      </c>
      <c r="F576" s="153">
        <v>168.95</v>
      </c>
      <c r="G576" s="161">
        <v>15</v>
      </c>
      <c r="H576" s="165">
        <f>F576*G576</f>
        <v>2534.25</v>
      </c>
    </row>
    <row r="577" spans="1:8">
      <c r="A577" s="156" t="s">
        <v>681</v>
      </c>
      <c r="B577" s="157" t="s">
        <v>1089</v>
      </c>
      <c r="C577" s="158" t="s">
        <v>679</v>
      </c>
      <c r="D577" s="157" t="s">
        <v>1092</v>
      </c>
      <c r="E577" s="159">
        <v>40383</v>
      </c>
      <c r="F577" s="153">
        <v>168.95</v>
      </c>
      <c r="G577" s="161">
        <v>2</v>
      </c>
      <c r="H577" s="162">
        <f>F577*G577</f>
        <v>337.9</v>
      </c>
    </row>
    <row r="578" spans="1:8">
      <c r="A578" s="156" t="s">
        <v>312</v>
      </c>
      <c r="B578" s="163" t="s">
        <v>1089</v>
      </c>
      <c r="C578" s="158" t="s">
        <v>674</v>
      </c>
      <c r="D578" s="163" t="s">
        <v>1095</v>
      </c>
      <c r="E578" s="159">
        <v>40385</v>
      </c>
      <c r="F578" s="153">
        <v>168.95</v>
      </c>
      <c r="G578" s="161">
        <v>9</v>
      </c>
      <c r="H578" s="165">
        <f>F578*G578</f>
        <v>1520.55</v>
      </c>
    </row>
    <row r="579" spans="1:8">
      <c r="A579" s="156" t="s">
        <v>171</v>
      </c>
      <c r="B579" s="157" t="s">
        <v>1089</v>
      </c>
      <c r="C579" s="158" t="s">
        <v>674</v>
      </c>
      <c r="D579" s="157" t="s">
        <v>1091</v>
      </c>
      <c r="E579" s="159">
        <v>40394</v>
      </c>
      <c r="F579" s="153">
        <v>168.95</v>
      </c>
      <c r="G579" s="161">
        <v>8</v>
      </c>
      <c r="H579" s="162">
        <f>F579*G579</f>
        <v>1351.6</v>
      </c>
    </row>
    <row r="580" spans="1:8">
      <c r="A580" s="156" t="s">
        <v>678</v>
      </c>
      <c r="B580" s="163" t="s">
        <v>1089</v>
      </c>
      <c r="C580" s="158" t="s">
        <v>679</v>
      </c>
      <c r="D580" s="163" t="s">
        <v>1092</v>
      </c>
      <c r="E580" s="159">
        <v>40394</v>
      </c>
      <c r="F580" s="153">
        <v>168.95</v>
      </c>
      <c r="G580" s="161">
        <v>5</v>
      </c>
      <c r="H580" s="165">
        <f>F580*G580</f>
        <v>844.75</v>
      </c>
    </row>
    <row r="581" spans="1:8">
      <c r="A581" s="156" t="s">
        <v>343</v>
      </c>
      <c r="B581" s="157" t="s">
        <v>1089</v>
      </c>
      <c r="C581" s="158" t="s">
        <v>674</v>
      </c>
      <c r="D581" s="157" t="s">
        <v>1093</v>
      </c>
      <c r="E581" s="159">
        <v>40403</v>
      </c>
      <c r="F581" s="153">
        <v>168.95</v>
      </c>
      <c r="G581" s="161">
        <v>9</v>
      </c>
      <c r="H581" s="162">
        <f>F581*G581</f>
        <v>1520.55</v>
      </c>
    </row>
    <row r="582" spans="1:8">
      <c r="A582" s="156" t="s">
        <v>343</v>
      </c>
      <c r="B582" s="163" t="s">
        <v>1089</v>
      </c>
      <c r="C582" s="158" t="s">
        <v>674</v>
      </c>
      <c r="D582" s="163" t="s">
        <v>1091</v>
      </c>
      <c r="E582" s="159">
        <v>40406</v>
      </c>
      <c r="F582" s="153">
        <v>168.95</v>
      </c>
      <c r="G582" s="161">
        <v>1</v>
      </c>
      <c r="H582" s="165">
        <f>F582*G582</f>
        <v>168.95</v>
      </c>
    </row>
    <row r="583" spans="1:8">
      <c r="A583" s="156" t="s">
        <v>681</v>
      </c>
      <c r="B583" s="157" t="s">
        <v>1089</v>
      </c>
      <c r="C583" s="158" t="s">
        <v>679</v>
      </c>
      <c r="D583" s="157" t="s">
        <v>1093</v>
      </c>
      <c r="E583" s="159">
        <v>40409</v>
      </c>
      <c r="F583" s="153">
        <v>168.95</v>
      </c>
      <c r="G583" s="161">
        <v>13</v>
      </c>
      <c r="H583" s="162">
        <f>F583*G583</f>
        <v>2196.35</v>
      </c>
    </row>
    <row r="584" spans="1:8">
      <c r="A584" s="156" t="s">
        <v>673</v>
      </c>
      <c r="B584" s="163" t="s">
        <v>1089</v>
      </c>
      <c r="C584" s="158" t="s">
        <v>674</v>
      </c>
      <c r="D584" s="163" t="s">
        <v>1091</v>
      </c>
      <c r="E584" s="159">
        <v>40411</v>
      </c>
      <c r="F584" s="153">
        <v>168.95</v>
      </c>
      <c r="G584" s="161">
        <v>4</v>
      </c>
      <c r="H584" s="165">
        <f>F584*G584</f>
        <v>675.8</v>
      </c>
    </row>
    <row r="585" spans="1:8">
      <c r="A585" s="156" t="s">
        <v>673</v>
      </c>
      <c r="B585" s="157" t="s">
        <v>1089</v>
      </c>
      <c r="C585" s="158" t="s">
        <v>674</v>
      </c>
      <c r="D585" s="157" t="s">
        <v>1095</v>
      </c>
      <c r="E585" s="159">
        <v>40427</v>
      </c>
      <c r="F585" s="153">
        <v>168.95</v>
      </c>
      <c r="G585" s="161">
        <v>4</v>
      </c>
      <c r="H585" s="162">
        <f>F585*G585</f>
        <v>675.8</v>
      </c>
    </row>
    <row r="586" spans="1:8">
      <c r="A586" s="156" t="s">
        <v>682</v>
      </c>
      <c r="B586" s="163" t="s">
        <v>1089</v>
      </c>
      <c r="C586" s="158" t="s">
        <v>679</v>
      </c>
      <c r="D586" s="163" t="s">
        <v>1091</v>
      </c>
      <c r="E586" s="159">
        <v>40428</v>
      </c>
      <c r="F586" s="153">
        <v>168.95</v>
      </c>
      <c r="G586" s="161">
        <v>14</v>
      </c>
      <c r="H586" s="165">
        <f>F586*G586</f>
        <v>2365.2999999999997</v>
      </c>
    </row>
    <row r="587" spans="1:8">
      <c r="A587" s="156" t="s">
        <v>3141</v>
      </c>
      <c r="B587" s="157" t="s">
        <v>1089</v>
      </c>
      <c r="C587" s="158" t="s">
        <v>676</v>
      </c>
      <c r="D587" s="157" t="s">
        <v>1092</v>
      </c>
      <c r="E587" s="159">
        <v>40428</v>
      </c>
      <c r="F587" s="153">
        <v>168.95</v>
      </c>
      <c r="G587" s="161">
        <v>1</v>
      </c>
      <c r="H587" s="162">
        <f>F587*G587</f>
        <v>168.95</v>
      </c>
    </row>
    <row r="588" spans="1:8">
      <c r="A588" s="156" t="s">
        <v>605</v>
      </c>
      <c r="B588" s="163" t="s">
        <v>1089</v>
      </c>
      <c r="C588" s="158" t="s">
        <v>675</v>
      </c>
      <c r="D588" s="163" t="s">
        <v>1094</v>
      </c>
      <c r="E588" s="159">
        <v>40432</v>
      </c>
      <c r="F588" s="153">
        <v>168.95</v>
      </c>
      <c r="G588" s="161">
        <v>13</v>
      </c>
      <c r="H588" s="165">
        <f>F588*G588</f>
        <v>2196.35</v>
      </c>
    </row>
    <row r="589" spans="1:8">
      <c r="A589" s="156" t="s">
        <v>312</v>
      </c>
      <c r="B589" s="157" t="s">
        <v>1089</v>
      </c>
      <c r="C589" s="158" t="s">
        <v>674</v>
      </c>
      <c r="D589" s="157" t="s">
        <v>1092</v>
      </c>
      <c r="E589" s="159">
        <v>40432</v>
      </c>
      <c r="F589" s="153">
        <v>168.95</v>
      </c>
      <c r="G589" s="161">
        <v>10</v>
      </c>
      <c r="H589" s="162">
        <f>F589*G589</f>
        <v>1689.5</v>
      </c>
    </row>
    <row r="590" spans="1:8">
      <c r="A590" s="156" t="s">
        <v>681</v>
      </c>
      <c r="B590" s="163" t="s">
        <v>1089</v>
      </c>
      <c r="C590" s="158" t="s">
        <v>679</v>
      </c>
      <c r="D590" s="163" t="s">
        <v>1092</v>
      </c>
      <c r="E590" s="159">
        <v>40435</v>
      </c>
      <c r="F590" s="153">
        <v>168.95</v>
      </c>
      <c r="G590" s="161">
        <v>8</v>
      </c>
      <c r="H590" s="165">
        <f>F590*G590</f>
        <v>1351.6</v>
      </c>
    </row>
    <row r="591" spans="1:8">
      <c r="A591" s="156" t="s">
        <v>678</v>
      </c>
      <c r="B591" s="157" t="s">
        <v>1089</v>
      </c>
      <c r="C591" s="158" t="s">
        <v>679</v>
      </c>
      <c r="D591" s="157" t="s">
        <v>1092</v>
      </c>
      <c r="E591" s="159">
        <v>40435</v>
      </c>
      <c r="F591" s="153">
        <v>168.95</v>
      </c>
      <c r="G591" s="161">
        <v>10</v>
      </c>
      <c r="H591" s="162">
        <f>F591*G591</f>
        <v>1689.5</v>
      </c>
    </row>
    <row r="592" spans="1:8">
      <c r="A592" s="156" t="s">
        <v>681</v>
      </c>
      <c r="B592" s="163" t="s">
        <v>1089</v>
      </c>
      <c r="C592" s="158" t="s">
        <v>679</v>
      </c>
      <c r="D592" s="163" t="s">
        <v>1092</v>
      </c>
      <c r="E592" s="159">
        <v>40437</v>
      </c>
      <c r="F592" s="153">
        <v>168.95</v>
      </c>
      <c r="G592" s="161">
        <v>13</v>
      </c>
      <c r="H592" s="165">
        <f>F592*G592</f>
        <v>2196.35</v>
      </c>
    </row>
    <row r="593" spans="1:8">
      <c r="A593" s="156" t="s">
        <v>312</v>
      </c>
      <c r="B593" s="157" t="s">
        <v>1089</v>
      </c>
      <c r="C593" s="158" t="s">
        <v>674</v>
      </c>
      <c r="D593" s="157" t="s">
        <v>1092</v>
      </c>
      <c r="E593" s="159">
        <v>40438</v>
      </c>
      <c r="F593" s="153">
        <v>168.95</v>
      </c>
      <c r="G593" s="161">
        <v>11</v>
      </c>
      <c r="H593" s="162">
        <f>F593*G593</f>
        <v>1858.4499999999998</v>
      </c>
    </row>
    <row r="594" spans="1:8">
      <c r="A594" s="156" t="s">
        <v>678</v>
      </c>
      <c r="B594" s="163" t="s">
        <v>1089</v>
      </c>
      <c r="C594" s="158" t="s">
        <v>679</v>
      </c>
      <c r="D594" s="163" t="s">
        <v>1091</v>
      </c>
      <c r="E594" s="159">
        <v>40439</v>
      </c>
      <c r="F594" s="153">
        <v>168.95</v>
      </c>
      <c r="G594" s="161">
        <v>10</v>
      </c>
      <c r="H594" s="165">
        <f>F594*G594</f>
        <v>1689.5</v>
      </c>
    </row>
    <row r="595" spans="1:8">
      <c r="A595" s="156" t="s">
        <v>678</v>
      </c>
      <c r="B595" s="157" t="s">
        <v>1089</v>
      </c>
      <c r="C595" s="158" t="s">
        <v>679</v>
      </c>
      <c r="D595" s="157" t="s">
        <v>1095</v>
      </c>
      <c r="E595" s="159">
        <v>40442</v>
      </c>
      <c r="F595" s="153">
        <v>168.95</v>
      </c>
      <c r="G595" s="161">
        <v>4</v>
      </c>
      <c r="H595" s="162">
        <f>F595*G595</f>
        <v>675.8</v>
      </c>
    </row>
    <row r="596" spans="1:8">
      <c r="A596" s="156" t="s">
        <v>262</v>
      </c>
      <c r="B596" s="163" t="s">
        <v>1089</v>
      </c>
      <c r="C596" s="158" t="s">
        <v>676</v>
      </c>
      <c r="D596" s="163" t="s">
        <v>1094</v>
      </c>
      <c r="E596" s="159">
        <v>40448</v>
      </c>
      <c r="F596" s="153">
        <v>168.95</v>
      </c>
      <c r="G596" s="161">
        <v>6</v>
      </c>
      <c r="H596" s="165">
        <f>F596*G596</f>
        <v>1013.6999999999999</v>
      </c>
    </row>
    <row r="597" spans="1:8">
      <c r="A597" s="156" t="s">
        <v>605</v>
      </c>
      <c r="B597" s="157" t="s">
        <v>1089</v>
      </c>
      <c r="C597" s="158" t="s">
        <v>675</v>
      </c>
      <c r="D597" s="157" t="s">
        <v>1091</v>
      </c>
      <c r="E597" s="159">
        <v>40470</v>
      </c>
      <c r="F597" s="153">
        <v>168.95</v>
      </c>
      <c r="G597" s="161">
        <v>13</v>
      </c>
      <c r="H597" s="162">
        <f>F597*G597</f>
        <v>2196.35</v>
      </c>
    </row>
    <row r="598" spans="1:8">
      <c r="A598" s="156" t="s">
        <v>677</v>
      </c>
      <c r="B598" s="163" t="s">
        <v>1089</v>
      </c>
      <c r="C598" s="158" t="s">
        <v>675</v>
      </c>
      <c r="D598" s="163" t="s">
        <v>1093</v>
      </c>
      <c r="E598" s="159">
        <v>40470</v>
      </c>
      <c r="F598" s="153">
        <v>168.95</v>
      </c>
      <c r="G598" s="161">
        <v>5</v>
      </c>
      <c r="H598" s="165">
        <f>F598*G598</f>
        <v>844.75</v>
      </c>
    </row>
    <row r="599" spans="1:8">
      <c r="A599" s="156" t="s">
        <v>678</v>
      </c>
      <c r="B599" s="157" t="s">
        <v>1089</v>
      </c>
      <c r="C599" s="158" t="s">
        <v>679</v>
      </c>
      <c r="D599" s="157" t="s">
        <v>1091</v>
      </c>
      <c r="E599" s="159">
        <v>40473</v>
      </c>
      <c r="F599" s="153">
        <v>168.95</v>
      </c>
      <c r="G599" s="161">
        <v>2</v>
      </c>
      <c r="H599" s="162">
        <f>F599*G599</f>
        <v>337.9</v>
      </c>
    </row>
    <row r="600" spans="1:8">
      <c r="A600" s="156" t="s">
        <v>678</v>
      </c>
      <c r="B600" s="163" t="s">
        <v>1089</v>
      </c>
      <c r="C600" s="158" t="s">
        <v>679</v>
      </c>
      <c r="D600" s="163" t="s">
        <v>1091</v>
      </c>
      <c r="E600" s="159">
        <v>40478</v>
      </c>
      <c r="F600" s="153">
        <v>168.95</v>
      </c>
      <c r="G600" s="161">
        <v>9</v>
      </c>
      <c r="H600" s="165">
        <f>F600*G600</f>
        <v>1520.55</v>
      </c>
    </row>
    <row r="601" spans="1:8">
      <c r="A601" s="156" t="s">
        <v>171</v>
      </c>
      <c r="B601" s="157" t="s">
        <v>1089</v>
      </c>
      <c r="C601" s="158" t="s">
        <v>674</v>
      </c>
      <c r="D601" s="157" t="s">
        <v>1091</v>
      </c>
      <c r="E601" s="159">
        <v>40479</v>
      </c>
      <c r="F601" s="153">
        <v>168.95</v>
      </c>
      <c r="G601" s="161">
        <v>4</v>
      </c>
      <c r="H601" s="162">
        <f>F601*G601</f>
        <v>675.8</v>
      </c>
    </row>
    <row r="602" spans="1:8">
      <c r="A602" s="156" t="s">
        <v>682</v>
      </c>
      <c r="B602" s="163" t="s">
        <v>1089</v>
      </c>
      <c r="C602" s="158" t="s">
        <v>679</v>
      </c>
      <c r="D602" s="163" t="s">
        <v>1091</v>
      </c>
      <c r="E602" s="159">
        <v>40480</v>
      </c>
      <c r="F602" s="153">
        <v>168.95</v>
      </c>
      <c r="G602" s="161">
        <v>10</v>
      </c>
      <c r="H602" s="165">
        <f>F602*G602</f>
        <v>1689.5</v>
      </c>
    </row>
    <row r="603" spans="1:8">
      <c r="A603" s="156" t="s">
        <v>677</v>
      </c>
      <c r="B603" s="157" t="s">
        <v>1089</v>
      </c>
      <c r="C603" s="158" t="s">
        <v>675</v>
      </c>
      <c r="D603" s="157" t="s">
        <v>1095</v>
      </c>
      <c r="E603" s="159">
        <v>40484</v>
      </c>
      <c r="F603" s="153">
        <v>168.95</v>
      </c>
      <c r="G603" s="161">
        <v>7</v>
      </c>
      <c r="H603" s="162">
        <f>F603*G603</f>
        <v>1182.6499999999999</v>
      </c>
    </row>
    <row r="604" spans="1:8">
      <c r="A604" s="156" t="s">
        <v>343</v>
      </c>
      <c r="B604" s="163" t="s">
        <v>1089</v>
      </c>
      <c r="C604" s="158" t="s">
        <v>674</v>
      </c>
      <c r="D604" s="163" t="s">
        <v>1092</v>
      </c>
      <c r="E604" s="159">
        <v>40494</v>
      </c>
      <c r="F604" s="153">
        <v>168.95</v>
      </c>
      <c r="G604" s="161">
        <v>3</v>
      </c>
      <c r="H604" s="165">
        <f>F604*G604</f>
        <v>506.84999999999997</v>
      </c>
    </row>
    <row r="605" spans="1:8">
      <c r="A605" s="156" t="s">
        <v>262</v>
      </c>
      <c r="B605" s="157" t="s">
        <v>1089</v>
      </c>
      <c r="C605" s="158" t="s">
        <v>676</v>
      </c>
      <c r="D605" s="157" t="s">
        <v>1093</v>
      </c>
      <c r="E605" s="159">
        <v>40499</v>
      </c>
      <c r="F605" s="153">
        <v>168.95</v>
      </c>
      <c r="G605" s="161">
        <v>5</v>
      </c>
      <c r="H605" s="162">
        <f>F605*G605</f>
        <v>844.75</v>
      </c>
    </row>
    <row r="606" spans="1:8">
      <c r="A606" s="156" t="s">
        <v>312</v>
      </c>
      <c r="B606" s="163" t="s">
        <v>1089</v>
      </c>
      <c r="C606" s="158" t="s">
        <v>674</v>
      </c>
      <c r="D606" s="163" t="s">
        <v>1094</v>
      </c>
      <c r="E606" s="159">
        <v>40504</v>
      </c>
      <c r="F606" s="153">
        <v>168.95</v>
      </c>
      <c r="G606" s="161">
        <v>14</v>
      </c>
      <c r="H606" s="165">
        <f>F606*G606</f>
        <v>2365.2999999999997</v>
      </c>
    </row>
    <row r="607" spans="1:8">
      <c r="A607" s="156" t="s">
        <v>3141</v>
      </c>
      <c r="B607" s="157" t="s">
        <v>1089</v>
      </c>
      <c r="C607" s="158" t="s">
        <v>676</v>
      </c>
      <c r="D607" s="157" t="s">
        <v>1095</v>
      </c>
      <c r="E607" s="159">
        <v>40504</v>
      </c>
      <c r="F607" s="153">
        <v>168.95</v>
      </c>
      <c r="G607" s="161">
        <v>2</v>
      </c>
      <c r="H607" s="162">
        <f>F607*G607</f>
        <v>337.9</v>
      </c>
    </row>
    <row r="608" spans="1:8">
      <c r="A608" s="156" t="s">
        <v>673</v>
      </c>
      <c r="B608" s="163" t="s">
        <v>1089</v>
      </c>
      <c r="C608" s="158" t="s">
        <v>674</v>
      </c>
      <c r="D608" s="163" t="s">
        <v>1093</v>
      </c>
      <c r="E608" s="159">
        <v>40505</v>
      </c>
      <c r="F608" s="153">
        <v>168.95</v>
      </c>
      <c r="G608" s="161">
        <v>14</v>
      </c>
      <c r="H608" s="165">
        <f>F608*G608</f>
        <v>2365.2999999999997</v>
      </c>
    </row>
    <row r="609" spans="1:8">
      <c r="A609" s="156" t="s">
        <v>680</v>
      </c>
      <c r="B609" s="157" t="s">
        <v>1089</v>
      </c>
      <c r="C609" s="158" t="s">
        <v>679</v>
      </c>
      <c r="D609" s="157" t="s">
        <v>1094</v>
      </c>
      <c r="E609" s="159">
        <v>40513</v>
      </c>
      <c r="F609" s="153">
        <v>168.95</v>
      </c>
      <c r="G609" s="161">
        <v>12</v>
      </c>
      <c r="H609" s="162">
        <f>F609*G609</f>
        <v>2027.3999999999999</v>
      </c>
    </row>
    <row r="610" spans="1:8">
      <c r="A610" s="156" t="s">
        <v>673</v>
      </c>
      <c r="B610" s="163" t="s">
        <v>1089</v>
      </c>
      <c r="C610" s="158" t="s">
        <v>674</v>
      </c>
      <c r="D610" s="163" t="s">
        <v>1091</v>
      </c>
      <c r="E610" s="159">
        <v>40523</v>
      </c>
      <c r="F610" s="153">
        <v>168.95</v>
      </c>
      <c r="G610" s="161">
        <v>7</v>
      </c>
      <c r="H610" s="165">
        <f>F610*G610</f>
        <v>1182.6499999999999</v>
      </c>
    </row>
    <row r="611" spans="1:8">
      <c r="A611" s="156" t="s">
        <v>677</v>
      </c>
      <c r="B611" s="157" t="s">
        <v>1089</v>
      </c>
      <c r="C611" s="158" t="s">
        <v>675</v>
      </c>
      <c r="D611" s="157" t="s">
        <v>1094</v>
      </c>
      <c r="E611" s="159">
        <v>40525</v>
      </c>
      <c r="F611" s="153">
        <v>168.95</v>
      </c>
      <c r="G611" s="161">
        <v>13</v>
      </c>
      <c r="H611" s="162">
        <f>F611*G611</f>
        <v>2196.35</v>
      </c>
    </row>
    <row r="612" spans="1:8">
      <c r="A612" s="156" t="s">
        <v>3141</v>
      </c>
      <c r="B612" s="163" t="s">
        <v>1089</v>
      </c>
      <c r="C612" s="158" t="s">
        <v>676</v>
      </c>
      <c r="D612" s="163" t="s">
        <v>1095</v>
      </c>
      <c r="E612" s="159">
        <v>40528</v>
      </c>
      <c r="F612" s="153">
        <v>168.95</v>
      </c>
      <c r="G612" s="161">
        <v>14</v>
      </c>
      <c r="H612" s="165">
        <f>F612*G612</f>
        <v>2365.2999999999997</v>
      </c>
    </row>
    <row r="613" spans="1:8">
      <c r="A613" s="156" t="s">
        <v>262</v>
      </c>
      <c r="B613" s="157" t="s">
        <v>1089</v>
      </c>
      <c r="C613" s="158" t="s">
        <v>676</v>
      </c>
      <c r="D613" s="157" t="s">
        <v>1094</v>
      </c>
      <c r="E613" s="159">
        <v>40530</v>
      </c>
      <c r="F613" s="153">
        <v>168.95</v>
      </c>
      <c r="G613" s="161">
        <v>11</v>
      </c>
      <c r="H613" s="162">
        <f>F613*G613</f>
        <v>1858.4499999999998</v>
      </c>
    </row>
    <row r="614" spans="1:8">
      <c r="A614" s="156" t="s">
        <v>171</v>
      </c>
      <c r="B614" s="163" t="s">
        <v>1089</v>
      </c>
      <c r="C614" s="158" t="s">
        <v>674</v>
      </c>
      <c r="D614" s="163" t="s">
        <v>1092</v>
      </c>
      <c r="E614" s="159">
        <v>40532</v>
      </c>
      <c r="F614" s="153">
        <v>168.95</v>
      </c>
      <c r="G614" s="161">
        <v>6</v>
      </c>
      <c r="H614" s="165">
        <f>F614*G614</f>
        <v>1013.6999999999999</v>
      </c>
    </row>
    <row r="615" spans="1:8">
      <c r="A615" s="156" t="s">
        <v>680</v>
      </c>
      <c r="B615" s="157" t="s">
        <v>1089</v>
      </c>
      <c r="C615" s="158" t="s">
        <v>679</v>
      </c>
      <c r="D615" s="157" t="s">
        <v>1094</v>
      </c>
      <c r="E615" s="159">
        <v>40534</v>
      </c>
      <c r="F615" s="153">
        <v>168.95</v>
      </c>
      <c r="G615" s="161">
        <v>20</v>
      </c>
      <c r="H615" s="162">
        <f>F615*G615</f>
        <v>3379</v>
      </c>
    </row>
    <row r="616" spans="1:8">
      <c r="A616" s="156" t="s">
        <v>678</v>
      </c>
      <c r="B616" s="163" t="s">
        <v>1089</v>
      </c>
      <c r="C616" s="158" t="s">
        <v>679</v>
      </c>
      <c r="D616" s="163" t="s">
        <v>1094</v>
      </c>
      <c r="E616" s="159">
        <v>40548</v>
      </c>
      <c r="F616" s="153">
        <v>168.95</v>
      </c>
      <c r="G616" s="161">
        <v>18</v>
      </c>
      <c r="H616" s="165">
        <f>F616*G616</f>
        <v>3041.1</v>
      </c>
    </row>
    <row r="617" spans="1:8">
      <c r="A617" s="156" t="s">
        <v>677</v>
      </c>
      <c r="B617" s="157" t="s">
        <v>1089</v>
      </c>
      <c r="C617" s="158" t="s">
        <v>675</v>
      </c>
      <c r="D617" s="157" t="s">
        <v>1091</v>
      </c>
      <c r="E617" s="159">
        <v>40550</v>
      </c>
      <c r="F617" s="153">
        <v>168.95</v>
      </c>
      <c r="G617" s="161">
        <v>7</v>
      </c>
      <c r="H617" s="162">
        <f>F617*G617</f>
        <v>1182.6499999999999</v>
      </c>
    </row>
    <row r="618" spans="1:8">
      <c r="A618" s="156" t="s">
        <v>262</v>
      </c>
      <c r="B618" s="163" t="s">
        <v>1089</v>
      </c>
      <c r="C618" s="158" t="s">
        <v>676</v>
      </c>
      <c r="D618" s="163" t="s">
        <v>1091</v>
      </c>
      <c r="E618" s="159">
        <v>40550</v>
      </c>
      <c r="F618" s="153">
        <v>168.95</v>
      </c>
      <c r="G618" s="161">
        <v>8</v>
      </c>
      <c r="H618" s="165">
        <f>F618*G618</f>
        <v>1351.6</v>
      </c>
    </row>
    <row r="619" spans="1:8">
      <c r="A619" s="156" t="s">
        <v>343</v>
      </c>
      <c r="B619" s="157" t="s">
        <v>1089</v>
      </c>
      <c r="C619" s="158" t="s">
        <v>674</v>
      </c>
      <c r="D619" s="157" t="s">
        <v>1095</v>
      </c>
      <c r="E619" s="159">
        <v>40550</v>
      </c>
      <c r="F619" s="153">
        <v>168.95</v>
      </c>
      <c r="G619" s="161">
        <v>15</v>
      </c>
      <c r="H619" s="162">
        <f>F619*G619</f>
        <v>2534.25</v>
      </c>
    </row>
    <row r="620" spans="1:8">
      <c r="A620" s="156" t="s">
        <v>681</v>
      </c>
      <c r="B620" s="163" t="s">
        <v>1089</v>
      </c>
      <c r="C620" s="158" t="s">
        <v>679</v>
      </c>
      <c r="D620" s="163" t="s">
        <v>1095</v>
      </c>
      <c r="E620" s="159">
        <v>40551</v>
      </c>
      <c r="F620" s="153">
        <v>168.95</v>
      </c>
      <c r="G620" s="161">
        <v>7</v>
      </c>
      <c r="H620" s="165">
        <f>F620*G620</f>
        <v>1182.6499999999999</v>
      </c>
    </row>
    <row r="621" spans="1:8">
      <c r="A621" s="156" t="s">
        <v>262</v>
      </c>
      <c r="B621" s="157" t="s">
        <v>1089</v>
      </c>
      <c r="C621" s="158" t="s">
        <v>676</v>
      </c>
      <c r="D621" s="157" t="s">
        <v>1094</v>
      </c>
      <c r="E621" s="159">
        <v>40556</v>
      </c>
      <c r="F621" s="153">
        <v>168.95</v>
      </c>
      <c r="G621" s="161">
        <v>6</v>
      </c>
      <c r="H621" s="162">
        <f>F621*G621</f>
        <v>1013.6999999999999</v>
      </c>
    </row>
    <row r="622" spans="1:8">
      <c r="A622" s="156" t="s">
        <v>673</v>
      </c>
      <c r="B622" s="163" t="s">
        <v>1089</v>
      </c>
      <c r="C622" s="158" t="s">
        <v>674</v>
      </c>
      <c r="D622" s="163" t="s">
        <v>1091</v>
      </c>
      <c r="E622" s="159">
        <v>40561</v>
      </c>
      <c r="F622" s="153">
        <v>168.95</v>
      </c>
      <c r="G622" s="161">
        <v>3</v>
      </c>
      <c r="H622" s="165">
        <f>F622*G622</f>
        <v>506.84999999999997</v>
      </c>
    </row>
    <row r="623" spans="1:8">
      <c r="A623" s="156" t="s">
        <v>3141</v>
      </c>
      <c r="B623" s="157" t="s">
        <v>1089</v>
      </c>
      <c r="C623" s="158" t="s">
        <v>676</v>
      </c>
      <c r="D623" s="157" t="s">
        <v>1092</v>
      </c>
      <c r="E623" s="159">
        <v>40562</v>
      </c>
      <c r="F623" s="153">
        <v>168.95</v>
      </c>
      <c r="G623" s="161">
        <v>10</v>
      </c>
      <c r="H623" s="162">
        <f>F623*G623</f>
        <v>1689.5</v>
      </c>
    </row>
    <row r="624" spans="1:8">
      <c r="A624" s="156" t="s">
        <v>680</v>
      </c>
      <c r="B624" s="163" t="s">
        <v>1089</v>
      </c>
      <c r="C624" s="158" t="s">
        <v>679</v>
      </c>
      <c r="D624" s="163" t="s">
        <v>1094</v>
      </c>
      <c r="E624" s="159">
        <v>40564</v>
      </c>
      <c r="F624" s="153">
        <v>168.95</v>
      </c>
      <c r="G624" s="161">
        <v>15</v>
      </c>
      <c r="H624" s="165">
        <f>F624*G624</f>
        <v>2534.25</v>
      </c>
    </row>
    <row r="625" spans="1:8">
      <c r="A625" s="156" t="s">
        <v>343</v>
      </c>
      <c r="B625" s="157" t="s">
        <v>1089</v>
      </c>
      <c r="C625" s="158" t="s">
        <v>674</v>
      </c>
      <c r="D625" s="157" t="s">
        <v>1091</v>
      </c>
      <c r="E625" s="159">
        <v>40568</v>
      </c>
      <c r="F625" s="153">
        <v>168.95</v>
      </c>
      <c r="G625" s="161">
        <v>2</v>
      </c>
      <c r="H625" s="162">
        <f>F625*G625</f>
        <v>337.9</v>
      </c>
    </row>
    <row r="626" spans="1:8">
      <c r="A626" s="156" t="s">
        <v>682</v>
      </c>
      <c r="B626" s="163" t="s">
        <v>1089</v>
      </c>
      <c r="C626" s="158" t="s">
        <v>679</v>
      </c>
      <c r="D626" s="163" t="s">
        <v>1092</v>
      </c>
      <c r="E626" s="159">
        <v>40568</v>
      </c>
      <c r="F626" s="153">
        <v>168.95</v>
      </c>
      <c r="G626" s="161">
        <v>11</v>
      </c>
      <c r="H626" s="165">
        <f>F626*G626</f>
        <v>1858.4499999999998</v>
      </c>
    </row>
    <row r="627" spans="1:8">
      <c r="A627" s="156" t="s">
        <v>678</v>
      </c>
      <c r="B627" s="157" t="s">
        <v>1089</v>
      </c>
      <c r="C627" s="158" t="s">
        <v>679</v>
      </c>
      <c r="D627" s="157" t="s">
        <v>1095</v>
      </c>
      <c r="E627" s="159">
        <v>40571</v>
      </c>
      <c r="F627" s="153">
        <v>168.95</v>
      </c>
      <c r="G627" s="161">
        <v>15</v>
      </c>
      <c r="H627" s="162">
        <f>F627*G627</f>
        <v>2534.25</v>
      </c>
    </row>
    <row r="628" spans="1:8">
      <c r="A628" s="156" t="s">
        <v>343</v>
      </c>
      <c r="B628" s="163" t="s">
        <v>1089</v>
      </c>
      <c r="C628" s="158" t="s">
        <v>674</v>
      </c>
      <c r="D628" s="163" t="s">
        <v>1093</v>
      </c>
      <c r="E628" s="159">
        <v>40578</v>
      </c>
      <c r="F628" s="153">
        <v>168.95</v>
      </c>
      <c r="G628" s="161">
        <v>6</v>
      </c>
      <c r="H628" s="165">
        <f>F628*G628</f>
        <v>1013.6999999999999</v>
      </c>
    </row>
    <row r="629" spans="1:8">
      <c r="A629" s="156" t="s">
        <v>680</v>
      </c>
      <c r="B629" s="157" t="s">
        <v>1089</v>
      </c>
      <c r="C629" s="158" t="s">
        <v>679</v>
      </c>
      <c r="D629" s="157" t="s">
        <v>1093</v>
      </c>
      <c r="E629" s="159">
        <v>40582</v>
      </c>
      <c r="F629" s="153">
        <v>168.95</v>
      </c>
      <c r="G629" s="161">
        <v>11</v>
      </c>
      <c r="H629" s="162">
        <f>F629*G629</f>
        <v>1858.4499999999998</v>
      </c>
    </row>
    <row r="630" spans="1:8">
      <c r="A630" s="156" t="s">
        <v>605</v>
      </c>
      <c r="B630" s="163" t="s">
        <v>1089</v>
      </c>
      <c r="C630" s="158" t="s">
        <v>675</v>
      </c>
      <c r="D630" s="163" t="s">
        <v>1092</v>
      </c>
      <c r="E630" s="159">
        <v>40591</v>
      </c>
      <c r="F630" s="153">
        <v>168.95</v>
      </c>
      <c r="G630" s="161">
        <v>4</v>
      </c>
      <c r="H630" s="165">
        <f>F630*G630</f>
        <v>675.8</v>
      </c>
    </row>
    <row r="631" spans="1:8">
      <c r="A631" s="156" t="s">
        <v>681</v>
      </c>
      <c r="B631" s="157" t="s">
        <v>1089</v>
      </c>
      <c r="C631" s="158" t="s">
        <v>679</v>
      </c>
      <c r="D631" s="157" t="s">
        <v>1095</v>
      </c>
      <c r="E631" s="159">
        <v>40593</v>
      </c>
      <c r="F631" s="153">
        <v>168.95</v>
      </c>
      <c r="G631" s="161">
        <v>13</v>
      </c>
      <c r="H631" s="162">
        <f>F631*G631</f>
        <v>2196.35</v>
      </c>
    </row>
    <row r="632" spans="1:8">
      <c r="A632" s="156" t="s">
        <v>682</v>
      </c>
      <c r="B632" s="163" t="s">
        <v>1089</v>
      </c>
      <c r="C632" s="158" t="s">
        <v>679</v>
      </c>
      <c r="D632" s="163" t="s">
        <v>1095</v>
      </c>
      <c r="E632" s="159">
        <v>40603</v>
      </c>
      <c r="F632" s="153">
        <v>168.95</v>
      </c>
      <c r="G632" s="161">
        <v>13</v>
      </c>
      <c r="H632" s="165">
        <f>F632*G632</f>
        <v>2196.35</v>
      </c>
    </row>
    <row r="633" spans="1:8">
      <c r="A633" s="156" t="s">
        <v>681</v>
      </c>
      <c r="B633" s="157" t="s">
        <v>1089</v>
      </c>
      <c r="C633" s="158" t="s">
        <v>679</v>
      </c>
      <c r="D633" s="157" t="s">
        <v>1094</v>
      </c>
      <c r="E633" s="159">
        <v>40613</v>
      </c>
      <c r="F633" s="153">
        <v>168.95</v>
      </c>
      <c r="G633" s="161">
        <v>9</v>
      </c>
      <c r="H633" s="162">
        <f>F633*G633</f>
        <v>1520.55</v>
      </c>
    </row>
    <row r="634" spans="1:8">
      <c r="A634" s="156" t="s">
        <v>343</v>
      </c>
      <c r="B634" s="163" t="s">
        <v>1089</v>
      </c>
      <c r="C634" s="158" t="s">
        <v>674</v>
      </c>
      <c r="D634" s="163" t="s">
        <v>1094</v>
      </c>
      <c r="E634" s="159">
        <v>40614</v>
      </c>
      <c r="F634" s="153">
        <v>168.95</v>
      </c>
      <c r="G634" s="161">
        <v>8</v>
      </c>
      <c r="H634" s="165">
        <f>F634*G634</f>
        <v>1351.6</v>
      </c>
    </row>
    <row r="635" spans="1:8">
      <c r="A635" s="156" t="s">
        <v>682</v>
      </c>
      <c r="B635" s="157" t="s">
        <v>1089</v>
      </c>
      <c r="C635" s="158" t="s">
        <v>679</v>
      </c>
      <c r="D635" s="157" t="s">
        <v>1095</v>
      </c>
      <c r="E635" s="159">
        <v>40624</v>
      </c>
      <c r="F635" s="153">
        <v>168.95</v>
      </c>
      <c r="G635" s="161">
        <v>10</v>
      </c>
      <c r="H635" s="162">
        <f>F635*G635</f>
        <v>1689.5</v>
      </c>
    </row>
    <row r="636" spans="1:8">
      <c r="A636" s="156" t="s">
        <v>605</v>
      </c>
      <c r="B636" s="163" t="s">
        <v>1089</v>
      </c>
      <c r="C636" s="158" t="s">
        <v>675</v>
      </c>
      <c r="D636" s="163" t="s">
        <v>1094</v>
      </c>
      <c r="E636" s="159">
        <v>40628</v>
      </c>
      <c r="F636" s="153">
        <v>168.95</v>
      </c>
      <c r="G636" s="161">
        <v>7</v>
      </c>
      <c r="H636" s="165">
        <f>F636*G636</f>
        <v>1182.6499999999999</v>
      </c>
    </row>
    <row r="637" spans="1:8">
      <c r="A637" s="156" t="s">
        <v>678</v>
      </c>
      <c r="B637" s="157" t="s">
        <v>1089</v>
      </c>
      <c r="C637" s="158" t="s">
        <v>679</v>
      </c>
      <c r="D637" s="157" t="s">
        <v>1094</v>
      </c>
      <c r="E637" s="159">
        <v>40632</v>
      </c>
      <c r="F637" s="153">
        <v>168.95</v>
      </c>
      <c r="G637" s="161">
        <v>12</v>
      </c>
      <c r="H637" s="162">
        <f>F637*G637</f>
        <v>2027.3999999999999</v>
      </c>
    </row>
    <row r="638" spans="1:8">
      <c r="A638" s="156" t="s">
        <v>678</v>
      </c>
      <c r="B638" s="163" t="s">
        <v>1089</v>
      </c>
      <c r="C638" s="158" t="s">
        <v>679</v>
      </c>
      <c r="D638" s="163" t="s">
        <v>1095</v>
      </c>
      <c r="E638" s="159">
        <v>40646</v>
      </c>
      <c r="F638" s="153">
        <v>168.95</v>
      </c>
      <c r="G638" s="161">
        <v>9</v>
      </c>
      <c r="H638" s="165">
        <f>F638*G638</f>
        <v>1520.55</v>
      </c>
    </row>
    <row r="639" spans="1:8">
      <c r="A639" s="156" t="s">
        <v>681</v>
      </c>
      <c r="B639" s="157" t="s">
        <v>1089</v>
      </c>
      <c r="C639" s="158" t="s">
        <v>679</v>
      </c>
      <c r="D639" s="157" t="s">
        <v>1092</v>
      </c>
      <c r="E639" s="159">
        <v>40648</v>
      </c>
      <c r="F639" s="153">
        <v>168.95</v>
      </c>
      <c r="G639" s="161">
        <v>13</v>
      </c>
      <c r="H639" s="162">
        <f>F639*G639</f>
        <v>2196.35</v>
      </c>
    </row>
    <row r="640" spans="1:8">
      <c r="A640" s="156" t="s">
        <v>171</v>
      </c>
      <c r="B640" s="163" t="s">
        <v>1089</v>
      </c>
      <c r="C640" s="158" t="s">
        <v>674</v>
      </c>
      <c r="D640" s="163" t="s">
        <v>1095</v>
      </c>
      <c r="E640" s="159">
        <v>40653</v>
      </c>
      <c r="F640" s="153">
        <v>168.95</v>
      </c>
      <c r="G640" s="161">
        <v>5</v>
      </c>
      <c r="H640" s="165">
        <f>F640*G640</f>
        <v>844.75</v>
      </c>
    </row>
    <row r="641" spans="1:8">
      <c r="A641" s="156" t="s">
        <v>3141</v>
      </c>
      <c r="B641" s="157" t="s">
        <v>1089</v>
      </c>
      <c r="C641" s="158" t="s">
        <v>676</v>
      </c>
      <c r="D641" s="157" t="s">
        <v>1092</v>
      </c>
      <c r="E641" s="159">
        <v>40655</v>
      </c>
      <c r="F641" s="153">
        <v>168.95</v>
      </c>
      <c r="G641" s="161">
        <v>14</v>
      </c>
      <c r="H641" s="162">
        <f>F641*G641</f>
        <v>2365.2999999999997</v>
      </c>
    </row>
    <row r="642" spans="1:8">
      <c r="A642" s="156" t="s">
        <v>673</v>
      </c>
      <c r="B642" s="163" t="s">
        <v>1089</v>
      </c>
      <c r="C642" s="158" t="s">
        <v>674</v>
      </c>
      <c r="D642" s="163" t="s">
        <v>1093</v>
      </c>
      <c r="E642" s="159">
        <v>40658</v>
      </c>
      <c r="F642" s="153">
        <v>168.95</v>
      </c>
      <c r="G642" s="161">
        <v>10</v>
      </c>
      <c r="H642" s="165">
        <f>F642*G642</f>
        <v>1689.5</v>
      </c>
    </row>
    <row r="643" spans="1:8">
      <c r="A643" s="156" t="s">
        <v>605</v>
      </c>
      <c r="B643" s="157" t="s">
        <v>1089</v>
      </c>
      <c r="C643" s="158" t="s">
        <v>675</v>
      </c>
      <c r="D643" s="157" t="s">
        <v>1091</v>
      </c>
      <c r="E643" s="159">
        <v>40659</v>
      </c>
      <c r="F643" s="153">
        <v>168.95</v>
      </c>
      <c r="G643" s="161">
        <v>8</v>
      </c>
      <c r="H643" s="162">
        <f>F643*G643</f>
        <v>1351.6</v>
      </c>
    </row>
    <row r="644" spans="1:8">
      <c r="A644" s="156" t="s">
        <v>262</v>
      </c>
      <c r="B644" s="163" t="s">
        <v>1089</v>
      </c>
      <c r="C644" s="158" t="s">
        <v>676</v>
      </c>
      <c r="D644" s="163" t="s">
        <v>1094</v>
      </c>
      <c r="E644" s="159">
        <v>40660</v>
      </c>
      <c r="F644" s="153">
        <v>168.95</v>
      </c>
      <c r="G644" s="161">
        <v>11</v>
      </c>
      <c r="H644" s="165">
        <f>F644*G644</f>
        <v>1858.4499999999998</v>
      </c>
    </row>
    <row r="645" spans="1:8">
      <c r="A645" s="156" t="s">
        <v>605</v>
      </c>
      <c r="B645" s="157" t="s">
        <v>1089</v>
      </c>
      <c r="C645" s="158" t="s">
        <v>675</v>
      </c>
      <c r="D645" s="157" t="s">
        <v>1095</v>
      </c>
      <c r="E645" s="159">
        <v>40661</v>
      </c>
      <c r="F645" s="153">
        <v>168.95</v>
      </c>
      <c r="G645" s="161">
        <v>9</v>
      </c>
      <c r="H645" s="162">
        <f>F645*G645</f>
        <v>1520.55</v>
      </c>
    </row>
    <row r="646" spans="1:8">
      <c r="A646" s="156" t="s">
        <v>3141</v>
      </c>
      <c r="B646" s="163" t="s">
        <v>1089</v>
      </c>
      <c r="C646" s="158" t="s">
        <v>676</v>
      </c>
      <c r="D646" s="163" t="s">
        <v>1094</v>
      </c>
      <c r="E646" s="159">
        <v>40663</v>
      </c>
      <c r="F646" s="153">
        <v>168.95</v>
      </c>
      <c r="G646" s="161">
        <v>20</v>
      </c>
      <c r="H646" s="165">
        <f>F646*G646</f>
        <v>3379</v>
      </c>
    </row>
    <row r="647" spans="1:8">
      <c r="A647" s="156" t="s">
        <v>680</v>
      </c>
      <c r="B647" s="157" t="s">
        <v>1089</v>
      </c>
      <c r="C647" s="158" t="s">
        <v>679</v>
      </c>
      <c r="D647" s="157" t="s">
        <v>1094</v>
      </c>
      <c r="E647" s="159">
        <v>40677</v>
      </c>
      <c r="F647" s="153">
        <v>168.95</v>
      </c>
      <c r="G647" s="161">
        <v>14</v>
      </c>
      <c r="H647" s="162">
        <f>F647*G647</f>
        <v>2365.2999999999997</v>
      </c>
    </row>
    <row r="648" spans="1:8">
      <c r="A648" s="156" t="s">
        <v>680</v>
      </c>
      <c r="B648" s="163" t="s">
        <v>1089</v>
      </c>
      <c r="C648" s="158" t="s">
        <v>679</v>
      </c>
      <c r="D648" s="163" t="s">
        <v>1093</v>
      </c>
      <c r="E648" s="159">
        <v>40680</v>
      </c>
      <c r="F648" s="153">
        <v>168.95</v>
      </c>
      <c r="G648" s="161">
        <v>13</v>
      </c>
      <c r="H648" s="165">
        <f>F648*G648</f>
        <v>2196.35</v>
      </c>
    </row>
    <row r="649" spans="1:8">
      <c r="A649" s="156" t="s">
        <v>678</v>
      </c>
      <c r="B649" s="157" t="s">
        <v>1089</v>
      </c>
      <c r="C649" s="158" t="s">
        <v>679</v>
      </c>
      <c r="D649" s="157" t="s">
        <v>1094</v>
      </c>
      <c r="E649" s="159">
        <v>40684</v>
      </c>
      <c r="F649" s="153">
        <v>168.95</v>
      </c>
      <c r="G649" s="161">
        <v>7</v>
      </c>
      <c r="H649" s="162">
        <f>F649*G649</f>
        <v>1182.6499999999999</v>
      </c>
    </row>
    <row r="650" spans="1:8">
      <c r="A650" s="156" t="s">
        <v>605</v>
      </c>
      <c r="B650" s="163" t="s">
        <v>1089</v>
      </c>
      <c r="C650" s="158" t="s">
        <v>675</v>
      </c>
      <c r="D650" s="163" t="s">
        <v>1094</v>
      </c>
      <c r="E650" s="159">
        <v>40687</v>
      </c>
      <c r="F650" s="153">
        <v>168.95</v>
      </c>
      <c r="G650" s="161">
        <v>20</v>
      </c>
      <c r="H650" s="165">
        <f>F650*G650</f>
        <v>3379</v>
      </c>
    </row>
    <row r="651" spans="1:8">
      <c r="A651" s="156" t="s">
        <v>343</v>
      </c>
      <c r="B651" s="157" t="s">
        <v>1089</v>
      </c>
      <c r="C651" s="158" t="s">
        <v>674</v>
      </c>
      <c r="D651" s="157" t="s">
        <v>1092</v>
      </c>
      <c r="E651" s="159">
        <v>40687</v>
      </c>
      <c r="F651" s="153">
        <v>168.95</v>
      </c>
      <c r="G651" s="161">
        <v>4</v>
      </c>
      <c r="H651" s="162">
        <f>F651*G651</f>
        <v>675.8</v>
      </c>
    </row>
    <row r="652" spans="1:8">
      <c r="A652" s="156" t="s">
        <v>680</v>
      </c>
      <c r="B652" s="163" t="s">
        <v>1089</v>
      </c>
      <c r="C652" s="158" t="s">
        <v>679</v>
      </c>
      <c r="D652" s="163" t="s">
        <v>1092</v>
      </c>
      <c r="E652" s="159">
        <v>40687</v>
      </c>
      <c r="F652" s="153">
        <v>168.95</v>
      </c>
      <c r="G652" s="161">
        <v>2</v>
      </c>
      <c r="H652" s="165">
        <f>F652*G652</f>
        <v>337.9</v>
      </c>
    </row>
    <row r="653" spans="1:8">
      <c r="A653" s="156" t="s">
        <v>343</v>
      </c>
      <c r="B653" s="157" t="s">
        <v>1089</v>
      </c>
      <c r="C653" s="158" t="s">
        <v>674</v>
      </c>
      <c r="D653" s="157" t="s">
        <v>1094</v>
      </c>
      <c r="E653" s="159">
        <v>40691</v>
      </c>
      <c r="F653" s="153">
        <v>168.95</v>
      </c>
      <c r="G653" s="161">
        <v>8</v>
      </c>
      <c r="H653" s="162">
        <f>F653*G653</f>
        <v>1351.6</v>
      </c>
    </row>
    <row r="654" spans="1:8">
      <c r="A654" s="156" t="s">
        <v>262</v>
      </c>
      <c r="B654" s="163" t="s">
        <v>1089</v>
      </c>
      <c r="C654" s="158" t="s">
        <v>676</v>
      </c>
      <c r="D654" s="163" t="s">
        <v>1095</v>
      </c>
      <c r="E654" s="159">
        <v>40691</v>
      </c>
      <c r="F654" s="153">
        <v>168.95</v>
      </c>
      <c r="G654" s="161">
        <v>12</v>
      </c>
      <c r="H654" s="165">
        <f>F654*G654</f>
        <v>2027.3999999999999</v>
      </c>
    </row>
    <row r="655" spans="1:8">
      <c r="A655" s="156" t="s">
        <v>680</v>
      </c>
      <c r="B655" s="157" t="s">
        <v>1089</v>
      </c>
      <c r="C655" s="158" t="s">
        <v>679</v>
      </c>
      <c r="D655" s="157" t="s">
        <v>1093</v>
      </c>
      <c r="E655" s="159">
        <v>40694</v>
      </c>
      <c r="F655" s="153">
        <v>168.95</v>
      </c>
      <c r="G655" s="161">
        <v>10</v>
      </c>
      <c r="H655" s="162">
        <f>F655*G655</f>
        <v>1689.5</v>
      </c>
    </row>
    <row r="656" spans="1:8">
      <c r="A656" s="156" t="s">
        <v>171</v>
      </c>
      <c r="B656" s="163" t="s">
        <v>1089</v>
      </c>
      <c r="C656" s="158" t="s">
        <v>674</v>
      </c>
      <c r="D656" s="163" t="s">
        <v>1092</v>
      </c>
      <c r="E656" s="159">
        <v>40701</v>
      </c>
      <c r="F656" s="153">
        <v>168.95</v>
      </c>
      <c r="G656" s="161">
        <v>3</v>
      </c>
      <c r="H656" s="165">
        <f>F656*G656</f>
        <v>506.84999999999997</v>
      </c>
    </row>
    <row r="657" spans="1:8">
      <c r="A657" s="156" t="s">
        <v>681</v>
      </c>
      <c r="B657" s="157" t="s">
        <v>1089</v>
      </c>
      <c r="C657" s="158" t="s">
        <v>679</v>
      </c>
      <c r="D657" s="157" t="s">
        <v>1094</v>
      </c>
      <c r="E657" s="159">
        <v>40704</v>
      </c>
      <c r="F657" s="153">
        <v>168.95</v>
      </c>
      <c r="G657" s="161">
        <v>11</v>
      </c>
      <c r="H657" s="162">
        <f>F657*G657</f>
        <v>1858.4499999999998</v>
      </c>
    </row>
    <row r="658" spans="1:8">
      <c r="A658" s="156" t="s">
        <v>681</v>
      </c>
      <c r="B658" s="163" t="s">
        <v>1089</v>
      </c>
      <c r="C658" s="158" t="s">
        <v>679</v>
      </c>
      <c r="D658" s="163" t="s">
        <v>1091</v>
      </c>
      <c r="E658" s="159">
        <v>40708</v>
      </c>
      <c r="F658" s="153">
        <v>168.95</v>
      </c>
      <c r="G658" s="161">
        <v>1</v>
      </c>
      <c r="H658" s="165">
        <f>F658*G658</f>
        <v>168.95</v>
      </c>
    </row>
    <row r="659" spans="1:8">
      <c r="A659" s="156" t="s">
        <v>673</v>
      </c>
      <c r="B659" s="157" t="s">
        <v>1089</v>
      </c>
      <c r="C659" s="158" t="s">
        <v>674</v>
      </c>
      <c r="D659" s="157" t="s">
        <v>1091</v>
      </c>
      <c r="E659" s="159">
        <v>40710</v>
      </c>
      <c r="F659" s="153">
        <v>168.95</v>
      </c>
      <c r="G659" s="161">
        <v>1</v>
      </c>
      <c r="H659" s="162">
        <f>F659*G659</f>
        <v>168.95</v>
      </c>
    </row>
    <row r="660" spans="1:8">
      <c r="A660" s="156" t="s">
        <v>171</v>
      </c>
      <c r="B660" s="163" t="s">
        <v>1089</v>
      </c>
      <c r="C660" s="158" t="s">
        <v>674</v>
      </c>
      <c r="D660" s="163" t="s">
        <v>1091</v>
      </c>
      <c r="E660" s="159">
        <v>40712</v>
      </c>
      <c r="F660" s="153">
        <v>168.95</v>
      </c>
      <c r="G660" s="161">
        <v>12</v>
      </c>
      <c r="H660" s="165">
        <f>F660*G660</f>
        <v>2027.3999999999999</v>
      </c>
    </row>
    <row r="661" spans="1:8">
      <c r="A661" s="156" t="s">
        <v>343</v>
      </c>
      <c r="B661" s="157" t="s">
        <v>1089</v>
      </c>
      <c r="C661" s="158" t="s">
        <v>674</v>
      </c>
      <c r="D661" s="157" t="s">
        <v>1094</v>
      </c>
      <c r="E661" s="159">
        <v>40715</v>
      </c>
      <c r="F661" s="153">
        <v>168.95</v>
      </c>
      <c r="G661" s="161">
        <v>19</v>
      </c>
      <c r="H661" s="162">
        <f>F661*G661</f>
        <v>3210.0499999999997</v>
      </c>
    </row>
    <row r="662" spans="1:8">
      <c r="A662" s="156" t="s">
        <v>262</v>
      </c>
      <c r="B662" s="163" t="s">
        <v>1089</v>
      </c>
      <c r="C662" s="158" t="s">
        <v>676</v>
      </c>
      <c r="D662" s="163" t="s">
        <v>1094</v>
      </c>
      <c r="E662" s="159">
        <v>40716</v>
      </c>
      <c r="F662" s="153">
        <v>168.95</v>
      </c>
      <c r="G662" s="161">
        <v>16</v>
      </c>
      <c r="H662" s="165">
        <f>F662*G662</f>
        <v>2703.2</v>
      </c>
    </row>
    <row r="663" spans="1:8">
      <c r="A663" s="156" t="s">
        <v>673</v>
      </c>
      <c r="B663" s="157" t="s">
        <v>1089</v>
      </c>
      <c r="C663" s="158" t="s">
        <v>674</v>
      </c>
      <c r="D663" s="157" t="s">
        <v>1094</v>
      </c>
      <c r="E663" s="159">
        <v>40716</v>
      </c>
      <c r="F663" s="153">
        <v>168.95</v>
      </c>
      <c r="G663" s="161">
        <v>17</v>
      </c>
      <c r="H663" s="162">
        <f>F663*G663</f>
        <v>2872.1499999999996</v>
      </c>
    </row>
    <row r="664" spans="1:8">
      <c r="A664" s="156" t="s">
        <v>678</v>
      </c>
      <c r="B664" s="163" t="s">
        <v>1089</v>
      </c>
      <c r="C664" s="158" t="s">
        <v>679</v>
      </c>
      <c r="D664" s="163" t="s">
        <v>1095</v>
      </c>
      <c r="E664" s="159">
        <v>40716</v>
      </c>
      <c r="F664" s="153">
        <v>168.95</v>
      </c>
      <c r="G664" s="161">
        <v>8</v>
      </c>
      <c r="H664" s="165">
        <f>F664*G664</f>
        <v>1351.6</v>
      </c>
    </row>
    <row r="665" spans="1:8">
      <c r="A665" s="156" t="s">
        <v>680</v>
      </c>
      <c r="B665" s="157" t="s">
        <v>1089</v>
      </c>
      <c r="C665" s="158" t="s">
        <v>679</v>
      </c>
      <c r="D665" s="157" t="s">
        <v>1094</v>
      </c>
      <c r="E665" s="159">
        <v>40723</v>
      </c>
      <c r="F665" s="153">
        <v>168.95</v>
      </c>
      <c r="G665" s="161">
        <v>10</v>
      </c>
      <c r="H665" s="162">
        <f>F665*G665</f>
        <v>1689.5</v>
      </c>
    </row>
    <row r="666" spans="1:8">
      <c r="A666" s="156" t="s">
        <v>605</v>
      </c>
      <c r="B666" s="163" t="s">
        <v>1089</v>
      </c>
      <c r="C666" s="158" t="s">
        <v>675</v>
      </c>
      <c r="D666" s="163" t="s">
        <v>1095</v>
      </c>
      <c r="E666" s="159">
        <v>40729</v>
      </c>
      <c r="F666" s="153">
        <v>168.95</v>
      </c>
      <c r="G666" s="161">
        <v>5</v>
      </c>
      <c r="H666" s="165">
        <f>F666*G666</f>
        <v>844.75</v>
      </c>
    </row>
    <row r="667" spans="1:8">
      <c r="A667" s="156" t="s">
        <v>262</v>
      </c>
      <c r="B667" s="157" t="s">
        <v>1089</v>
      </c>
      <c r="C667" s="158" t="s">
        <v>676</v>
      </c>
      <c r="D667" s="157" t="s">
        <v>1092</v>
      </c>
      <c r="E667" s="159">
        <v>40732</v>
      </c>
      <c r="F667" s="153">
        <v>168.95</v>
      </c>
      <c r="G667" s="161">
        <v>7</v>
      </c>
      <c r="H667" s="162">
        <f>F667*G667</f>
        <v>1182.6499999999999</v>
      </c>
    </row>
    <row r="668" spans="1:8">
      <c r="A668" s="156" t="s">
        <v>3141</v>
      </c>
      <c r="B668" s="163" t="s">
        <v>1089</v>
      </c>
      <c r="C668" s="158" t="s">
        <v>676</v>
      </c>
      <c r="D668" s="163" t="s">
        <v>1092</v>
      </c>
      <c r="E668" s="159">
        <v>40749</v>
      </c>
      <c r="F668" s="153">
        <v>168.95</v>
      </c>
      <c r="G668" s="161">
        <v>10</v>
      </c>
      <c r="H668" s="165">
        <f>F668*G668</f>
        <v>1689.5</v>
      </c>
    </row>
    <row r="669" spans="1:8">
      <c r="A669" s="156" t="s">
        <v>673</v>
      </c>
      <c r="B669" s="157" t="s">
        <v>1089</v>
      </c>
      <c r="C669" s="158" t="s">
        <v>674</v>
      </c>
      <c r="D669" s="157" t="s">
        <v>1092</v>
      </c>
      <c r="E669" s="159">
        <v>40754</v>
      </c>
      <c r="F669" s="153">
        <v>168.95</v>
      </c>
      <c r="G669" s="161">
        <v>7</v>
      </c>
      <c r="H669" s="162">
        <f>F669*G669</f>
        <v>1182.6499999999999</v>
      </c>
    </row>
    <row r="670" spans="1:8">
      <c r="A670" s="156" t="s">
        <v>681</v>
      </c>
      <c r="B670" s="163" t="s">
        <v>1089</v>
      </c>
      <c r="C670" s="158" t="s">
        <v>679</v>
      </c>
      <c r="D670" s="163" t="s">
        <v>1095</v>
      </c>
      <c r="E670" s="159">
        <v>40754</v>
      </c>
      <c r="F670" s="153">
        <v>168.95</v>
      </c>
      <c r="G670" s="161">
        <v>5</v>
      </c>
      <c r="H670" s="165">
        <f>F670*G670</f>
        <v>844.75</v>
      </c>
    </row>
    <row r="671" spans="1:8">
      <c r="A671" s="156" t="s">
        <v>673</v>
      </c>
      <c r="B671" s="157" t="s">
        <v>1089</v>
      </c>
      <c r="C671" s="158" t="s">
        <v>674</v>
      </c>
      <c r="D671" s="157" t="s">
        <v>1092</v>
      </c>
      <c r="E671" s="159">
        <v>40764</v>
      </c>
      <c r="F671" s="153">
        <v>168.95</v>
      </c>
      <c r="G671" s="161">
        <v>12</v>
      </c>
      <c r="H671" s="162">
        <f>F671*G671</f>
        <v>2027.3999999999999</v>
      </c>
    </row>
    <row r="672" spans="1:8">
      <c r="A672" s="156" t="s">
        <v>673</v>
      </c>
      <c r="B672" s="163" t="s">
        <v>1089</v>
      </c>
      <c r="C672" s="158" t="s">
        <v>674</v>
      </c>
      <c r="D672" s="163" t="s">
        <v>1094</v>
      </c>
      <c r="E672" s="159">
        <v>40767</v>
      </c>
      <c r="F672" s="153">
        <v>168.95</v>
      </c>
      <c r="G672" s="161">
        <v>16</v>
      </c>
      <c r="H672" s="165">
        <f>F672*G672</f>
        <v>2703.2</v>
      </c>
    </row>
    <row r="673" spans="1:8">
      <c r="A673" s="156" t="s">
        <v>681</v>
      </c>
      <c r="B673" s="157" t="s">
        <v>1089</v>
      </c>
      <c r="C673" s="158" t="s">
        <v>679</v>
      </c>
      <c r="D673" s="157" t="s">
        <v>1092</v>
      </c>
      <c r="E673" s="159">
        <v>40771</v>
      </c>
      <c r="F673" s="153">
        <v>168.95</v>
      </c>
      <c r="G673" s="161">
        <v>13</v>
      </c>
      <c r="H673" s="162">
        <f>F673*G673</f>
        <v>2196.35</v>
      </c>
    </row>
    <row r="674" spans="1:8">
      <c r="A674" s="156" t="s">
        <v>680</v>
      </c>
      <c r="B674" s="163" t="s">
        <v>1089</v>
      </c>
      <c r="C674" s="158" t="s">
        <v>679</v>
      </c>
      <c r="D674" s="163" t="s">
        <v>1093</v>
      </c>
      <c r="E674" s="159">
        <v>40778</v>
      </c>
      <c r="F674" s="153">
        <v>168.95</v>
      </c>
      <c r="G674" s="161">
        <v>10</v>
      </c>
      <c r="H674" s="165">
        <f>F674*G674</f>
        <v>1689.5</v>
      </c>
    </row>
    <row r="675" spans="1:8">
      <c r="A675" s="156" t="s">
        <v>678</v>
      </c>
      <c r="B675" s="157" t="s">
        <v>1089</v>
      </c>
      <c r="C675" s="158" t="s">
        <v>679</v>
      </c>
      <c r="D675" s="157" t="s">
        <v>1091</v>
      </c>
      <c r="E675" s="159">
        <v>40788</v>
      </c>
      <c r="F675" s="153">
        <v>168.95</v>
      </c>
      <c r="G675" s="161">
        <v>13</v>
      </c>
      <c r="H675" s="162">
        <f>F675*G675</f>
        <v>2196.35</v>
      </c>
    </row>
    <row r="676" spans="1:8">
      <c r="A676" s="156" t="s">
        <v>343</v>
      </c>
      <c r="B676" s="163" t="s">
        <v>1089</v>
      </c>
      <c r="C676" s="158" t="s">
        <v>674</v>
      </c>
      <c r="D676" s="163" t="s">
        <v>1095</v>
      </c>
      <c r="E676" s="159">
        <v>40801</v>
      </c>
      <c r="F676" s="153">
        <v>168.95</v>
      </c>
      <c r="G676" s="161">
        <v>9</v>
      </c>
      <c r="H676" s="165">
        <f>F676*G676</f>
        <v>1520.55</v>
      </c>
    </row>
    <row r="677" spans="1:8">
      <c r="A677" s="156" t="s">
        <v>605</v>
      </c>
      <c r="B677" s="157" t="s">
        <v>1089</v>
      </c>
      <c r="C677" s="158" t="s">
        <v>675</v>
      </c>
      <c r="D677" s="157" t="s">
        <v>1094</v>
      </c>
      <c r="E677" s="159">
        <v>40807</v>
      </c>
      <c r="F677" s="153">
        <v>168.95</v>
      </c>
      <c r="G677" s="161">
        <v>19</v>
      </c>
      <c r="H677" s="162">
        <f>F677*G677</f>
        <v>3210.0499999999997</v>
      </c>
    </row>
    <row r="678" spans="1:8">
      <c r="A678" s="156" t="s">
        <v>682</v>
      </c>
      <c r="B678" s="163" t="s">
        <v>1089</v>
      </c>
      <c r="C678" s="158" t="s">
        <v>679</v>
      </c>
      <c r="D678" s="163" t="s">
        <v>1092</v>
      </c>
      <c r="E678" s="159">
        <v>40813</v>
      </c>
      <c r="F678" s="153">
        <v>168.95</v>
      </c>
      <c r="G678" s="161">
        <v>15</v>
      </c>
      <c r="H678" s="165">
        <f>F678*G678</f>
        <v>2534.25</v>
      </c>
    </row>
    <row r="679" spans="1:8">
      <c r="A679" s="156" t="s">
        <v>680</v>
      </c>
      <c r="B679" s="157" t="s">
        <v>1089</v>
      </c>
      <c r="C679" s="158" t="s">
        <v>679</v>
      </c>
      <c r="D679" s="157" t="s">
        <v>1093</v>
      </c>
      <c r="E679" s="159">
        <v>40814</v>
      </c>
      <c r="F679" s="153">
        <v>168.95</v>
      </c>
      <c r="G679" s="161">
        <v>11</v>
      </c>
      <c r="H679" s="162">
        <f>F679*G679</f>
        <v>1858.4499999999998</v>
      </c>
    </row>
    <row r="680" spans="1:8">
      <c r="A680" s="156" t="s">
        <v>3141</v>
      </c>
      <c r="B680" s="163" t="s">
        <v>1089</v>
      </c>
      <c r="C680" s="158" t="s">
        <v>676</v>
      </c>
      <c r="D680" s="163" t="s">
        <v>1092</v>
      </c>
      <c r="E680" s="159">
        <v>40814</v>
      </c>
      <c r="F680" s="153">
        <v>168.95</v>
      </c>
      <c r="G680" s="161">
        <v>4</v>
      </c>
      <c r="H680" s="165">
        <f>F680*G680</f>
        <v>675.8</v>
      </c>
    </row>
    <row r="681" spans="1:8">
      <c r="A681" s="156" t="s">
        <v>343</v>
      </c>
      <c r="B681" s="157" t="s">
        <v>1089</v>
      </c>
      <c r="C681" s="158" t="s">
        <v>674</v>
      </c>
      <c r="D681" s="157" t="s">
        <v>1091</v>
      </c>
      <c r="E681" s="159">
        <v>40816</v>
      </c>
      <c r="F681" s="153">
        <v>168.95</v>
      </c>
      <c r="G681" s="161">
        <v>9</v>
      </c>
      <c r="H681" s="162">
        <f>F681*G681</f>
        <v>1520.55</v>
      </c>
    </row>
    <row r="682" spans="1:8">
      <c r="A682" s="156" t="s">
        <v>681</v>
      </c>
      <c r="B682" s="163" t="s">
        <v>1089</v>
      </c>
      <c r="C682" s="158" t="s">
        <v>679</v>
      </c>
      <c r="D682" s="163" t="s">
        <v>1094</v>
      </c>
      <c r="E682" s="159">
        <v>40819</v>
      </c>
      <c r="F682" s="153">
        <v>168.95</v>
      </c>
      <c r="G682" s="161">
        <v>14</v>
      </c>
      <c r="H682" s="165">
        <f>F682*G682</f>
        <v>2365.2999999999997</v>
      </c>
    </row>
    <row r="683" spans="1:8">
      <c r="A683" s="156" t="s">
        <v>677</v>
      </c>
      <c r="B683" s="157" t="s">
        <v>1089</v>
      </c>
      <c r="C683" s="158" t="s">
        <v>675</v>
      </c>
      <c r="D683" s="157" t="s">
        <v>1093</v>
      </c>
      <c r="E683" s="159">
        <v>40821</v>
      </c>
      <c r="F683" s="153">
        <v>168.95</v>
      </c>
      <c r="G683" s="161">
        <v>15</v>
      </c>
      <c r="H683" s="162">
        <f>F683*G683</f>
        <v>2534.25</v>
      </c>
    </row>
    <row r="684" spans="1:8">
      <c r="A684" s="156" t="s">
        <v>673</v>
      </c>
      <c r="B684" s="163" t="s">
        <v>1089</v>
      </c>
      <c r="C684" s="158" t="s">
        <v>674</v>
      </c>
      <c r="D684" s="163" t="s">
        <v>1093</v>
      </c>
      <c r="E684" s="159">
        <v>40827</v>
      </c>
      <c r="F684" s="153">
        <v>168.95</v>
      </c>
      <c r="G684" s="161">
        <v>3</v>
      </c>
      <c r="H684" s="165">
        <f>F684*G684</f>
        <v>506.84999999999997</v>
      </c>
    </row>
    <row r="685" spans="1:8">
      <c r="A685" s="156" t="s">
        <v>343</v>
      </c>
      <c r="B685" s="157" t="s">
        <v>1089</v>
      </c>
      <c r="C685" s="158" t="s">
        <v>674</v>
      </c>
      <c r="D685" s="157" t="s">
        <v>1094</v>
      </c>
      <c r="E685" s="159">
        <v>40833</v>
      </c>
      <c r="F685" s="153">
        <v>168.95</v>
      </c>
      <c r="G685" s="161">
        <v>11</v>
      </c>
      <c r="H685" s="162">
        <f>F685*G685</f>
        <v>1858.4499999999998</v>
      </c>
    </row>
    <row r="686" spans="1:8">
      <c r="A686" s="156" t="s">
        <v>677</v>
      </c>
      <c r="B686" s="163" t="s">
        <v>1089</v>
      </c>
      <c r="C686" s="158" t="s">
        <v>675</v>
      </c>
      <c r="D686" s="163" t="s">
        <v>1092</v>
      </c>
      <c r="E686" s="159">
        <v>40841</v>
      </c>
      <c r="F686" s="153">
        <v>168.95</v>
      </c>
      <c r="G686" s="161">
        <v>13</v>
      </c>
      <c r="H686" s="165">
        <f>F686*G686</f>
        <v>2196.35</v>
      </c>
    </row>
    <row r="687" spans="1:8">
      <c r="A687" s="156" t="s">
        <v>673</v>
      </c>
      <c r="B687" s="157" t="s">
        <v>1089</v>
      </c>
      <c r="C687" s="158" t="s">
        <v>674</v>
      </c>
      <c r="D687" s="157" t="s">
        <v>1092</v>
      </c>
      <c r="E687" s="159">
        <v>40841</v>
      </c>
      <c r="F687" s="153">
        <v>168.95</v>
      </c>
      <c r="G687" s="161">
        <v>5</v>
      </c>
      <c r="H687" s="162">
        <f>F687*G687</f>
        <v>844.75</v>
      </c>
    </row>
    <row r="688" spans="1:8">
      <c r="A688" s="156" t="s">
        <v>678</v>
      </c>
      <c r="B688" s="163" t="s">
        <v>1089</v>
      </c>
      <c r="C688" s="158" t="s">
        <v>679</v>
      </c>
      <c r="D688" s="163" t="s">
        <v>1094</v>
      </c>
      <c r="E688" s="159">
        <v>40847</v>
      </c>
      <c r="F688" s="153">
        <v>168.95</v>
      </c>
      <c r="G688" s="161">
        <v>8</v>
      </c>
      <c r="H688" s="165">
        <f>F688*G688</f>
        <v>1351.6</v>
      </c>
    </row>
    <row r="689" spans="1:8">
      <c r="A689" s="156" t="s">
        <v>680</v>
      </c>
      <c r="B689" s="157" t="s">
        <v>1089</v>
      </c>
      <c r="C689" s="158" t="s">
        <v>679</v>
      </c>
      <c r="D689" s="157" t="s">
        <v>1091</v>
      </c>
      <c r="E689" s="159">
        <v>40848</v>
      </c>
      <c r="F689" s="153">
        <v>168.95</v>
      </c>
      <c r="G689" s="161">
        <v>7</v>
      </c>
      <c r="H689" s="162">
        <f>F689*G689</f>
        <v>1182.6499999999999</v>
      </c>
    </row>
    <row r="690" spans="1:8">
      <c r="A690" s="156" t="s">
        <v>680</v>
      </c>
      <c r="B690" s="163" t="s">
        <v>1089</v>
      </c>
      <c r="C690" s="158" t="s">
        <v>679</v>
      </c>
      <c r="D690" s="163" t="s">
        <v>1091</v>
      </c>
      <c r="E690" s="159">
        <v>40849</v>
      </c>
      <c r="F690" s="153">
        <v>168.95</v>
      </c>
      <c r="G690" s="161">
        <v>13</v>
      </c>
      <c r="H690" s="165">
        <f>F690*G690</f>
        <v>2196.35</v>
      </c>
    </row>
    <row r="691" spans="1:8">
      <c r="A691" s="156" t="s">
        <v>673</v>
      </c>
      <c r="B691" s="157" t="s">
        <v>1089</v>
      </c>
      <c r="C691" s="158" t="s">
        <v>674</v>
      </c>
      <c r="D691" s="157" t="s">
        <v>1091</v>
      </c>
      <c r="E691" s="159">
        <v>40850</v>
      </c>
      <c r="F691" s="153">
        <v>168.95</v>
      </c>
      <c r="G691" s="161">
        <v>2</v>
      </c>
      <c r="H691" s="162">
        <f>F691*G691</f>
        <v>337.9</v>
      </c>
    </row>
    <row r="692" spans="1:8">
      <c r="A692" s="156" t="s">
        <v>262</v>
      </c>
      <c r="B692" s="163" t="s">
        <v>1089</v>
      </c>
      <c r="C692" s="158" t="s">
        <v>676</v>
      </c>
      <c r="D692" s="163" t="s">
        <v>1093</v>
      </c>
      <c r="E692" s="159">
        <v>40856</v>
      </c>
      <c r="F692" s="153">
        <v>168.95</v>
      </c>
      <c r="G692" s="161">
        <v>1</v>
      </c>
      <c r="H692" s="165">
        <f>F692*G692</f>
        <v>168.95</v>
      </c>
    </row>
    <row r="693" spans="1:8">
      <c r="A693" s="156" t="s">
        <v>605</v>
      </c>
      <c r="B693" s="157" t="s">
        <v>1089</v>
      </c>
      <c r="C693" s="158" t="s">
        <v>675</v>
      </c>
      <c r="D693" s="157" t="s">
        <v>1091</v>
      </c>
      <c r="E693" s="159">
        <v>40857</v>
      </c>
      <c r="F693" s="153">
        <v>168.95</v>
      </c>
      <c r="G693" s="161">
        <v>7</v>
      </c>
      <c r="H693" s="162">
        <f>F693*G693</f>
        <v>1182.6499999999999</v>
      </c>
    </row>
    <row r="694" spans="1:8">
      <c r="A694" s="156" t="s">
        <v>680</v>
      </c>
      <c r="B694" s="163" t="s">
        <v>1089</v>
      </c>
      <c r="C694" s="158" t="s">
        <v>679</v>
      </c>
      <c r="D694" s="163" t="s">
        <v>1094</v>
      </c>
      <c r="E694" s="159">
        <v>40863</v>
      </c>
      <c r="F694" s="153">
        <v>168.95</v>
      </c>
      <c r="G694" s="161">
        <v>19</v>
      </c>
      <c r="H694" s="165">
        <f>F694*G694</f>
        <v>3210.0499999999997</v>
      </c>
    </row>
    <row r="695" spans="1:8">
      <c r="A695" s="156" t="s">
        <v>605</v>
      </c>
      <c r="B695" s="157" t="s">
        <v>1089</v>
      </c>
      <c r="C695" s="158" t="s">
        <v>675</v>
      </c>
      <c r="D695" s="157" t="s">
        <v>1095</v>
      </c>
      <c r="E695" s="159">
        <v>40863</v>
      </c>
      <c r="F695" s="153">
        <v>168.95</v>
      </c>
      <c r="G695" s="161">
        <v>3</v>
      </c>
      <c r="H695" s="162">
        <f>F695*G695</f>
        <v>506.84999999999997</v>
      </c>
    </row>
    <row r="696" spans="1:8">
      <c r="A696" s="156" t="s">
        <v>673</v>
      </c>
      <c r="B696" s="163" t="s">
        <v>1089</v>
      </c>
      <c r="C696" s="158" t="s">
        <v>674</v>
      </c>
      <c r="D696" s="163" t="s">
        <v>1091</v>
      </c>
      <c r="E696" s="159">
        <v>40868</v>
      </c>
      <c r="F696" s="153">
        <v>168.95</v>
      </c>
      <c r="G696" s="161">
        <v>10</v>
      </c>
      <c r="H696" s="165">
        <f>F696*G696</f>
        <v>1689.5</v>
      </c>
    </row>
    <row r="697" spans="1:8">
      <c r="A697" s="156" t="s">
        <v>682</v>
      </c>
      <c r="B697" s="157" t="s">
        <v>1089</v>
      </c>
      <c r="C697" s="158" t="s">
        <v>679</v>
      </c>
      <c r="D697" s="157" t="s">
        <v>1092</v>
      </c>
      <c r="E697" s="159">
        <v>40868</v>
      </c>
      <c r="F697" s="153">
        <v>168.95</v>
      </c>
      <c r="G697" s="161">
        <v>1</v>
      </c>
      <c r="H697" s="162">
        <f>F697*G697</f>
        <v>168.95</v>
      </c>
    </row>
    <row r="698" spans="1:8">
      <c r="A698" s="156" t="s">
        <v>673</v>
      </c>
      <c r="B698" s="163" t="s">
        <v>1089</v>
      </c>
      <c r="C698" s="158" t="s">
        <v>674</v>
      </c>
      <c r="D698" s="163" t="s">
        <v>1093</v>
      </c>
      <c r="E698" s="159">
        <v>40869</v>
      </c>
      <c r="F698" s="153">
        <v>168.95</v>
      </c>
      <c r="G698" s="161">
        <v>10</v>
      </c>
      <c r="H698" s="165">
        <f>F698*G698</f>
        <v>1689.5</v>
      </c>
    </row>
    <row r="699" spans="1:8">
      <c r="A699" s="156" t="s">
        <v>673</v>
      </c>
      <c r="B699" s="157" t="s">
        <v>1089</v>
      </c>
      <c r="C699" s="158" t="s">
        <v>674</v>
      </c>
      <c r="D699" s="157" t="s">
        <v>1093</v>
      </c>
      <c r="E699" s="159">
        <v>40870</v>
      </c>
      <c r="F699" s="153">
        <v>168.95</v>
      </c>
      <c r="G699" s="161">
        <v>6</v>
      </c>
      <c r="H699" s="162">
        <f>F699*G699</f>
        <v>1013.6999999999999</v>
      </c>
    </row>
    <row r="700" spans="1:8">
      <c r="A700" s="156" t="s">
        <v>605</v>
      </c>
      <c r="B700" s="163" t="s">
        <v>1089</v>
      </c>
      <c r="C700" s="158" t="s">
        <v>675</v>
      </c>
      <c r="D700" s="163" t="s">
        <v>1094</v>
      </c>
      <c r="E700" s="159">
        <v>40871</v>
      </c>
      <c r="F700" s="153">
        <v>168.95</v>
      </c>
      <c r="G700" s="161">
        <v>18</v>
      </c>
      <c r="H700" s="165">
        <f>F700*G700</f>
        <v>3041.1</v>
      </c>
    </row>
    <row r="701" spans="1:8">
      <c r="A701" s="156" t="s">
        <v>678</v>
      </c>
      <c r="B701" s="157" t="s">
        <v>1089</v>
      </c>
      <c r="C701" s="158" t="s">
        <v>679</v>
      </c>
      <c r="D701" s="157" t="s">
        <v>1093</v>
      </c>
      <c r="E701" s="159">
        <v>40876</v>
      </c>
      <c r="F701" s="153">
        <v>168.95</v>
      </c>
      <c r="G701" s="161">
        <v>15</v>
      </c>
      <c r="H701" s="162">
        <f>F701*G701</f>
        <v>2534.25</v>
      </c>
    </row>
    <row r="702" spans="1:8">
      <c r="A702" s="156" t="s">
        <v>680</v>
      </c>
      <c r="B702" s="163" t="s">
        <v>1089</v>
      </c>
      <c r="C702" s="158" t="s">
        <v>679</v>
      </c>
      <c r="D702" s="163" t="s">
        <v>1091</v>
      </c>
      <c r="E702" s="159">
        <v>40884</v>
      </c>
      <c r="F702" s="153">
        <v>168.95</v>
      </c>
      <c r="G702" s="161">
        <v>5</v>
      </c>
      <c r="H702" s="165">
        <f>F702*G702</f>
        <v>844.75</v>
      </c>
    </row>
    <row r="703" spans="1:8">
      <c r="A703" s="156" t="s">
        <v>677</v>
      </c>
      <c r="B703" s="157" t="s">
        <v>1089</v>
      </c>
      <c r="C703" s="158" t="s">
        <v>675</v>
      </c>
      <c r="D703" s="157" t="s">
        <v>1091</v>
      </c>
      <c r="E703" s="159">
        <v>40885</v>
      </c>
      <c r="F703" s="153">
        <v>168.95</v>
      </c>
      <c r="G703" s="161">
        <v>14</v>
      </c>
      <c r="H703" s="162">
        <f>F703*G703</f>
        <v>2365.2999999999997</v>
      </c>
    </row>
    <row r="704" spans="1:8">
      <c r="A704" s="156" t="s">
        <v>673</v>
      </c>
      <c r="B704" s="163" t="s">
        <v>1089</v>
      </c>
      <c r="C704" s="158" t="s">
        <v>674</v>
      </c>
      <c r="D704" s="163" t="s">
        <v>1092</v>
      </c>
      <c r="E704" s="159">
        <v>40896</v>
      </c>
      <c r="F704" s="153">
        <v>168.95</v>
      </c>
      <c r="G704" s="161">
        <v>3</v>
      </c>
      <c r="H704" s="165">
        <f>F704*G704</f>
        <v>506.84999999999997</v>
      </c>
    </row>
    <row r="705" spans="1:8">
      <c r="A705" s="156" t="s">
        <v>673</v>
      </c>
      <c r="B705" s="157" t="s">
        <v>1089</v>
      </c>
      <c r="C705" s="158" t="s">
        <v>674</v>
      </c>
      <c r="D705" s="157" t="s">
        <v>1094</v>
      </c>
      <c r="E705" s="159">
        <v>40897</v>
      </c>
      <c r="F705" s="153">
        <v>168.95</v>
      </c>
      <c r="G705" s="161">
        <v>9</v>
      </c>
      <c r="H705" s="162">
        <f>F705*G705</f>
        <v>1520.55</v>
      </c>
    </row>
    <row r="706" spans="1:8">
      <c r="A706" s="156" t="s">
        <v>605</v>
      </c>
      <c r="B706" s="163" t="s">
        <v>1090</v>
      </c>
      <c r="C706" s="158" t="s">
        <v>675</v>
      </c>
      <c r="D706" s="163" t="s">
        <v>1092</v>
      </c>
      <c r="E706" s="159">
        <v>40181</v>
      </c>
      <c r="F706" s="153">
        <v>168.95</v>
      </c>
      <c r="G706" s="161">
        <v>2</v>
      </c>
      <c r="H706" s="165">
        <f>F706*G706</f>
        <v>337.9</v>
      </c>
    </row>
    <row r="707" spans="1:8">
      <c r="A707" s="156" t="s">
        <v>605</v>
      </c>
      <c r="B707" s="157" t="s">
        <v>1090</v>
      </c>
      <c r="C707" s="158" t="s">
        <v>675</v>
      </c>
      <c r="D707" s="157" t="s">
        <v>1092</v>
      </c>
      <c r="E707" s="159">
        <v>40186</v>
      </c>
      <c r="F707" s="153">
        <v>168.95</v>
      </c>
      <c r="G707" s="161">
        <v>6</v>
      </c>
      <c r="H707" s="162">
        <f>F707*G707</f>
        <v>1013.6999999999999</v>
      </c>
    </row>
    <row r="708" spans="1:8">
      <c r="A708" s="156" t="s">
        <v>605</v>
      </c>
      <c r="B708" s="163" t="s">
        <v>1090</v>
      </c>
      <c r="C708" s="158" t="s">
        <v>675</v>
      </c>
      <c r="D708" s="163" t="s">
        <v>1094</v>
      </c>
      <c r="E708" s="159">
        <v>40189</v>
      </c>
      <c r="F708" s="153">
        <v>168.95</v>
      </c>
      <c r="G708" s="161">
        <v>13</v>
      </c>
      <c r="H708" s="165">
        <f>F708*G708</f>
        <v>2196.35</v>
      </c>
    </row>
    <row r="709" spans="1:8">
      <c r="A709" s="156" t="s">
        <v>673</v>
      </c>
      <c r="B709" s="157" t="s">
        <v>1090</v>
      </c>
      <c r="C709" s="158" t="s">
        <v>674</v>
      </c>
      <c r="D709" s="157" t="s">
        <v>1092</v>
      </c>
      <c r="E709" s="159">
        <v>40189</v>
      </c>
      <c r="F709" s="153">
        <v>168.95</v>
      </c>
      <c r="G709" s="161">
        <v>4</v>
      </c>
      <c r="H709" s="162">
        <f>F709*G709</f>
        <v>675.8</v>
      </c>
    </row>
    <row r="710" spans="1:8">
      <c r="A710" s="156" t="s">
        <v>673</v>
      </c>
      <c r="B710" s="163" t="s">
        <v>1090</v>
      </c>
      <c r="C710" s="158" t="s">
        <v>674</v>
      </c>
      <c r="D710" s="163" t="s">
        <v>1091</v>
      </c>
      <c r="E710" s="159">
        <v>40197</v>
      </c>
      <c r="F710" s="153">
        <v>168.95</v>
      </c>
      <c r="G710" s="161">
        <v>4</v>
      </c>
      <c r="H710" s="165">
        <f>F710*G710</f>
        <v>675.8</v>
      </c>
    </row>
    <row r="711" spans="1:8">
      <c r="A711" s="156" t="s">
        <v>678</v>
      </c>
      <c r="B711" s="157" t="s">
        <v>1090</v>
      </c>
      <c r="C711" s="158" t="s">
        <v>679</v>
      </c>
      <c r="D711" s="157" t="s">
        <v>1092</v>
      </c>
      <c r="E711" s="159">
        <v>40199</v>
      </c>
      <c r="F711" s="153">
        <v>168.95</v>
      </c>
      <c r="G711" s="161">
        <v>8</v>
      </c>
      <c r="H711" s="162">
        <f>F711*G711</f>
        <v>1351.6</v>
      </c>
    </row>
    <row r="712" spans="1:8">
      <c r="A712" s="156" t="s">
        <v>262</v>
      </c>
      <c r="B712" s="163" t="s">
        <v>1090</v>
      </c>
      <c r="C712" s="158" t="s">
        <v>676</v>
      </c>
      <c r="D712" s="163" t="s">
        <v>1094</v>
      </c>
      <c r="E712" s="159">
        <v>40203</v>
      </c>
      <c r="F712" s="153">
        <v>168.95</v>
      </c>
      <c r="G712" s="161">
        <v>7</v>
      </c>
      <c r="H712" s="165">
        <f>F712*G712</f>
        <v>1182.6499999999999</v>
      </c>
    </row>
    <row r="713" spans="1:8">
      <c r="A713" s="156" t="s">
        <v>312</v>
      </c>
      <c r="B713" s="157" t="s">
        <v>1090</v>
      </c>
      <c r="C713" s="158" t="s">
        <v>674</v>
      </c>
      <c r="D713" s="157" t="s">
        <v>1094</v>
      </c>
      <c r="E713" s="159">
        <v>40204</v>
      </c>
      <c r="F713" s="153">
        <v>168.95</v>
      </c>
      <c r="G713" s="161">
        <v>8</v>
      </c>
      <c r="H713" s="162">
        <f>F713*G713</f>
        <v>1351.6</v>
      </c>
    </row>
    <row r="714" spans="1:8">
      <c r="A714" s="156" t="s">
        <v>680</v>
      </c>
      <c r="B714" s="163" t="s">
        <v>1090</v>
      </c>
      <c r="C714" s="158" t="s">
        <v>679</v>
      </c>
      <c r="D714" s="163" t="s">
        <v>1091</v>
      </c>
      <c r="E714" s="159">
        <v>40206</v>
      </c>
      <c r="F714" s="153">
        <v>168.95</v>
      </c>
      <c r="G714" s="161">
        <v>4</v>
      </c>
      <c r="H714" s="165">
        <f>F714*G714</f>
        <v>675.8</v>
      </c>
    </row>
    <row r="715" spans="1:8">
      <c r="A715" s="156" t="s">
        <v>682</v>
      </c>
      <c r="B715" s="157" t="s">
        <v>1090</v>
      </c>
      <c r="C715" s="158" t="s">
        <v>679</v>
      </c>
      <c r="D715" s="157" t="s">
        <v>1091</v>
      </c>
      <c r="E715" s="159">
        <v>40218</v>
      </c>
      <c r="F715" s="153">
        <v>168.95</v>
      </c>
      <c r="G715" s="161">
        <v>4</v>
      </c>
      <c r="H715" s="162">
        <f>F715*G715</f>
        <v>675.8</v>
      </c>
    </row>
    <row r="716" spans="1:8">
      <c r="A716" s="156" t="s">
        <v>682</v>
      </c>
      <c r="B716" s="163" t="s">
        <v>1090</v>
      </c>
      <c r="C716" s="158" t="s">
        <v>679</v>
      </c>
      <c r="D716" s="163" t="s">
        <v>1091</v>
      </c>
      <c r="E716" s="159">
        <v>40218</v>
      </c>
      <c r="F716" s="153">
        <v>168.95</v>
      </c>
      <c r="G716" s="161">
        <v>6</v>
      </c>
      <c r="H716" s="165">
        <f>F716*G716</f>
        <v>1013.6999999999999</v>
      </c>
    </row>
    <row r="717" spans="1:8">
      <c r="A717" s="156" t="s">
        <v>678</v>
      </c>
      <c r="B717" s="157" t="s">
        <v>1090</v>
      </c>
      <c r="C717" s="158" t="s">
        <v>679</v>
      </c>
      <c r="D717" s="157" t="s">
        <v>1092</v>
      </c>
      <c r="E717" s="159">
        <v>40233</v>
      </c>
      <c r="F717" s="153">
        <v>168.95</v>
      </c>
      <c r="G717" s="161">
        <v>14</v>
      </c>
      <c r="H717" s="162">
        <f>F717*G717</f>
        <v>2365.2999999999997</v>
      </c>
    </row>
    <row r="718" spans="1:8">
      <c r="A718" s="156" t="s">
        <v>171</v>
      </c>
      <c r="B718" s="163" t="s">
        <v>1090</v>
      </c>
      <c r="C718" s="158" t="s">
        <v>674</v>
      </c>
      <c r="D718" s="163" t="s">
        <v>1094</v>
      </c>
      <c r="E718" s="159">
        <v>40238</v>
      </c>
      <c r="F718" s="153">
        <v>168.95</v>
      </c>
      <c r="G718" s="161">
        <v>20</v>
      </c>
      <c r="H718" s="165">
        <f>F718*G718</f>
        <v>3379</v>
      </c>
    </row>
    <row r="719" spans="1:8">
      <c r="A719" s="156" t="s">
        <v>678</v>
      </c>
      <c r="B719" s="157" t="s">
        <v>1090</v>
      </c>
      <c r="C719" s="158" t="s">
        <v>679</v>
      </c>
      <c r="D719" s="157" t="s">
        <v>1095</v>
      </c>
      <c r="E719" s="159">
        <v>40243</v>
      </c>
      <c r="F719" s="153">
        <v>168.95</v>
      </c>
      <c r="G719" s="161">
        <v>1</v>
      </c>
      <c r="H719" s="162">
        <f>F719*G719</f>
        <v>168.95</v>
      </c>
    </row>
    <row r="720" spans="1:8">
      <c r="A720" s="156" t="s">
        <v>673</v>
      </c>
      <c r="B720" s="163" t="s">
        <v>1090</v>
      </c>
      <c r="C720" s="158" t="s">
        <v>674</v>
      </c>
      <c r="D720" s="163" t="s">
        <v>1091</v>
      </c>
      <c r="E720" s="159">
        <v>40248</v>
      </c>
      <c r="F720" s="153">
        <v>168.95</v>
      </c>
      <c r="G720" s="161">
        <v>5</v>
      </c>
      <c r="H720" s="165">
        <f>F720*G720</f>
        <v>844.75</v>
      </c>
    </row>
    <row r="721" spans="1:8">
      <c r="A721" s="156" t="s">
        <v>681</v>
      </c>
      <c r="B721" s="157" t="s">
        <v>1090</v>
      </c>
      <c r="C721" s="158" t="s">
        <v>679</v>
      </c>
      <c r="D721" s="157" t="s">
        <v>1093</v>
      </c>
      <c r="E721" s="159">
        <v>40255</v>
      </c>
      <c r="F721" s="153">
        <v>168.95</v>
      </c>
      <c r="G721" s="161">
        <v>1</v>
      </c>
      <c r="H721" s="162">
        <f>F721*G721</f>
        <v>168.95</v>
      </c>
    </row>
    <row r="722" spans="1:8">
      <c r="A722" s="156" t="s">
        <v>171</v>
      </c>
      <c r="B722" s="163" t="s">
        <v>1090</v>
      </c>
      <c r="C722" s="158" t="s">
        <v>674</v>
      </c>
      <c r="D722" s="163" t="s">
        <v>1094</v>
      </c>
      <c r="E722" s="159">
        <v>40257</v>
      </c>
      <c r="F722" s="153">
        <v>168.95</v>
      </c>
      <c r="G722" s="161">
        <v>16</v>
      </c>
      <c r="H722" s="165">
        <f>F722*G722</f>
        <v>2703.2</v>
      </c>
    </row>
    <row r="723" spans="1:8">
      <c r="A723" s="156" t="s">
        <v>682</v>
      </c>
      <c r="B723" s="157" t="s">
        <v>1090</v>
      </c>
      <c r="C723" s="158" t="s">
        <v>679</v>
      </c>
      <c r="D723" s="157" t="s">
        <v>1095</v>
      </c>
      <c r="E723" s="159">
        <v>40261</v>
      </c>
      <c r="F723" s="153">
        <v>168.95</v>
      </c>
      <c r="G723" s="161">
        <v>6</v>
      </c>
      <c r="H723" s="162">
        <f>F723*G723</f>
        <v>1013.6999999999999</v>
      </c>
    </row>
    <row r="724" spans="1:8">
      <c r="A724" s="156" t="s">
        <v>681</v>
      </c>
      <c r="B724" s="163" t="s">
        <v>1090</v>
      </c>
      <c r="C724" s="158" t="s">
        <v>679</v>
      </c>
      <c r="D724" s="163" t="s">
        <v>1094</v>
      </c>
      <c r="E724" s="159">
        <v>40263</v>
      </c>
      <c r="F724" s="153">
        <v>168.95</v>
      </c>
      <c r="G724" s="161">
        <v>20</v>
      </c>
      <c r="H724" s="165">
        <f>F724*G724</f>
        <v>3379</v>
      </c>
    </row>
    <row r="725" spans="1:8">
      <c r="A725" s="156" t="s">
        <v>682</v>
      </c>
      <c r="B725" s="157" t="s">
        <v>1090</v>
      </c>
      <c r="C725" s="158" t="s">
        <v>679</v>
      </c>
      <c r="D725" s="157" t="s">
        <v>1091</v>
      </c>
      <c r="E725" s="159">
        <v>40264</v>
      </c>
      <c r="F725" s="153">
        <v>168.95</v>
      </c>
      <c r="G725" s="161">
        <v>15</v>
      </c>
      <c r="H725" s="162">
        <f>F725*G725</f>
        <v>2534.25</v>
      </c>
    </row>
    <row r="726" spans="1:8">
      <c r="A726" s="156" t="s">
        <v>262</v>
      </c>
      <c r="B726" s="163" t="s">
        <v>1090</v>
      </c>
      <c r="C726" s="158" t="s">
        <v>676</v>
      </c>
      <c r="D726" s="163" t="s">
        <v>1093</v>
      </c>
      <c r="E726" s="159">
        <v>40270</v>
      </c>
      <c r="F726" s="153">
        <v>168.95</v>
      </c>
      <c r="G726" s="161">
        <v>3</v>
      </c>
      <c r="H726" s="165">
        <f>F726*G726</f>
        <v>506.84999999999997</v>
      </c>
    </row>
    <row r="727" spans="1:8">
      <c r="A727" s="156" t="s">
        <v>312</v>
      </c>
      <c r="B727" s="157" t="s">
        <v>1090</v>
      </c>
      <c r="C727" s="158" t="s">
        <v>674</v>
      </c>
      <c r="D727" s="157" t="s">
        <v>1094</v>
      </c>
      <c r="E727" s="159">
        <v>40274</v>
      </c>
      <c r="F727" s="153">
        <v>168.95</v>
      </c>
      <c r="G727" s="161">
        <v>18</v>
      </c>
      <c r="H727" s="162">
        <f>F727*G727</f>
        <v>3041.1</v>
      </c>
    </row>
    <row r="728" spans="1:8">
      <c r="A728" s="156" t="s">
        <v>681</v>
      </c>
      <c r="B728" s="163" t="s">
        <v>1090</v>
      </c>
      <c r="C728" s="158" t="s">
        <v>679</v>
      </c>
      <c r="D728" s="163" t="s">
        <v>1092</v>
      </c>
      <c r="E728" s="159">
        <v>40274</v>
      </c>
      <c r="F728" s="153">
        <v>168.95</v>
      </c>
      <c r="G728" s="161">
        <v>11</v>
      </c>
      <c r="H728" s="165">
        <f>F728*G728</f>
        <v>1858.4499999999998</v>
      </c>
    </row>
    <row r="729" spans="1:8">
      <c r="A729" s="156" t="s">
        <v>262</v>
      </c>
      <c r="B729" s="157" t="s">
        <v>1090</v>
      </c>
      <c r="C729" s="158" t="s">
        <v>676</v>
      </c>
      <c r="D729" s="157" t="s">
        <v>1095</v>
      </c>
      <c r="E729" s="159">
        <v>40274</v>
      </c>
      <c r="F729" s="153">
        <v>168.95</v>
      </c>
      <c r="G729" s="161">
        <v>6</v>
      </c>
      <c r="H729" s="162">
        <f>F729*G729</f>
        <v>1013.6999999999999</v>
      </c>
    </row>
    <row r="730" spans="1:8">
      <c r="A730" s="156" t="s">
        <v>682</v>
      </c>
      <c r="B730" s="163" t="s">
        <v>1090</v>
      </c>
      <c r="C730" s="158" t="s">
        <v>679</v>
      </c>
      <c r="D730" s="163" t="s">
        <v>1095</v>
      </c>
      <c r="E730" s="159">
        <v>40274</v>
      </c>
      <c r="F730" s="153">
        <v>168.95</v>
      </c>
      <c r="G730" s="161">
        <v>2</v>
      </c>
      <c r="H730" s="165">
        <f>F730*G730</f>
        <v>337.9</v>
      </c>
    </row>
    <row r="731" spans="1:8">
      <c r="A731" s="156" t="s">
        <v>262</v>
      </c>
      <c r="B731" s="157" t="s">
        <v>1090</v>
      </c>
      <c r="C731" s="158" t="s">
        <v>676</v>
      </c>
      <c r="D731" s="157" t="s">
        <v>1092</v>
      </c>
      <c r="E731" s="159">
        <v>40278</v>
      </c>
      <c r="F731" s="153">
        <v>168.95</v>
      </c>
      <c r="G731" s="161">
        <v>14</v>
      </c>
      <c r="H731" s="162">
        <f>F731*G731</f>
        <v>2365.2999999999997</v>
      </c>
    </row>
    <row r="732" spans="1:8">
      <c r="A732" s="156" t="s">
        <v>673</v>
      </c>
      <c r="B732" s="163" t="s">
        <v>1090</v>
      </c>
      <c r="C732" s="158" t="s">
        <v>674</v>
      </c>
      <c r="D732" s="163" t="s">
        <v>1092</v>
      </c>
      <c r="E732" s="159">
        <v>40280</v>
      </c>
      <c r="F732" s="153">
        <v>168.95</v>
      </c>
      <c r="G732" s="161">
        <v>4</v>
      </c>
      <c r="H732" s="165">
        <f>F732*G732</f>
        <v>675.8</v>
      </c>
    </row>
    <row r="733" spans="1:8">
      <c r="A733" s="156" t="s">
        <v>682</v>
      </c>
      <c r="B733" s="157" t="s">
        <v>1090</v>
      </c>
      <c r="C733" s="158" t="s">
        <v>679</v>
      </c>
      <c r="D733" s="157" t="s">
        <v>1091</v>
      </c>
      <c r="E733" s="159">
        <v>40281</v>
      </c>
      <c r="F733" s="153">
        <v>168.95</v>
      </c>
      <c r="G733" s="161">
        <v>6</v>
      </c>
      <c r="H733" s="162">
        <f>F733*G733</f>
        <v>1013.6999999999999</v>
      </c>
    </row>
    <row r="734" spans="1:8">
      <c r="A734" s="156" t="s">
        <v>171</v>
      </c>
      <c r="B734" s="163" t="s">
        <v>1090</v>
      </c>
      <c r="C734" s="158" t="s">
        <v>674</v>
      </c>
      <c r="D734" s="163" t="s">
        <v>1092</v>
      </c>
      <c r="E734" s="159">
        <v>40285</v>
      </c>
      <c r="F734" s="153">
        <v>168.95</v>
      </c>
      <c r="G734" s="161">
        <v>5</v>
      </c>
      <c r="H734" s="165">
        <f>F734*G734</f>
        <v>844.75</v>
      </c>
    </row>
    <row r="735" spans="1:8">
      <c r="A735" s="156" t="s">
        <v>682</v>
      </c>
      <c r="B735" s="157" t="s">
        <v>1090</v>
      </c>
      <c r="C735" s="158" t="s">
        <v>679</v>
      </c>
      <c r="D735" s="157" t="s">
        <v>1091</v>
      </c>
      <c r="E735" s="159">
        <v>40288</v>
      </c>
      <c r="F735" s="153">
        <v>168.95</v>
      </c>
      <c r="G735" s="161">
        <v>2</v>
      </c>
      <c r="H735" s="162">
        <f>F735*G735</f>
        <v>337.9</v>
      </c>
    </row>
    <row r="736" spans="1:8">
      <c r="A736" s="156" t="s">
        <v>343</v>
      </c>
      <c r="B736" s="163" t="s">
        <v>1090</v>
      </c>
      <c r="C736" s="158" t="s">
        <v>674</v>
      </c>
      <c r="D736" s="163" t="s">
        <v>1093</v>
      </c>
      <c r="E736" s="159">
        <v>40288</v>
      </c>
      <c r="F736" s="153">
        <v>168.95</v>
      </c>
      <c r="G736" s="161">
        <v>1</v>
      </c>
      <c r="H736" s="165">
        <f>F736*G736</f>
        <v>168.95</v>
      </c>
    </row>
    <row r="737" spans="1:8">
      <c r="A737" s="156" t="s">
        <v>171</v>
      </c>
      <c r="B737" s="157" t="s">
        <v>1090</v>
      </c>
      <c r="C737" s="158" t="s">
        <v>674</v>
      </c>
      <c r="D737" s="157" t="s">
        <v>1093</v>
      </c>
      <c r="E737" s="159">
        <v>40290</v>
      </c>
      <c r="F737" s="153">
        <v>168.95</v>
      </c>
      <c r="G737" s="161">
        <v>4</v>
      </c>
      <c r="H737" s="162">
        <f>F737*G737</f>
        <v>675.8</v>
      </c>
    </row>
    <row r="738" spans="1:8">
      <c r="A738" s="156" t="s">
        <v>673</v>
      </c>
      <c r="B738" s="163" t="s">
        <v>1090</v>
      </c>
      <c r="C738" s="158" t="s">
        <v>674</v>
      </c>
      <c r="D738" s="163" t="s">
        <v>1095</v>
      </c>
      <c r="E738" s="159">
        <v>40290</v>
      </c>
      <c r="F738" s="153">
        <v>168.95</v>
      </c>
      <c r="G738" s="161">
        <v>7</v>
      </c>
      <c r="H738" s="165">
        <f>F738*G738</f>
        <v>1182.6499999999999</v>
      </c>
    </row>
    <row r="739" spans="1:8">
      <c r="A739" s="156" t="s">
        <v>678</v>
      </c>
      <c r="B739" s="157" t="s">
        <v>1090</v>
      </c>
      <c r="C739" s="158" t="s">
        <v>679</v>
      </c>
      <c r="D739" s="157" t="s">
        <v>1093</v>
      </c>
      <c r="E739" s="159">
        <v>40295</v>
      </c>
      <c r="F739" s="153">
        <v>168.95</v>
      </c>
      <c r="G739" s="161">
        <v>11</v>
      </c>
      <c r="H739" s="162">
        <f>F739*G739</f>
        <v>1858.4499999999998</v>
      </c>
    </row>
    <row r="740" spans="1:8">
      <c r="A740" s="156" t="s">
        <v>262</v>
      </c>
      <c r="B740" s="163" t="s">
        <v>1090</v>
      </c>
      <c r="C740" s="158" t="s">
        <v>676</v>
      </c>
      <c r="D740" s="163" t="s">
        <v>1091</v>
      </c>
      <c r="E740" s="159">
        <v>40302</v>
      </c>
      <c r="F740" s="153">
        <v>168.95</v>
      </c>
      <c r="G740" s="161">
        <v>2</v>
      </c>
      <c r="H740" s="165">
        <f>F740*G740</f>
        <v>337.9</v>
      </c>
    </row>
    <row r="741" spans="1:8">
      <c r="A741" s="156" t="s">
        <v>605</v>
      </c>
      <c r="B741" s="157" t="s">
        <v>1090</v>
      </c>
      <c r="C741" s="158" t="s">
        <v>675</v>
      </c>
      <c r="D741" s="157" t="s">
        <v>1093</v>
      </c>
      <c r="E741" s="159">
        <v>40306</v>
      </c>
      <c r="F741" s="153">
        <v>168.95</v>
      </c>
      <c r="G741" s="161">
        <v>15</v>
      </c>
      <c r="H741" s="162">
        <f>F741*G741</f>
        <v>2534.25</v>
      </c>
    </row>
    <row r="742" spans="1:8">
      <c r="A742" s="156" t="s">
        <v>677</v>
      </c>
      <c r="B742" s="163" t="s">
        <v>1090</v>
      </c>
      <c r="C742" s="158" t="s">
        <v>675</v>
      </c>
      <c r="D742" s="163" t="s">
        <v>1094</v>
      </c>
      <c r="E742" s="159">
        <v>40315</v>
      </c>
      <c r="F742" s="153">
        <v>168.95</v>
      </c>
      <c r="G742" s="161">
        <v>15</v>
      </c>
      <c r="H742" s="165">
        <f>F742*G742</f>
        <v>2534.25</v>
      </c>
    </row>
    <row r="743" spans="1:8">
      <c r="A743" s="156" t="s">
        <v>3141</v>
      </c>
      <c r="B743" s="157" t="s">
        <v>1090</v>
      </c>
      <c r="C743" s="158" t="s">
        <v>676</v>
      </c>
      <c r="D743" s="157" t="s">
        <v>1095</v>
      </c>
      <c r="E743" s="159">
        <v>40315</v>
      </c>
      <c r="F743" s="153">
        <v>168.95</v>
      </c>
      <c r="G743" s="161">
        <v>15</v>
      </c>
      <c r="H743" s="162">
        <f>F743*G743</f>
        <v>2534.25</v>
      </c>
    </row>
    <row r="744" spans="1:8">
      <c r="A744" s="156" t="s">
        <v>681</v>
      </c>
      <c r="B744" s="163" t="s">
        <v>1090</v>
      </c>
      <c r="C744" s="158" t="s">
        <v>679</v>
      </c>
      <c r="D744" s="163" t="s">
        <v>1091</v>
      </c>
      <c r="E744" s="159">
        <v>40318</v>
      </c>
      <c r="F744" s="153">
        <v>168.95</v>
      </c>
      <c r="G744" s="161">
        <v>3</v>
      </c>
      <c r="H744" s="165">
        <f>F744*G744</f>
        <v>506.84999999999997</v>
      </c>
    </row>
    <row r="745" spans="1:8">
      <c r="A745" s="156" t="s">
        <v>681</v>
      </c>
      <c r="B745" s="157" t="s">
        <v>1090</v>
      </c>
      <c r="C745" s="158" t="s">
        <v>679</v>
      </c>
      <c r="D745" s="157" t="s">
        <v>1093</v>
      </c>
      <c r="E745" s="159">
        <v>40322</v>
      </c>
      <c r="F745" s="153">
        <v>168.95</v>
      </c>
      <c r="G745" s="161">
        <v>3</v>
      </c>
      <c r="H745" s="162">
        <f>F745*G745</f>
        <v>506.84999999999997</v>
      </c>
    </row>
    <row r="746" spans="1:8">
      <c r="A746" s="156" t="s">
        <v>171</v>
      </c>
      <c r="B746" s="163" t="s">
        <v>1090</v>
      </c>
      <c r="C746" s="158" t="s">
        <v>674</v>
      </c>
      <c r="D746" s="163" t="s">
        <v>1094</v>
      </c>
      <c r="E746" s="159">
        <v>40339</v>
      </c>
      <c r="F746" s="153">
        <v>168.95</v>
      </c>
      <c r="G746" s="161">
        <v>18</v>
      </c>
      <c r="H746" s="165">
        <f>F746*G746</f>
        <v>3041.1</v>
      </c>
    </row>
    <row r="747" spans="1:8">
      <c r="A747" s="156" t="s">
        <v>343</v>
      </c>
      <c r="B747" s="157" t="s">
        <v>1090</v>
      </c>
      <c r="C747" s="158" t="s">
        <v>674</v>
      </c>
      <c r="D747" s="157" t="s">
        <v>1092</v>
      </c>
      <c r="E747" s="159">
        <v>40345</v>
      </c>
      <c r="F747" s="153">
        <v>168.95</v>
      </c>
      <c r="G747" s="161">
        <v>14</v>
      </c>
      <c r="H747" s="162">
        <f>F747*G747</f>
        <v>2365.2999999999997</v>
      </c>
    </row>
    <row r="748" spans="1:8">
      <c r="A748" s="156" t="s">
        <v>171</v>
      </c>
      <c r="B748" s="163" t="s">
        <v>1090</v>
      </c>
      <c r="C748" s="158" t="s">
        <v>674</v>
      </c>
      <c r="D748" s="163" t="s">
        <v>1093</v>
      </c>
      <c r="E748" s="159">
        <v>40352</v>
      </c>
      <c r="F748" s="153">
        <v>168.95</v>
      </c>
      <c r="G748" s="161">
        <v>6</v>
      </c>
      <c r="H748" s="165">
        <f>F748*G748</f>
        <v>1013.6999999999999</v>
      </c>
    </row>
    <row r="749" spans="1:8">
      <c r="A749" s="156" t="s">
        <v>681</v>
      </c>
      <c r="B749" s="157" t="s">
        <v>1090</v>
      </c>
      <c r="C749" s="158" t="s">
        <v>679</v>
      </c>
      <c r="D749" s="157" t="s">
        <v>1092</v>
      </c>
      <c r="E749" s="159">
        <v>40353</v>
      </c>
      <c r="F749" s="153">
        <v>168.95</v>
      </c>
      <c r="G749" s="161">
        <v>2</v>
      </c>
      <c r="H749" s="162">
        <f>F749*G749</f>
        <v>337.9</v>
      </c>
    </row>
    <row r="750" spans="1:8">
      <c r="A750" s="156" t="s">
        <v>312</v>
      </c>
      <c r="B750" s="163" t="s">
        <v>1090</v>
      </c>
      <c r="C750" s="158" t="s">
        <v>674</v>
      </c>
      <c r="D750" s="163" t="s">
        <v>1095</v>
      </c>
      <c r="E750" s="159">
        <v>40353</v>
      </c>
      <c r="F750" s="153">
        <v>168.95</v>
      </c>
      <c r="G750" s="161">
        <v>15</v>
      </c>
      <c r="H750" s="165">
        <f>F750*G750</f>
        <v>2534.25</v>
      </c>
    </row>
    <row r="751" spans="1:8">
      <c r="A751" s="156" t="s">
        <v>605</v>
      </c>
      <c r="B751" s="157" t="s">
        <v>1090</v>
      </c>
      <c r="C751" s="158" t="s">
        <v>675</v>
      </c>
      <c r="D751" s="157" t="s">
        <v>1093</v>
      </c>
      <c r="E751" s="159">
        <v>40369</v>
      </c>
      <c r="F751" s="153">
        <v>168.95</v>
      </c>
      <c r="G751" s="161">
        <v>14</v>
      </c>
      <c r="H751" s="162">
        <f>F751*G751</f>
        <v>2365.2999999999997</v>
      </c>
    </row>
    <row r="752" spans="1:8">
      <c r="A752" s="156" t="s">
        <v>171</v>
      </c>
      <c r="B752" s="163" t="s">
        <v>1090</v>
      </c>
      <c r="C752" s="158" t="s">
        <v>674</v>
      </c>
      <c r="D752" s="163" t="s">
        <v>1092</v>
      </c>
      <c r="E752" s="159">
        <v>40372</v>
      </c>
      <c r="F752" s="153">
        <v>168.95</v>
      </c>
      <c r="G752" s="161">
        <v>13</v>
      </c>
      <c r="H752" s="165">
        <f>F752*G752</f>
        <v>2196.35</v>
      </c>
    </row>
    <row r="753" spans="1:8">
      <c r="A753" s="156" t="s">
        <v>171</v>
      </c>
      <c r="B753" s="157" t="s">
        <v>1090</v>
      </c>
      <c r="C753" s="158" t="s">
        <v>674</v>
      </c>
      <c r="D753" s="157" t="s">
        <v>1095</v>
      </c>
      <c r="E753" s="159">
        <v>40380</v>
      </c>
      <c r="F753" s="153">
        <v>168.95</v>
      </c>
      <c r="G753" s="161">
        <v>7</v>
      </c>
      <c r="H753" s="162">
        <f>F753*G753</f>
        <v>1182.6499999999999</v>
      </c>
    </row>
    <row r="754" spans="1:8">
      <c r="A754" s="156" t="s">
        <v>682</v>
      </c>
      <c r="B754" s="163" t="s">
        <v>1090</v>
      </c>
      <c r="C754" s="158" t="s">
        <v>679</v>
      </c>
      <c r="D754" s="163" t="s">
        <v>1091</v>
      </c>
      <c r="E754" s="159">
        <v>40381</v>
      </c>
      <c r="F754" s="153">
        <v>168.95</v>
      </c>
      <c r="G754" s="161">
        <v>14</v>
      </c>
      <c r="H754" s="165">
        <f>F754*G754</f>
        <v>2365.2999999999997</v>
      </c>
    </row>
    <row r="755" spans="1:8">
      <c r="A755" s="156" t="s">
        <v>171</v>
      </c>
      <c r="B755" s="157" t="s">
        <v>1090</v>
      </c>
      <c r="C755" s="158" t="s">
        <v>674</v>
      </c>
      <c r="D755" s="157" t="s">
        <v>1091</v>
      </c>
      <c r="E755" s="159">
        <v>40385</v>
      </c>
      <c r="F755" s="153">
        <v>168.95</v>
      </c>
      <c r="G755" s="161">
        <v>3</v>
      </c>
      <c r="H755" s="162">
        <f>F755*G755</f>
        <v>506.84999999999997</v>
      </c>
    </row>
    <row r="756" spans="1:8">
      <c r="A756" s="156" t="s">
        <v>681</v>
      </c>
      <c r="B756" s="163" t="s">
        <v>1090</v>
      </c>
      <c r="C756" s="158" t="s">
        <v>679</v>
      </c>
      <c r="D756" s="163" t="s">
        <v>1094</v>
      </c>
      <c r="E756" s="159">
        <v>40387</v>
      </c>
      <c r="F756" s="153">
        <v>168.95</v>
      </c>
      <c r="G756" s="161">
        <v>12</v>
      </c>
      <c r="H756" s="165">
        <f>F756*G756</f>
        <v>2027.3999999999999</v>
      </c>
    </row>
    <row r="757" spans="1:8">
      <c r="A757" s="156" t="s">
        <v>312</v>
      </c>
      <c r="B757" s="157" t="s">
        <v>1090</v>
      </c>
      <c r="C757" s="158" t="s">
        <v>674</v>
      </c>
      <c r="D757" s="157" t="s">
        <v>1094</v>
      </c>
      <c r="E757" s="159">
        <v>40388</v>
      </c>
      <c r="F757" s="153">
        <v>168.95</v>
      </c>
      <c r="G757" s="161">
        <v>11</v>
      </c>
      <c r="H757" s="162">
        <f>F757*G757</f>
        <v>1858.4499999999998</v>
      </c>
    </row>
    <row r="758" spans="1:8">
      <c r="A758" s="156" t="s">
        <v>312</v>
      </c>
      <c r="B758" s="163" t="s">
        <v>1090</v>
      </c>
      <c r="C758" s="158" t="s">
        <v>674</v>
      </c>
      <c r="D758" s="163" t="s">
        <v>1094</v>
      </c>
      <c r="E758" s="159">
        <v>40393</v>
      </c>
      <c r="F758" s="153">
        <v>168.95</v>
      </c>
      <c r="G758" s="161">
        <v>7</v>
      </c>
      <c r="H758" s="165">
        <f>F758*G758</f>
        <v>1182.6499999999999</v>
      </c>
    </row>
    <row r="759" spans="1:8">
      <c r="A759" s="156" t="s">
        <v>605</v>
      </c>
      <c r="B759" s="157" t="s">
        <v>1090</v>
      </c>
      <c r="C759" s="158" t="s">
        <v>675</v>
      </c>
      <c r="D759" s="157" t="s">
        <v>1093</v>
      </c>
      <c r="E759" s="159">
        <v>40393</v>
      </c>
      <c r="F759" s="153">
        <v>168.95</v>
      </c>
      <c r="G759" s="161">
        <v>4</v>
      </c>
      <c r="H759" s="162">
        <f>F759*G759</f>
        <v>675.8</v>
      </c>
    </row>
    <row r="760" spans="1:8">
      <c r="A760" s="156" t="s">
        <v>605</v>
      </c>
      <c r="B760" s="163" t="s">
        <v>1090</v>
      </c>
      <c r="C760" s="158" t="s">
        <v>675</v>
      </c>
      <c r="D760" s="163" t="s">
        <v>1091</v>
      </c>
      <c r="E760" s="159">
        <v>40396</v>
      </c>
      <c r="F760" s="153">
        <v>168.95</v>
      </c>
      <c r="G760" s="161">
        <v>14</v>
      </c>
      <c r="H760" s="165">
        <f>F760*G760</f>
        <v>2365.2999999999997</v>
      </c>
    </row>
    <row r="761" spans="1:8">
      <c r="A761" s="156" t="s">
        <v>3141</v>
      </c>
      <c r="B761" s="157" t="s">
        <v>1090</v>
      </c>
      <c r="C761" s="158" t="s">
        <v>676</v>
      </c>
      <c r="D761" s="157" t="s">
        <v>1095</v>
      </c>
      <c r="E761" s="159">
        <v>40396</v>
      </c>
      <c r="F761" s="153">
        <v>168.95</v>
      </c>
      <c r="G761" s="161">
        <v>2</v>
      </c>
      <c r="H761" s="162">
        <f>F761*G761</f>
        <v>337.9</v>
      </c>
    </row>
    <row r="762" spans="1:8">
      <c r="A762" s="156" t="s">
        <v>171</v>
      </c>
      <c r="B762" s="163" t="s">
        <v>1090</v>
      </c>
      <c r="C762" s="158" t="s">
        <v>674</v>
      </c>
      <c r="D762" s="163" t="s">
        <v>1094</v>
      </c>
      <c r="E762" s="159">
        <v>40401</v>
      </c>
      <c r="F762" s="153">
        <v>168.95</v>
      </c>
      <c r="G762" s="161">
        <v>20</v>
      </c>
      <c r="H762" s="165">
        <f>F762*G762</f>
        <v>3379</v>
      </c>
    </row>
    <row r="763" spans="1:8">
      <c r="A763" s="156" t="s">
        <v>681</v>
      </c>
      <c r="B763" s="157" t="s">
        <v>1090</v>
      </c>
      <c r="C763" s="158" t="s">
        <v>679</v>
      </c>
      <c r="D763" s="157" t="s">
        <v>1091</v>
      </c>
      <c r="E763" s="159">
        <v>40406</v>
      </c>
      <c r="F763" s="153">
        <v>168.95</v>
      </c>
      <c r="G763" s="161">
        <v>3</v>
      </c>
      <c r="H763" s="162">
        <f>F763*G763</f>
        <v>506.84999999999997</v>
      </c>
    </row>
    <row r="764" spans="1:8">
      <c r="A764" s="156" t="s">
        <v>681</v>
      </c>
      <c r="B764" s="163" t="s">
        <v>1090</v>
      </c>
      <c r="C764" s="158" t="s">
        <v>679</v>
      </c>
      <c r="D764" s="163" t="s">
        <v>1093</v>
      </c>
      <c r="E764" s="159">
        <v>40406</v>
      </c>
      <c r="F764" s="153">
        <v>168.95</v>
      </c>
      <c r="G764" s="161">
        <v>10</v>
      </c>
      <c r="H764" s="165">
        <f>F764*G764</f>
        <v>1689.5</v>
      </c>
    </row>
    <row r="765" spans="1:8">
      <c r="A765" s="156" t="s">
        <v>678</v>
      </c>
      <c r="B765" s="157" t="s">
        <v>1090</v>
      </c>
      <c r="C765" s="158" t="s">
        <v>679</v>
      </c>
      <c r="D765" s="157" t="s">
        <v>1094</v>
      </c>
      <c r="E765" s="159">
        <v>40408</v>
      </c>
      <c r="F765" s="153">
        <v>168.95</v>
      </c>
      <c r="G765" s="161">
        <v>6</v>
      </c>
      <c r="H765" s="162">
        <f>F765*G765</f>
        <v>1013.6999999999999</v>
      </c>
    </row>
    <row r="766" spans="1:8">
      <c r="A766" s="156" t="s">
        <v>677</v>
      </c>
      <c r="B766" s="163" t="s">
        <v>1090</v>
      </c>
      <c r="C766" s="158" t="s">
        <v>675</v>
      </c>
      <c r="D766" s="163" t="s">
        <v>1093</v>
      </c>
      <c r="E766" s="159">
        <v>40413</v>
      </c>
      <c r="F766" s="153">
        <v>168.95</v>
      </c>
      <c r="G766" s="161">
        <v>8</v>
      </c>
      <c r="H766" s="165">
        <f>F766*G766</f>
        <v>1351.6</v>
      </c>
    </row>
    <row r="767" spans="1:8">
      <c r="A767" s="156" t="s">
        <v>605</v>
      </c>
      <c r="B767" s="157" t="s">
        <v>1090</v>
      </c>
      <c r="C767" s="158" t="s">
        <v>675</v>
      </c>
      <c r="D767" s="157" t="s">
        <v>1092</v>
      </c>
      <c r="E767" s="159">
        <v>40413</v>
      </c>
      <c r="F767" s="153">
        <v>168.95</v>
      </c>
      <c r="G767" s="161">
        <v>5</v>
      </c>
      <c r="H767" s="162">
        <f>F767*G767</f>
        <v>844.75</v>
      </c>
    </row>
    <row r="768" spans="1:8">
      <c r="A768" s="156" t="s">
        <v>681</v>
      </c>
      <c r="B768" s="163" t="s">
        <v>1090</v>
      </c>
      <c r="C768" s="158" t="s">
        <v>679</v>
      </c>
      <c r="D768" s="163" t="s">
        <v>1095</v>
      </c>
      <c r="E768" s="159">
        <v>40414</v>
      </c>
      <c r="F768" s="153">
        <v>168.95</v>
      </c>
      <c r="G768" s="161">
        <v>15</v>
      </c>
      <c r="H768" s="165">
        <f>F768*G768</f>
        <v>2534.25</v>
      </c>
    </row>
    <row r="769" spans="1:8">
      <c r="A769" s="156" t="s">
        <v>682</v>
      </c>
      <c r="B769" s="157" t="s">
        <v>1090</v>
      </c>
      <c r="C769" s="158" t="s">
        <v>679</v>
      </c>
      <c r="D769" s="157" t="s">
        <v>1094</v>
      </c>
      <c r="E769" s="159">
        <v>40421</v>
      </c>
      <c r="F769" s="153">
        <v>168.95</v>
      </c>
      <c r="G769" s="161">
        <v>11</v>
      </c>
      <c r="H769" s="162">
        <f>F769*G769</f>
        <v>1858.4499999999998</v>
      </c>
    </row>
    <row r="770" spans="1:8">
      <c r="A770" s="156" t="s">
        <v>312</v>
      </c>
      <c r="B770" s="163" t="s">
        <v>1090</v>
      </c>
      <c r="C770" s="158" t="s">
        <v>674</v>
      </c>
      <c r="D770" s="163" t="s">
        <v>1094</v>
      </c>
      <c r="E770" s="159">
        <v>40427</v>
      </c>
      <c r="F770" s="153">
        <v>168.95</v>
      </c>
      <c r="G770" s="161">
        <v>7</v>
      </c>
      <c r="H770" s="165">
        <f>F770*G770</f>
        <v>1182.6499999999999</v>
      </c>
    </row>
    <row r="771" spans="1:8">
      <c r="A771" s="156" t="s">
        <v>673</v>
      </c>
      <c r="B771" s="157" t="s">
        <v>1090</v>
      </c>
      <c r="C771" s="158" t="s">
        <v>674</v>
      </c>
      <c r="D771" s="157" t="s">
        <v>1095</v>
      </c>
      <c r="E771" s="159">
        <v>40430</v>
      </c>
      <c r="F771" s="153">
        <v>168.95</v>
      </c>
      <c r="G771" s="161">
        <v>10</v>
      </c>
      <c r="H771" s="162">
        <f>F771*G771</f>
        <v>1689.5</v>
      </c>
    </row>
    <row r="772" spans="1:8">
      <c r="A772" s="156" t="s">
        <v>681</v>
      </c>
      <c r="B772" s="163" t="s">
        <v>1090</v>
      </c>
      <c r="C772" s="158" t="s">
        <v>679</v>
      </c>
      <c r="D772" s="163" t="s">
        <v>1091</v>
      </c>
      <c r="E772" s="159">
        <v>40432</v>
      </c>
      <c r="F772" s="153">
        <v>168.95</v>
      </c>
      <c r="G772" s="161">
        <v>5</v>
      </c>
      <c r="H772" s="165">
        <f>F772*G772</f>
        <v>844.75</v>
      </c>
    </row>
    <row r="773" spans="1:8">
      <c r="A773" s="156" t="s">
        <v>682</v>
      </c>
      <c r="B773" s="157" t="s">
        <v>1090</v>
      </c>
      <c r="C773" s="158" t="s">
        <v>679</v>
      </c>
      <c r="D773" s="157" t="s">
        <v>1091</v>
      </c>
      <c r="E773" s="159">
        <v>40432</v>
      </c>
      <c r="F773" s="153">
        <v>168.95</v>
      </c>
      <c r="G773" s="161">
        <v>8</v>
      </c>
      <c r="H773" s="162">
        <f>F773*G773</f>
        <v>1351.6</v>
      </c>
    </row>
    <row r="774" spans="1:8">
      <c r="A774" s="156" t="s">
        <v>677</v>
      </c>
      <c r="B774" s="163" t="s">
        <v>1090</v>
      </c>
      <c r="C774" s="158" t="s">
        <v>675</v>
      </c>
      <c r="D774" s="163" t="s">
        <v>1093</v>
      </c>
      <c r="E774" s="159">
        <v>40435</v>
      </c>
      <c r="F774" s="153">
        <v>168.95</v>
      </c>
      <c r="G774" s="161">
        <v>9</v>
      </c>
      <c r="H774" s="165">
        <f>F774*G774</f>
        <v>1520.55</v>
      </c>
    </row>
    <row r="775" spans="1:8">
      <c r="A775" s="156" t="s">
        <v>3141</v>
      </c>
      <c r="B775" s="157" t="s">
        <v>1090</v>
      </c>
      <c r="C775" s="158" t="s">
        <v>676</v>
      </c>
      <c r="D775" s="157" t="s">
        <v>1093</v>
      </c>
      <c r="E775" s="159">
        <v>40438</v>
      </c>
      <c r="F775" s="153">
        <v>168.95</v>
      </c>
      <c r="G775" s="161">
        <v>15</v>
      </c>
      <c r="H775" s="162">
        <f>F775*G775</f>
        <v>2534.25</v>
      </c>
    </row>
    <row r="776" spans="1:8">
      <c r="A776" s="156" t="s">
        <v>3141</v>
      </c>
      <c r="B776" s="163" t="s">
        <v>1090</v>
      </c>
      <c r="C776" s="158" t="s">
        <v>676</v>
      </c>
      <c r="D776" s="163" t="s">
        <v>1091</v>
      </c>
      <c r="E776" s="159">
        <v>40445</v>
      </c>
      <c r="F776" s="153">
        <v>168.95</v>
      </c>
      <c r="G776" s="161">
        <v>1</v>
      </c>
      <c r="H776" s="165">
        <f>F776*G776</f>
        <v>168.95</v>
      </c>
    </row>
    <row r="777" spans="1:8">
      <c r="A777" s="156" t="s">
        <v>681</v>
      </c>
      <c r="B777" s="157" t="s">
        <v>1090</v>
      </c>
      <c r="C777" s="158" t="s">
        <v>679</v>
      </c>
      <c r="D777" s="157" t="s">
        <v>1095</v>
      </c>
      <c r="E777" s="159">
        <v>40448</v>
      </c>
      <c r="F777" s="153">
        <v>168.95</v>
      </c>
      <c r="G777" s="161">
        <v>1</v>
      </c>
      <c r="H777" s="162">
        <f>F777*G777</f>
        <v>168.95</v>
      </c>
    </row>
    <row r="778" spans="1:8">
      <c r="A778" s="156" t="s">
        <v>312</v>
      </c>
      <c r="B778" s="163" t="s">
        <v>1090</v>
      </c>
      <c r="C778" s="158" t="s">
        <v>674</v>
      </c>
      <c r="D778" s="163" t="s">
        <v>1094</v>
      </c>
      <c r="E778" s="159">
        <v>40451</v>
      </c>
      <c r="F778" s="153">
        <v>168.95</v>
      </c>
      <c r="G778" s="161">
        <v>19</v>
      </c>
      <c r="H778" s="165">
        <f>F778*G778</f>
        <v>3210.0499999999997</v>
      </c>
    </row>
    <row r="779" spans="1:8">
      <c r="A779" s="156" t="s">
        <v>678</v>
      </c>
      <c r="B779" s="157" t="s">
        <v>1090</v>
      </c>
      <c r="C779" s="158" t="s">
        <v>679</v>
      </c>
      <c r="D779" s="157" t="s">
        <v>1094</v>
      </c>
      <c r="E779" s="159">
        <v>40451</v>
      </c>
      <c r="F779" s="153">
        <v>168.95</v>
      </c>
      <c r="G779" s="161">
        <v>6</v>
      </c>
      <c r="H779" s="162">
        <f>F779*G779</f>
        <v>1013.6999999999999</v>
      </c>
    </row>
    <row r="780" spans="1:8">
      <c r="A780" s="156" t="s">
        <v>3141</v>
      </c>
      <c r="B780" s="163" t="s">
        <v>1090</v>
      </c>
      <c r="C780" s="158" t="s">
        <v>676</v>
      </c>
      <c r="D780" s="163" t="s">
        <v>1093</v>
      </c>
      <c r="E780" s="159">
        <v>40456</v>
      </c>
      <c r="F780" s="153">
        <v>168.95</v>
      </c>
      <c r="G780" s="161">
        <v>1</v>
      </c>
      <c r="H780" s="165">
        <f>F780*G780</f>
        <v>168.95</v>
      </c>
    </row>
    <row r="781" spans="1:8">
      <c r="A781" s="156" t="s">
        <v>312</v>
      </c>
      <c r="B781" s="157" t="s">
        <v>1090</v>
      </c>
      <c r="C781" s="158" t="s">
        <v>674</v>
      </c>
      <c r="D781" s="157" t="s">
        <v>1095</v>
      </c>
      <c r="E781" s="159">
        <v>40456</v>
      </c>
      <c r="F781" s="153">
        <v>168.95</v>
      </c>
      <c r="G781" s="161">
        <v>6</v>
      </c>
      <c r="H781" s="162">
        <f>F781*G781</f>
        <v>1013.6999999999999</v>
      </c>
    </row>
    <row r="782" spans="1:8">
      <c r="A782" s="156" t="s">
        <v>680</v>
      </c>
      <c r="B782" s="163" t="s">
        <v>1090</v>
      </c>
      <c r="C782" s="158" t="s">
        <v>679</v>
      </c>
      <c r="D782" s="163" t="s">
        <v>1094</v>
      </c>
      <c r="E782" s="159">
        <v>40463</v>
      </c>
      <c r="F782" s="153">
        <v>168.95</v>
      </c>
      <c r="G782" s="161">
        <v>13</v>
      </c>
      <c r="H782" s="165">
        <f>F782*G782</f>
        <v>2196.35</v>
      </c>
    </row>
    <row r="783" spans="1:8">
      <c r="A783" s="156" t="s">
        <v>343</v>
      </c>
      <c r="B783" s="157" t="s">
        <v>1090</v>
      </c>
      <c r="C783" s="158" t="s">
        <v>674</v>
      </c>
      <c r="D783" s="157" t="s">
        <v>1092</v>
      </c>
      <c r="E783" s="159">
        <v>40464</v>
      </c>
      <c r="F783" s="153">
        <v>168.95</v>
      </c>
      <c r="G783" s="161">
        <v>3</v>
      </c>
      <c r="H783" s="162">
        <f>F783*G783</f>
        <v>506.84999999999997</v>
      </c>
    </row>
    <row r="784" spans="1:8">
      <c r="A784" s="156" t="s">
        <v>171</v>
      </c>
      <c r="B784" s="163" t="s">
        <v>1090</v>
      </c>
      <c r="C784" s="158" t="s">
        <v>674</v>
      </c>
      <c r="D784" s="163" t="s">
        <v>1091</v>
      </c>
      <c r="E784" s="159">
        <v>40470</v>
      </c>
      <c r="F784" s="153">
        <v>168.95</v>
      </c>
      <c r="G784" s="161">
        <v>7</v>
      </c>
      <c r="H784" s="165">
        <f>F784*G784</f>
        <v>1182.6499999999999</v>
      </c>
    </row>
    <row r="785" spans="1:8">
      <c r="A785" s="156" t="s">
        <v>171</v>
      </c>
      <c r="B785" s="157" t="s">
        <v>1090</v>
      </c>
      <c r="C785" s="158" t="s">
        <v>674</v>
      </c>
      <c r="D785" s="157" t="s">
        <v>1095</v>
      </c>
      <c r="E785" s="159">
        <v>40470</v>
      </c>
      <c r="F785" s="153">
        <v>168.95</v>
      </c>
      <c r="G785" s="161">
        <v>2</v>
      </c>
      <c r="H785" s="162">
        <f>F785*G785</f>
        <v>337.9</v>
      </c>
    </row>
    <row r="786" spans="1:8">
      <c r="A786" s="156" t="s">
        <v>677</v>
      </c>
      <c r="B786" s="163" t="s">
        <v>1090</v>
      </c>
      <c r="C786" s="158" t="s">
        <v>675</v>
      </c>
      <c r="D786" s="163" t="s">
        <v>1092</v>
      </c>
      <c r="E786" s="159">
        <v>40473</v>
      </c>
      <c r="F786" s="153">
        <v>168.95</v>
      </c>
      <c r="G786" s="161">
        <v>8</v>
      </c>
      <c r="H786" s="165">
        <f>F786*G786</f>
        <v>1351.6</v>
      </c>
    </row>
    <row r="787" spans="1:8">
      <c r="A787" s="156" t="s">
        <v>678</v>
      </c>
      <c r="B787" s="157" t="s">
        <v>1090</v>
      </c>
      <c r="C787" s="158" t="s">
        <v>679</v>
      </c>
      <c r="D787" s="157" t="s">
        <v>1091</v>
      </c>
      <c r="E787" s="159">
        <v>40474</v>
      </c>
      <c r="F787" s="153">
        <v>168.95</v>
      </c>
      <c r="G787" s="161">
        <v>4</v>
      </c>
      <c r="H787" s="162">
        <f>F787*G787</f>
        <v>675.8</v>
      </c>
    </row>
    <row r="788" spans="1:8">
      <c r="A788" s="156" t="s">
        <v>605</v>
      </c>
      <c r="B788" s="163" t="s">
        <v>1090</v>
      </c>
      <c r="C788" s="158" t="s">
        <v>675</v>
      </c>
      <c r="D788" s="163" t="s">
        <v>1095</v>
      </c>
      <c r="E788" s="159">
        <v>40479</v>
      </c>
      <c r="F788" s="153">
        <v>168.95</v>
      </c>
      <c r="G788" s="161">
        <v>15</v>
      </c>
      <c r="H788" s="165">
        <f>F788*G788</f>
        <v>2534.25</v>
      </c>
    </row>
    <row r="789" spans="1:8">
      <c r="A789" s="156" t="s">
        <v>681</v>
      </c>
      <c r="B789" s="157" t="s">
        <v>1090</v>
      </c>
      <c r="C789" s="158" t="s">
        <v>679</v>
      </c>
      <c r="D789" s="157" t="s">
        <v>1092</v>
      </c>
      <c r="E789" s="159">
        <v>40481</v>
      </c>
      <c r="F789" s="153">
        <v>168.95</v>
      </c>
      <c r="G789" s="161">
        <v>2</v>
      </c>
      <c r="H789" s="162">
        <f>F789*G789</f>
        <v>337.9</v>
      </c>
    </row>
    <row r="790" spans="1:8">
      <c r="A790" s="156" t="s">
        <v>262</v>
      </c>
      <c r="B790" s="163" t="s">
        <v>1090</v>
      </c>
      <c r="C790" s="158" t="s">
        <v>676</v>
      </c>
      <c r="D790" s="163" t="s">
        <v>1092</v>
      </c>
      <c r="E790" s="159">
        <v>40491</v>
      </c>
      <c r="F790" s="153">
        <v>168.95</v>
      </c>
      <c r="G790" s="161">
        <v>2</v>
      </c>
      <c r="H790" s="165">
        <f>F790*G790</f>
        <v>337.9</v>
      </c>
    </row>
    <row r="791" spans="1:8">
      <c r="A791" s="156" t="s">
        <v>678</v>
      </c>
      <c r="B791" s="157" t="s">
        <v>1090</v>
      </c>
      <c r="C791" s="158" t="s">
        <v>679</v>
      </c>
      <c r="D791" s="157" t="s">
        <v>1095</v>
      </c>
      <c r="E791" s="159">
        <v>40498</v>
      </c>
      <c r="F791" s="153">
        <v>168.95</v>
      </c>
      <c r="G791" s="161">
        <v>3</v>
      </c>
      <c r="H791" s="162">
        <f>F791*G791</f>
        <v>506.84999999999997</v>
      </c>
    </row>
    <row r="792" spans="1:8">
      <c r="A792" s="156" t="s">
        <v>312</v>
      </c>
      <c r="B792" s="163" t="s">
        <v>1090</v>
      </c>
      <c r="C792" s="158" t="s">
        <v>674</v>
      </c>
      <c r="D792" s="163" t="s">
        <v>1092</v>
      </c>
      <c r="E792" s="159">
        <v>40499</v>
      </c>
      <c r="F792" s="153">
        <v>168.95</v>
      </c>
      <c r="G792" s="161">
        <v>7</v>
      </c>
      <c r="H792" s="165">
        <f>F792*G792</f>
        <v>1182.6499999999999</v>
      </c>
    </row>
    <row r="793" spans="1:8">
      <c r="A793" s="156" t="s">
        <v>673</v>
      </c>
      <c r="B793" s="157" t="s">
        <v>1090</v>
      </c>
      <c r="C793" s="158" t="s">
        <v>674</v>
      </c>
      <c r="D793" s="157" t="s">
        <v>1095</v>
      </c>
      <c r="E793" s="159">
        <v>40501</v>
      </c>
      <c r="F793" s="153">
        <v>168.95</v>
      </c>
      <c r="G793" s="161">
        <v>8</v>
      </c>
      <c r="H793" s="162">
        <f>F793*G793</f>
        <v>1351.6</v>
      </c>
    </row>
    <row r="794" spans="1:8">
      <c r="A794" s="156" t="s">
        <v>682</v>
      </c>
      <c r="B794" s="163" t="s">
        <v>1090</v>
      </c>
      <c r="C794" s="158" t="s">
        <v>679</v>
      </c>
      <c r="D794" s="163" t="s">
        <v>1094</v>
      </c>
      <c r="E794" s="159">
        <v>40502</v>
      </c>
      <c r="F794" s="153">
        <v>168.95</v>
      </c>
      <c r="G794" s="161">
        <v>14</v>
      </c>
      <c r="H794" s="165">
        <f>F794*G794</f>
        <v>2365.2999999999997</v>
      </c>
    </row>
    <row r="795" spans="1:8">
      <c r="A795" s="156" t="s">
        <v>312</v>
      </c>
      <c r="B795" s="157" t="s">
        <v>1090</v>
      </c>
      <c r="C795" s="158" t="s">
        <v>674</v>
      </c>
      <c r="D795" s="157" t="s">
        <v>1094</v>
      </c>
      <c r="E795" s="159">
        <v>40502</v>
      </c>
      <c r="F795" s="153">
        <v>168.95</v>
      </c>
      <c r="G795" s="161">
        <v>19</v>
      </c>
      <c r="H795" s="162">
        <f>F795*G795</f>
        <v>3210.0499999999997</v>
      </c>
    </row>
    <row r="796" spans="1:8">
      <c r="A796" s="156" t="s">
        <v>682</v>
      </c>
      <c r="B796" s="163" t="s">
        <v>1090</v>
      </c>
      <c r="C796" s="158" t="s">
        <v>679</v>
      </c>
      <c r="D796" s="163" t="s">
        <v>1095</v>
      </c>
      <c r="E796" s="159">
        <v>40502</v>
      </c>
      <c r="F796" s="153">
        <v>168.95</v>
      </c>
      <c r="G796" s="161">
        <v>15</v>
      </c>
      <c r="H796" s="165">
        <f>F796*G796</f>
        <v>2534.25</v>
      </c>
    </row>
    <row r="797" spans="1:8">
      <c r="A797" s="156" t="s">
        <v>673</v>
      </c>
      <c r="B797" s="157" t="s">
        <v>1090</v>
      </c>
      <c r="C797" s="158" t="s">
        <v>674</v>
      </c>
      <c r="D797" s="157" t="s">
        <v>1094</v>
      </c>
      <c r="E797" s="159">
        <v>40504</v>
      </c>
      <c r="F797" s="153">
        <v>168.95</v>
      </c>
      <c r="G797" s="161">
        <v>8</v>
      </c>
      <c r="H797" s="162">
        <f>F797*G797</f>
        <v>1351.6</v>
      </c>
    </row>
    <row r="798" spans="1:8">
      <c r="A798" s="156" t="s">
        <v>673</v>
      </c>
      <c r="B798" s="163" t="s">
        <v>1090</v>
      </c>
      <c r="C798" s="158" t="s">
        <v>674</v>
      </c>
      <c r="D798" s="163" t="s">
        <v>1093</v>
      </c>
      <c r="E798" s="159">
        <v>40507</v>
      </c>
      <c r="F798" s="153">
        <v>168.95</v>
      </c>
      <c r="G798" s="161">
        <v>9</v>
      </c>
      <c r="H798" s="165">
        <f>F798*G798</f>
        <v>1520.55</v>
      </c>
    </row>
    <row r="799" spans="1:8">
      <c r="A799" s="156" t="s">
        <v>673</v>
      </c>
      <c r="B799" s="157" t="s">
        <v>1090</v>
      </c>
      <c r="C799" s="158" t="s">
        <v>674</v>
      </c>
      <c r="D799" s="157" t="s">
        <v>1092</v>
      </c>
      <c r="E799" s="159">
        <v>40508</v>
      </c>
      <c r="F799" s="153">
        <v>168.95</v>
      </c>
      <c r="G799" s="161">
        <v>12</v>
      </c>
      <c r="H799" s="162">
        <f>F799*G799</f>
        <v>2027.3999999999999</v>
      </c>
    </row>
    <row r="800" spans="1:8">
      <c r="A800" s="156" t="s">
        <v>171</v>
      </c>
      <c r="B800" s="163" t="s">
        <v>1090</v>
      </c>
      <c r="C800" s="158" t="s">
        <v>674</v>
      </c>
      <c r="D800" s="163" t="s">
        <v>1092</v>
      </c>
      <c r="E800" s="159">
        <v>40511</v>
      </c>
      <c r="F800" s="153">
        <v>168.95</v>
      </c>
      <c r="G800" s="161">
        <v>14</v>
      </c>
      <c r="H800" s="165">
        <f>F800*G800</f>
        <v>2365.2999999999997</v>
      </c>
    </row>
    <row r="801" spans="1:8">
      <c r="A801" s="156" t="s">
        <v>262</v>
      </c>
      <c r="B801" s="157" t="s">
        <v>1090</v>
      </c>
      <c r="C801" s="158" t="s">
        <v>676</v>
      </c>
      <c r="D801" s="157" t="s">
        <v>1094</v>
      </c>
      <c r="E801" s="159">
        <v>40512</v>
      </c>
      <c r="F801" s="153">
        <v>168.95</v>
      </c>
      <c r="G801" s="161">
        <v>13</v>
      </c>
      <c r="H801" s="162">
        <f>F801*G801</f>
        <v>2196.35</v>
      </c>
    </row>
    <row r="802" spans="1:8">
      <c r="A802" s="156" t="s">
        <v>171</v>
      </c>
      <c r="B802" s="163" t="s">
        <v>1090</v>
      </c>
      <c r="C802" s="158" t="s">
        <v>674</v>
      </c>
      <c r="D802" s="163" t="s">
        <v>1092</v>
      </c>
      <c r="E802" s="159">
        <v>40513</v>
      </c>
      <c r="F802" s="153">
        <v>168.95</v>
      </c>
      <c r="G802" s="161">
        <v>15</v>
      </c>
      <c r="H802" s="165">
        <f>F802*G802</f>
        <v>2534.25</v>
      </c>
    </row>
    <row r="803" spans="1:8">
      <c r="A803" s="156" t="s">
        <v>312</v>
      </c>
      <c r="B803" s="157" t="s">
        <v>1090</v>
      </c>
      <c r="C803" s="158" t="s">
        <v>674</v>
      </c>
      <c r="D803" s="157" t="s">
        <v>1095</v>
      </c>
      <c r="E803" s="159">
        <v>40514</v>
      </c>
      <c r="F803" s="153">
        <v>168.95</v>
      </c>
      <c r="G803" s="161">
        <v>13</v>
      </c>
      <c r="H803" s="162">
        <f>F803*G803</f>
        <v>2196.35</v>
      </c>
    </row>
    <row r="804" spans="1:8">
      <c r="A804" s="156" t="s">
        <v>682</v>
      </c>
      <c r="B804" s="163" t="s">
        <v>1090</v>
      </c>
      <c r="C804" s="158" t="s">
        <v>679</v>
      </c>
      <c r="D804" s="163" t="s">
        <v>1094</v>
      </c>
      <c r="E804" s="159">
        <v>40526</v>
      </c>
      <c r="F804" s="153">
        <v>168.95</v>
      </c>
      <c r="G804" s="161">
        <v>13</v>
      </c>
      <c r="H804" s="165">
        <f>F804*G804</f>
        <v>2196.35</v>
      </c>
    </row>
    <row r="805" spans="1:8">
      <c r="A805" s="156" t="s">
        <v>312</v>
      </c>
      <c r="B805" s="157" t="s">
        <v>1090</v>
      </c>
      <c r="C805" s="158" t="s">
        <v>674</v>
      </c>
      <c r="D805" s="157" t="s">
        <v>1093</v>
      </c>
      <c r="E805" s="159">
        <v>40529</v>
      </c>
      <c r="F805" s="153">
        <v>168.95</v>
      </c>
      <c r="G805" s="161">
        <v>11</v>
      </c>
      <c r="H805" s="162">
        <f>F805*G805</f>
        <v>1858.4499999999998</v>
      </c>
    </row>
    <row r="806" spans="1:8">
      <c r="A806" s="156" t="s">
        <v>678</v>
      </c>
      <c r="B806" s="163" t="s">
        <v>1090</v>
      </c>
      <c r="C806" s="158" t="s">
        <v>679</v>
      </c>
      <c r="D806" s="163" t="s">
        <v>1091</v>
      </c>
      <c r="E806" s="159">
        <v>40536</v>
      </c>
      <c r="F806" s="153">
        <v>168.95</v>
      </c>
      <c r="G806" s="161">
        <v>3</v>
      </c>
      <c r="H806" s="165">
        <f>F806*G806</f>
        <v>506.84999999999997</v>
      </c>
    </row>
    <row r="807" spans="1:8">
      <c r="A807" s="156" t="s">
        <v>262</v>
      </c>
      <c r="B807" s="157" t="s">
        <v>1090</v>
      </c>
      <c r="C807" s="158" t="s">
        <v>676</v>
      </c>
      <c r="D807" s="157" t="s">
        <v>1094</v>
      </c>
      <c r="E807" s="159">
        <v>40536</v>
      </c>
      <c r="F807" s="153">
        <v>168.95</v>
      </c>
      <c r="G807" s="161">
        <v>16</v>
      </c>
      <c r="H807" s="162">
        <f>F807*G807</f>
        <v>2703.2</v>
      </c>
    </row>
    <row r="808" spans="1:8">
      <c r="A808" s="156" t="s">
        <v>171</v>
      </c>
      <c r="B808" s="163" t="s">
        <v>1090</v>
      </c>
      <c r="C808" s="158" t="s">
        <v>674</v>
      </c>
      <c r="D808" s="163" t="s">
        <v>1093</v>
      </c>
      <c r="E808" s="159">
        <v>40537</v>
      </c>
      <c r="F808" s="153">
        <v>168.95</v>
      </c>
      <c r="G808" s="161">
        <v>8</v>
      </c>
      <c r="H808" s="165">
        <f>F808*G808</f>
        <v>1351.6</v>
      </c>
    </row>
    <row r="809" spans="1:8">
      <c r="A809" s="156" t="s">
        <v>605</v>
      </c>
      <c r="B809" s="157" t="s">
        <v>1090</v>
      </c>
      <c r="C809" s="158" t="s">
        <v>675</v>
      </c>
      <c r="D809" s="157" t="s">
        <v>1092</v>
      </c>
      <c r="E809" s="159">
        <v>40537</v>
      </c>
      <c r="F809" s="153">
        <v>168.95</v>
      </c>
      <c r="G809" s="161">
        <v>9</v>
      </c>
      <c r="H809" s="162">
        <f>F809*G809</f>
        <v>1520.55</v>
      </c>
    </row>
    <row r="810" spans="1:8">
      <c r="A810" s="156" t="s">
        <v>677</v>
      </c>
      <c r="B810" s="163" t="s">
        <v>1090</v>
      </c>
      <c r="C810" s="158" t="s">
        <v>675</v>
      </c>
      <c r="D810" s="163" t="s">
        <v>1091</v>
      </c>
      <c r="E810" s="159">
        <v>40539</v>
      </c>
      <c r="F810" s="153">
        <v>168.95</v>
      </c>
      <c r="G810" s="161">
        <v>12</v>
      </c>
      <c r="H810" s="165">
        <f>F810*G810</f>
        <v>2027.3999999999999</v>
      </c>
    </row>
    <row r="811" spans="1:8">
      <c r="A811" s="156" t="s">
        <v>682</v>
      </c>
      <c r="B811" s="157" t="s">
        <v>1090</v>
      </c>
      <c r="C811" s="158" t="s">
        <v>679</v>
      </c>
      <c r="D811" s="157" t="s">
        <v>1093</v>
      </c>
      <c r="E811" s="159">
        <v>40539</v>
      </c>
      <c r="F811" s="153">
        <v>168.95</v>
      </c>
      <c r="G811" s="161">
        <v>6</v>
      </c>
      <c r="H811" s="162">
        <f>F811*G811</f>
        <v>1013.6999999999999</v>
      </c>
    </row>
    <row r="812" spans="1:8">
      <c r="A812" s="156" t="s">
        <v>605</v>
      </c>
      <c r="B812" s="163" t="s">
        <v>1090</v>
      </c>
      <c r="C812" s="158" t="s">
        <v>675</v>
      </c>
      <c r="D812" s="163" t="s">
        <v>1094</v>
      </c>
      <c r="E812" s="159">
        <v>40542</v>
      </c>
      <c r="F812" s="153">
        <v>168.95</v>
      </c>
      <c r="G812" s="161">
        <v>12</v>
      </c>
      <c r="H812" s="165">
        <f>F812*G812</f>
        <v>2027.3999999999999</v>
      </c>
    </row>
    <row r="813" spans="1:8">
      <c r="A813" s="156" t="s">
        <v>171</v>
      </c>
      <c r="B813" s="157" t="s">
        <v>1090</v>
      </c>
      <c r="C813" s="158" t="s">
        <v>674</v>
      </c>
      <c r="D813" s="157" t="s">
        <v>1091</v>
      </c>
      <c r="E813" s="159">
        <v>40547</v>
      </c>
      <c r="F813" s="153">
        <v>168.95</v>
      </c>
      <c r="G813" s="161">
        <v>2</v>
      </c>
      <c r="H813" s="162">
        <f>F813*G813</f>
        <v>337.9</v>
      </c>
    </row>
    <row r="814" spans="1:8">
      <c r="A814" s="156" t="s">
        <v>681</v>
      </c>
      <c r="B814" s="163" t="s">
        <v>1090</v>
      </c>
      <c r="C814" s="158" t="s">
        <v>679</v>
      </c>
      <c r="D814" s="163" t="s">
        <v>1091</v>
      </c>
      <c r="E814" s="159">
        <v>40549</v>
      </c>
      <c r="F814" s="153">
        <v>168.95</v>
      </c>
      <c r="G814" s="161">
        <v>11</v>
      </c>
      <c r="H814" s="165">
        <f>F814*G814</f>
        <v>1858.4499999999998</v>
      </c>
    </row>
    <row r="815" spans="1:8">
      <c r="A815" s="156" t="s">
        <v>312</v>
      </c>
      <c r="B815" s="157" t="s">
        <v>1090</v>
      </c>
      <c r="C815" s="158" t="s">
        <v>674</v>
      </c>
      <c r="D815" s="157" t="s">
        <v>1091</v>
      </c>
      <c r="E815" s="159">
        <v>40549</v>
      </c>
      <c r="F815" s="153">
        <v>168.95</v>
      </c>
      <c r="G815" s="161">
        <v>1</v>
      </c>
      <c r="H815" s="162">
        <f>F815*G815</f>
        <v>168.95</v>
      </c>
    </row>
    <row r="816" spans="1:8">
      <c r="A816" s="156" t="s">
        <v>343</v>
      </c>
      <c r="B816" s="163" t="s">
        <v>1090</v>
      </c>
      <c r="C816" s="158" t="s">
        <v>674</v>
      </c>
      <c r="D816" s="163" t="s">
        <v>1095</v>
      </c>
      <c r="E816" s="159">
        <v>40550</v>
      </c>
      <c r="F816" s="153">
        <v>168.95</v>
      </c>
      <c r="G816" s="161">
        <v>11</v>
      </c>
      <c r="H816" s="165">
        <f>F816*G816</f>
        <v>1858.4499999999998</v>
      </c>
    </row>
    <row r="817" spans="1:8">
      <c r="A817" s="156" t="s">
        <v>682</v>
      </c>
      <c r="B817" s="157" t="s">
        <v>1090</v>
      </c>
      <c r="C817" s="158" t="s">
        <v>679</v>
      </c>
      <c r="D817" s="157" t="s">
        <v>1095</v>
      </c>
      <c r="E817" s="159">
        <v>40554</v>
      </c>
      <c r="F817" s="153">
        <v>168.95</v>
      </c>
      <c r="G817" s="161">
        <v>1</v>
      </c>
      <c r="H817" s="162">
        <f>F817*G817</f>
        <v>168.95</v>
      </c>
    </row>
    <row r="818" spans="1:8">
      <c r="A818" s="156" t="s">
        <v>3141</v>
      </c>
      <c r="B818" s="163" t="s">
        <v>1090</v>
      </c>
      <c r="C818" s="158" t="s">
        <v>676</v>
      </c>
      <c r="D818" s="163" t="s">
        <v>1095</v>
      </c>
      <c r="E818" s="159">
        <v>40554</v>
      </c>
      <c r="F818" s="153">
        <v>168.95</v>
      </c>
      <c r="G818" s="161">
        <v>15</v>
      </c>
      <c r="H818" s="165">
        <f>F818*G818</f>
        <v>2534.25</v>
      </c>
    </row>
    <row r="819" spans="1:8">
      <c r="A819" s="156" t="s">
        <v>605</v>
      </c>
      <c r="B819" s="157" t="s">
        <v>1090</v>
      </c>
      <c r="C819" s="158" t="s">
        <v>675</v>
      </c>
      <c r="D819" s="157" t="s">
        <v>1093</v>
      </c>
      <c r="E819" s="159">
        <v>40558</v>
      </c>
      <c r="F819" s="153">
        <v>168.95</v>
      </c>
      <c r="G819" s="161">
        <v>10</v>
      </c>
      <c r="H819" s="162">
        <f>F819*G819</f>
        <v>1689.5</v>
      </c>
    </row>
    <row r="820" spans="1:8">
      <c r="A820" s="156" t="s">
        <v>262</v>
      </c>
      <c r="B820" s="163" t="s">
        <v>1090</v>
      </c>
      <c r="C820" s="158" t="s">
        <v>676</v>
      </c>
      <c r="D820" s="163" t="s">
        <v>1093</v>
      </c>
      <c r="E820" s="159">
        <v>40564</v>
      </c>
      <c r="F820" s="153">
        <v>168.95</v>
      </c>
      <c r="G820" s="161">
        <v>11</v>
      </c>
      <c r="H820" s="165">
        <f>F820*G820</f>
        <v>1858.4499999999998</v>
      </c>
    </row>
    <row r="821" spans="1:8">
      <c r="A821" s="156" t="s">
        <v>682</v>
      </c>
      <c r="B821" s="157" t="s">
        <v>1090</v>
      </c>
      <c r="C821" s="158" t="s">
        <v>679</v>
      </c>
      <c r="D821" s="157" t="s">
        <v>1094</v>
      </c>
      <c r="E821" s="159">
        <v>40569</v>
      </c>
      <c r="F821" s="153">
        <v>168.95</v>
      </c>
      <c r="G821" s="161">
        <v>17</v>
      </c>
      <c r="H821" s="162">
        <f>F821*G821</f>
        <v>2872.1499999999996</v>
      </c>
    </row>
    <row r="822" spans="1:8">
      <c r="A822" s="156" t="s">
        <v>673</v>
      </c>
      <c r="B822" s="163" t="s">
        <v>1090</v>
      </c>
      <c r="C822" s="158" t="s">
        <v>674</v>
      </c>
      <c r="D822" s="163" t="s">
        <v>1093</v>
      </c>
      <c r="E822" s="159">
        <v>40569</v>
      </c>
      <c r="F822" s="153">
        <v>168.95</v>
      </c>
      <c r="G822" s="161">
        <v>8</v>
      </c>
      <c r="H822" s="165">
        <f>F822*G822</f>
        <v>1351.6</v>
      </c>
    </row>
    <row r="823" spans="1:8">
      <c r="A823" s="156" t="s">
        <v>605</v>
      </c>
      <c r="B823" s="157" t="s">
        <v>1090</v>
      </c>
      <c r="C823" s="158" t="s">
        <v>675</v>
      </c>
      <c r="D823" s="157" t="s">
        <v>1091</v>
      </c>
      <c r="E823" s="159">
        <v>40572</v>
      </c>
      <c r="F823" s="153">
        <v>168.95</v>
      </c>
      <c r="G823" s="161">
        <v>15</v>
      </c>
      <c r="H823" s="162">
        <f>F823*G823</f>
        <v>2534.25</v>
      </c>
    </row>
    <row r="824" spans="1:8">
      <c r="A824" s="156" t="s">
        <v>678</v>
      </c>
      <c r="B824" s="163" t="s">
        <v>1090</v>
      </c>
      <c r="C824" s="158" t="s">
        <v>679</v>
      </c>
      <c r="D824" s="163" t="s">
        <v>1093</v>
      </c>
      <c r="E824" s="159">
        <v>40589</v>
      </c>
      <c r="F824" s="153">
        <v>168.95</v>
      </c>
      <c r="G824" s="161">
        <v>2</v>
      </c>
      <c r="H824" s="165">
        <f>F824*G824</f>
        <v>337.9</v>
      </c>
    </row>
    <row r="825" spans="1:8">
      <c r="A825" s="156" t="s">
        <v>262</v>
      </c>
      <c r="B825" s="157" t="s">
        <v>1090</v>
      </c>
      <c r="C825" s="158" t="s">
        <v>676</v>
      </c>
      <c r="D825" s="157" t="s">
        <v>1095</v>
      </c>
      <c r="E825" s="159">
        <v>40589</v>
      </c>
      <c r="F825" s="153">
        <v>168.95</v>
      </c>
      <c r="G825" s="161">
        <v>15</v>
      </c>
      <c r="H825" s="162">
        <f>F825*G825</f>
        <v>2534.25</v>
      </c>
    </row>
    <row r="826" spans="1:8">
      <c r="A826" s="156" t="s">
        <v>678</v>
      </c>
      <c r="B826" s="163" t="s">
        <v>1090</v>
      </c>
      <c r="C826" s="158" t="s">
        <v>679</v>
      </c>
      <c r="D826" s="163" t="s">
        <v>1091</v>
      </c>
      <c r="E826" s="159">
        <v>40590</v>
      </c>
      <c r="F826" s="153">
        <v>168.95</v>
      </c>
      <c r="G826" s="161">
        <v>7</v>
      </c>
      <c r="H826" s="165">
        <f>F826*G826</f>
        <v>1182.6499999999999</v>
      </c>
    </row>
    <row r="827" spans="1:8">
      <c r="A827" s="156" t="s">
        <v>262</v>
      </c>
      <c r="B827" s="157" t="s">
        <v>1090</v>
      </c>
      <c r="C827" s="158" t="s">
        <v>676</v>
      </c>
      <c r="D827" s="157" t="s">
        <v>1091</v>
      </c>
      <c r="E827" s="159">
        <v>40593</v>
      </c>
      <c r="F827" s="153">
        <v>168.95</v>
      </c>
      <c r="G827" s="161">
        <v>6</v>
      </c>
      <c r="H827" s="162">
        <f>F827*G827</f>
        <v>1013.6999999999999</v>
      </c>
    </row>
    <row r="828" spans="1:8">
      <c r="A828" s="156" t="s">
        <v>171</v>
      </c>
      <c r="B828" s="163" t="s">
        <v>1090</v>
      </c>
      <c r="C828" s="158" t="s">
        <v>674</v>
      </c>
      <c r="D828" s="163" t="s">
        <v>1092</v>
      </c>
      <c r="E828" s="159">
        <v>40600</v>
      </c>
      <c r="F828" s="153">
        <v>168.95</v>
      </c>
      <c r="G828" s="161">
        <v>11</v>
      </c>
      <c r="H828" s="165">
        <f>F828*G828</f>
        <v>1858.4499999999998</v>
      </c>
    </row>
    <row r="829" spans="1:8">
      <c r="A829" s="156" t="s">
        <v>673</v>
      </c>
      <c r="B829" s="157" t="s">
        <v>1090</v>
      </c>
      <c r="C829" s="158" t="s">
        <v>674</v>
      </c>
      <c r="D829" s="157" t="s">
        <v>1092</v>
      </c>
      <c r="E829" s="159">
        <v>40600</v>
      </c>
      <c r="F829" s="153">
        <v>168.95</v>
      </c>
      <c r="G829" s="161">
        <v>11</v>
      </c>
      <c r="H829" s="162">
        <f>F829*G829</f>
        <v>1858.4499999999998</v>
      </c>
    </row>
    <row r="830" spans="1:8">
      <c r="A830" s="156" t="s">
        <v>681</v>
      </c>
      <c r="B830" s="163" t="s">
        <v>1090</v>
      </c>
      <c r="C830" s="158" t="s">
        <v>679</v>
      </c>
      <c r="D830" s="163" t="s">
        <v>1095</v>
      </c>
      <c r="E830" s="159">
        <v>40602</v>
      </c>
      <c r="F830" s="153">
        <v>168.95</v>
      </c>
      <c r="G830" s="161">
        <v>12</v>
      </c>
      <c r="H830" s="165">
        <f>F830*G830</f>
        <v>2027.3999999999999</v>
      </c>
    </row>
    <row r="831" spans="1:8">
      <c r="A831" s="156" t="s">
        <v>680</v>
      </c>
      <c r="B831" s="157" t="s">
        <v>1090</v>
      </c>
      <c r="C831" s="158" t="s">
        <v>679</v>
      </c>
      <c r="D831" s="157" t="s">
        <v>1092</v>
      </c>
      <c r="E831" s="159">
        <v>40610</v>
      </c>
      <c r="F831" s="153">
        <v>168.95</v>
      </c>
      <c r="G831" s="161">
        <v>12</v>
      </c>
      <c r="H831" s="162">
        <f>F831*G831</f>
        <v>2027.3999999999999</v>
      </c>
    </row>
    <row r="832" spans="1:8">
      <c r="A832" s="156" t="s">
        <v>171</v>
      </c>
      <c r="B832" s="163" t="s">
        <v>1090</v>
      </c>
      <c r="C832" s="158" t="s">
        <v>674</v>
      </c>
      <c r="D832" s="163" t="s">
        <v>1093</v>
      </c>
      <c r="E832" s="159">
        <v>40613</v>
      </c>
      <c r="F832" s="153">
        <v>168.95</v>
      </c>
      <c r="G832" s="161">
        <v>11</v>
      </c>
      <c r="H832" s="165">
        <f>F832*G832</f>
        <v>1858.4499999999998</v>
      </c>
    </row>
    <row r="833" spans="1:8">
      <c r="A833" s="156" t="s">
        <v>681</v>
      </c>
      <c r="B833" s="157" t="s">
        <v>1090</v>
      </c>
      <c r="C833" s="158" t="s">
        <v>679</v>
      </c>
      <c r="D833" s="157" t="s">
        <v>1092</v>
      </c>
      <c r="E833" s="159">
        <v>40617</v>
      </c>
      <c r="F833" s="153">
        <v>168.95</v>
      </c>
      <c r="G833" s="161">
        <v>4</v>
      </c>
      <c r="H833" s="162">
        <f>F833*G833</f>
        <v>675.8</v>
      </c>
    </row>
    <row r="834" spans="1:8">
      <c r="A834" s="156" t="s">
        <v>3141</v>
      </c>
      <c r="B834" s="163" t="s">
        <v>1090</v>
      </c>
      <c r="C834" s="158" t="s">
        <v>676</v>
      </c>
      <c r="D834" s="163" t="s">
        <v>1095</v>
      </c>
      <c r="E834" s="159">
        <v>40617</v>
      </c>
      <c r="F834" s="153">
        <v>168.95</v>
      </c>
      <c r="G834" s="161">
        <v>8</v>
      </c>
      <c r="H834" s="165">
        <f>F834*G834</f>
        <v>1351.6</v>
      </c>
    </row>
    <row r="835" spans="1:8">
      <c r="A835" s="156" t="s">
        <v>262</v>
      </c>
      <c r="B835" s="157" t="s">
        <v>1090</v>
      </c>
      <c r="C835" s="158" t="s">
        <v>676</v>
      </c>
      <c r="D835" s="157" t="s">
        <v>1093</v>
      </c>
      <c r="E835" s="159">
        <v>40626</v>
      </c>
      <c r="F835" s="153">
        <v>168.95</v>
      </c>
      <c r="G835" s="161">
        <v>4</v>
      </c>
      <c r="H835" s="162">
        <f>F835*G835</f>
        <v>675.8</v>
      </c>
    </row>
    <row r="836" spans="1:8">
      <c r="A836" s="156" t="s">
        <v>343</v>
      </c>
      <c r="B836" s="163" t="s">
        <v>1090</v>
      </c>
      <c r="C836" s="158" t="s">
        <v>674</v>
      </c>
      <c r="D836" s="163" t="s">
        <v>1095</v>
      </c>
      <c r="E836" s="159">
        <v>40631</v>
      </c>
      <c r="F836" s="153">
        <v>168.95</v>
      </c>
      <c r="G836" s="161">
        <v>13</v>
      </c>
      <c r="H836" s="165">
        <f>F836*G836</f>
        <v>2196.35</v>
      </c>
    </row>
    <row r="837" spans="1:8">
      <c r="A837" s="156" t="s">
        <v>3141</v>
      </c>
      <c r="B837" s="157" t="s">
        <v>1090</v>
      </c>
      <c r="C837" s="158" t="s">
        <v>676</v>
      </c>
      <c r="D837" s="157" t="s">
        <v>1091</v>
      </c>
      <c r="E837" s="159">
        <v>40633</v>
      </c>
      <c r="F837" s="153">
        <v>168.95</v>
      </c>
      <c r="G837" s="161">
        <v>6</v>
      </c>
      <c r="H837" s="162">
        <f>F837*G837</f>
        <v>1013.6999999999999</v>
      </c>
    </row>
    <row r="838" spans="1:8">
      <c r="A838" s="156" t="s">
        <v>673</v>
      </c>
      <c r="B838" s="163" t="s">
        <v>1090</v>
      </c>
      <c r="C838" s="158" t="s">
        <v>674</v>
      </c>
      <c r="D838" s="163" t="s">
        <v>1091</v>
      </c>
      <c r="E838" s="159">
        <v>40638</v>
      </c>
      <c r="F838" s="153">
        <v>168.95</v>
      </c>
      <c r="G838" s="161">
        <v>4</v>
      </c>
      <c r="H838" s="165">
        <f>F838*G838</f>
        <v>675.8</v>
      </c>
    </row>
    <row r="839" spans="1:8">
      <c r="A839" s="156" t="s">
        <v>681</v>
      </c>
      <c r="B839" s="157" t="s">
        <v>1090</v>
      </c>
      <c r="C839" s="158" t="s">
        <v>679</v>
      </c>
      <c r="D839" s="157" t="s">
        <v>1093</v>
      </c>
      <c r="E839" s="159">
        <v>40638</v>
      </c>
      <c r="F839" s="153">
        <v>168.95</v>
      </c>
      <c r="G839" s="161">
        <v>10</v>
      </c>
      <c r="H839" s="162">
        <f>F839*G839</f>
        <v>1689.5</v>
      </c>
    </row>
    <row r="840" spans="1:8">
      <c r="A840" s="156" t="s">
        <v>343</v>
      </c>
      <c r="B840" s="163" t="s">
        <v>1090</v>
      </c>
      <c r="C840" s="158" t="s">
        <v>674</v>
      </c>
      <c r="D840" s="163" t="s">
        <v>1093</v>
      </c>
      <c r="E840" s="159">
        <v>40640</v>
      </c>
      <c r="F840" s="153">
        <v>168.95</v>
      </c>
      <c r="G840" s="161">
        <v>6</v>
      </c>
      <c r="H840" s="165">
        <f>F840*G840</f>
        <v>1013.6999999999999</v>
      </c>
    </row>
    <row r="841" spans="1:8">
      <c r="A841" s="156" t="s">
        <v>673</v>
      </c>
      <c r="B841" s="157" t="s">
        <v>1090</v>
      </c>
      <c r="C841" s="158" t="s">
        <v>674</v>
      </c>
      <c r="D841" s="157" t="s">
        <v>1092</v>
      </c>
      <c r="E841" s="159">
        <v>40640</v>
      </c>
      <c r="F841" s="153">
        <v>168.95</v>
      </c>
      <c r="G841" s="161">
        <v>6</v>
      </c>
      <c r="H841" s="162">
        <f>F841*G841</f>
        <v>1013.6999999999999</v>
      </c>
    </row>
    <row r="842" spans="1:8">
      <c r="A842" s="156" t="s">
        <v>3141</v>
      </c>
      <c r="B842" s="163" t="s">
        <v>1090</v>
      </c>
      <c r="C842" s="158" t="s">
        <v>676</v>
      </c>
      <c r="D842" s="163" t="s">
        <v>1091</v>
      </c>
      <c r="E842" s="159">
        <v>40642</v>
      </c>
      <c r="F842" s="153">
        <v>168.95</v>
      </c>
      <c r="G842" s="161">
        <v>7</v>
      </c>
      <c r="H842" s="165">
        <f>F842*G842</f>
        <v>1182.6499999999999</v>
      </c>
    </row>
    <row r="843" spans="1:8">
      <c r="A843" s="156" t="s">
        <v>678</v>
      </c>
      <c r="B843" s="157" t="s">
        <v>1090</v>
      </c>
      <c r="C843" s="158" t="s">
        <v>679</v>
      </c>
      <c r="D843" s="157" t="s">
        <v>1094</v>
      </c>
      <c r="E843" s="159">
        <v>40642</v>
      </c>
      <c r="F843" s="153">
        <v>168.95</v>
      </c>
      <c r="G843" s="161">
        <v>15</v>
      </c>
      <c r="H843" s="162">
        <f>F843*G843</f>
        <v>2534.25</v>
      </c>
    </row>
    <row r="844" spans="1:8">
      <c r="A844" s="156" t="s">
        <v>673</v>
      </c>
      <c r="B844" s="163" t="s">
        <v>1090</v>
      </c>
      <c r="C844" s="158" t="s">
        <v>674</v>
      </c>
      <c r="D844" s="163" t="s">
        <v>1093</v>
      </c>
      <c r="E844" s="159">
        <v>40645</v>
      </c>
      <c r="F844" s="153">
        <v>168.95</v>
      </c>
      <c r="G844" s="161">
        <v>12</v>
      </c>
      <c r="H844" s="165">
        <f>F844*G844</f>
        <v>2027.3999999999999</v>
      </c>
    </row>
    <row r="845" spans="1:8">
      <c r="A845" s="156" t="s">
        <v>3141</v>
      </c>
      <c r="B845" s="157" t="s">
        <v>1090</v>
      </c>
      <c r="C845" s="158" t="s">
        <v>676</v>
      </c>
      <c r="D845" s="157" t="s">
        <v>1093</v>
      </c>
      <c r="E845" s="159">
        <v>40654</v>
      </c>
      <c r="F845" s="153">
        <v>168.95</v>
      </c>
      <c r="G845" s="161">
        <v>2</v>
      </c>
      <c r="H845" s="162">
        <f>F845*G845</f>
        <v>337.9</v>
      </c>
    </row>
    <row r="846" spans="1:8">
      <c r="A846" s="156" t="s">
        <v>343</v>
      </c>
      <c r="B846" s="163" t="s">
        <v>1090</v>
      </c>
      <c r="C846" s="158" t="s">
        <v>674</v>
      </c>
      <c r="D846" s="163" t="s">
        <v>1092</v>
      </c>
      <c r="E846" s="159">
        <v>40662</v>
      </c>
      <c r="F846" s="153">
        <v>168.95</v>
      </c>
      <c r="G846" s="161">
        <v>4</v>
      </c>
      <c r="H846" s="165">
        <f>F846*G846</f>
        <v>675.8</v>
      </c>
    </row>
    <row r="847" spans="1:8">
      <c r="A847" s="156" t="s">
        <v>681</v>
      </c>
      <c r="B847" s="157" t="s">
        <v>1090</v>
      </c>
      <c r="C847" s="158" t="s">
        <v>679</v>
      </c>
      <c r="D847" s="157" t="s">
        <v>1093</v>
      </c>
      <c r="E847" s="159">
        <v>40670</v>
      </c>
      <c r="F847" s="153">
        <v>168.95</v>
      </c>
      <c r="G847" s="161">
        <v>8</v>
      </c>
      <c r="H847" s="162">
        <f>F847*G847</f>
        <v>1351.6</v>
      </c>
    </row>
    <row r="848" spans="1:8">
      <c r="A848" s="156" t="s">
        <v>673</v>
      </c>
      <c r="B848" s="163" t="s">
        <v>1090</v>
      </c>
      <c r="C848" s="158" t="s">
        <v>674</v>
      </c>
      <c r="D848" s="163" t="s">
        <v>1092</v>
      </c>
      <c r="E848" s="159">
        <v>40672</v>
      </c>
      <c r="F848" s="153">
        <v>168.95</v>
      </c>
      <c r="G848" s="161">
        <v>5</v>
      </c>
      <c r="H848" s="165">
        <f>F848*G848</f>
        <v>844.75</v>
      </c>
    </row>
    <row r="849" spans="1:8">
      <c r="A849" s="156" t="s">
        <v>262</v>
      </c>
      <c r="B849" s="157" t="s">
        <v>1090</v>
      </c>
      <c r="C849" s="158" t="s">
        <v>676</v>
      </c>
      <c r="D849" s="157" t="s">
        <v>1094</v>
      </c>
      <c r="E849" s="159">
        <v>40683</v>
      </c>
      <c r="F849" s="153">
        <v>168.95</v>
      </c>
      <c r="G849" s="161">
        <v>7</v>
      </c>
      <c r="H849" s="162">
        <f>F849*G849</f>
        <v>1182.6499999999999</v>
      </c>
    </row>
    <row r="850" spans="1:8">
      <c r="A850" s="156" t="s">
        <v>678</v>
      </c>
      <c r="B850" s="163" t="s">
        <v>1090</v>
      </c>
      <c r="C850" s="158" t="s">
        <v>679</v>
      </c>
      <c r="D850" s="163" t="s">
        <v>1095</v>
      </c>
      <c r="E850" s="159">
        <v>40690</v>
      </c>
      <c r="F850" s="153">
        <v>168.95</v>
      </c>
      <c r="G850" s="161">
        <v>9</v>
      </c>
      <c r="H850" s="165">
        <f>F850*G850</f>
        <v>1520.55</v>
      </c>
    </row>
    <row r="851" spans="1:8">
      <c r="A851" s="156" t="s">
        <v>678</v>
      </c>
      <c r="B851" s="157" t="s">
        <v>1090</v>
      </c>
      <c r="C851" s="158" t="s">
        <v>679</v>
      </c>
      <c r="D851" s="157" t="s">
        <v>1094</v>
      </c>
      <c r="E851" s="159">
        <v>40691</v>
      </c>
      <c r="F851" s="153">
        <v>168.95</v>
      </c>
      <c r="G851" s="161">
        <v>20</v>
      </c>
      <c r="H851" s="162">
        <f>F851*G851</f>
        <v>3379</v>
      </c>
    </row>
    <row r="852" spans="1:8">
      <c r="A852" s="156" t="s">
        <v>673</v>
      </c>
      <c r="B852" s="163" t="s">
        <v>1090</v>
      </c>
      <c r="C852" s="158" t="s">
        <v>674</v>
      </c>
      <c r="D852" s="163" t="s">
        <v>1091</v>
      </c>
      <c r="E852" s="159">
        <v>40700</v>
      </c>
      <c r="F852" s="153">
        <v>168.95</v>
      </c>
      <c r="G852" s="161">
        <v>7</v>
      </c>
      <c r="H852" s="165">
        <f>F852*G852</f>
        <v>1182.6499999999999</v>
      </c>
    </row>
    <row r="853" spans="1:8">
      <c r="A853" s="156" t="s">
        <v>681</v>
      </c>
      <c r="B853" s="157" t="s">
        <v>1090</v>
      </c>
      <c r="C853" s="158" t="s">
        <v>679</v>
      </c>
      <c r="D853" s="157" t="s">
        <v>1095</v>
      </c>
      <c r="E853" s="159">
        <v>40703</v>
      </c>
      <c r="F853" s="153">
        <v>168.95</v>
      </c>
      <c r="G853" s="161">
        <v>9</v>
      </c>
      <c r="H853" s="162">
        <f>F853*G853</f>
        <v>1520.55</v>
      </c>
    </row>
    <row r="854" spans="1:8">
      <c r="A854" s="156" t="s">
        <v>3141</v>
      </c>
      <c r="B854" s="163" t="s">
        <v>1090</v>
      </c>
      <c r="C854" s="158" t="s">
        <v>676</v>
      </c>
      <c r="D854" s="163" t="s">
        <v>1092</v>
      </c>
      <c r="E854" s="159">
        <v>40704</v>
      </c>
      <c r="F854" s="153">
        <v>168.95</v>
      </c>
      <c r="G854" s="161">
        <v>11</v>
      </c>
      <c r="H854" s="165">
        <f>F854*G854</f>
        <v>1858.4499999999998</v>
      </c>
    </row>
    <row r="855" spans="1:8">
      <c r="A855" s="156" t="s">
        <v>171</v>
      </c>
      <c r="B855" s="157" t="s">
        <v>1090</v>
      </c>
      <c r="C855" s="158" t="s">
        <v>674</v>
      </c>
      <c r="D855" s="157" t="s">
        <v>1091</v>
      </c>
      <c r="E855" s="159">
        <v>40710</v>
      </c>
      <c r="F855" s="153">
        <v>168.95</v>
      </c>
      <c r="G855" s="161">
        <v>3</v>
      </c>
      <c r="H855" s="162">
        <f>F855*G855</f>
        <v>506.84999999999997</v>
      </c>
    </row>
    <row r="856" spans="1:8">
      <c r="A856" s="156" t="s">
        <v>262</v>
      </c>
      <c r="B856" s="163" t="s">
        <v>1090</v>
      </c>
      <c r="C856" s="158" t="s">
        <v>676</v>
      </c>
      <c r="D856" s="163" t="s">
        <v>1092</v>
      </c>
      <c r="E856" s="159">
        <v>40721</v>
      </c>
      <c r="F856" s="153">
        <v>168.95</v>
      </c>
      <c r="G856" s="161">
        <v>15</v>
      </c>
      <c r="H856" s="165">
        <f>F856*G856</f>
        <v>2534.25</v>
      </c>
    </row>
    <row r="857" spans="1:8">
      <c r="A857" s="156" t="s">
        <v>262</v>
      </c>
      <c r="B857" s="157" t="s">
        <v>1090</v>
      </c>
      <c r="C857" s="158" t="s">
        <v>676</v>
      </c>
      <c r="D857" s="157" t="s">
        <v>1094</v>
      </c>
      <c r="E857" s="159">
        <v>40722</v>
      </c>
      <c r="F857" s="153">
        <v>168.95</v>
      </c>
      <c r="G857" s="161">
        <v>9</v>
      </c>
      <c r="H857" s="162">
        <f>F857*G857</f>
        <v>1520.55</v>
      </c>
    </row>
    <row r="858" spans="1:8">
      <c r="A858" s="156" t="s">
        <v>678</v>
      </c>
      <c r="B858" s="163" t="s">
        <v>1090</v>
      </c>
      <c r="C858" s="158" t="s">
        <v>679</v>
      </c>
      <c r="D858" s="163" t="s">
        <v>1093</v>
      </c>
      <c r="E858" s="159">
        <v>40724</v>
      </c>
      <c r="F858" s="153">
        <v>168.95</v>
      </c>
      <c r="G858" s="161">
        <v>13</v>
      </c>
      <c r="H858" s="165">
        <f>F858*G858</f>
        <v>2196.35</v>
      </c>
    </row>
    <row r="859" spans="1:8">
      <c r="A859" s="156" t="s">
        <v>3141</v>
      </c>
      <c r="B859" s="157" t="s">
        <v>1090</v>
      </c>
      <c r="C859" s="158" t="s">
        <v>676</v>
      </c>
      <c r="D859" s="157" t="s">
        <v>1092</v>
      </c>
      <c r="E859" s="159">
        <v>40739</v>
      </c>
      <c r="F859" s="153">
        <v>168.95</v>
      </c>
      <c r="G859" s="161">
        <v>5</v>
      </c>
      <c r="H859" s="162">
        <f>F859*G859</f>
        <v>844.75</v>
      </c>
    </row>
    <row r="860" spans="1:8">
      <c r="A860" s="156" t="s">
        <v>171</v>
      </c>
      <c r="B860" s="163" t="s">
        <v>1090</v>
      </c>
      <c r="C860" s="158" t="s">
        <v>674</v>
      </c>
      <c r="D860" s="163" t="s">
        <v>1095</v>
      </c>
      <c r="E860" s="159">
        <v>40739</v>
      </c>
      <c r="F860" s="153">
        <v>168.95</v>
      </c>
      <c r="G860" s="161">
        <v>3</v>
      </c>
      <c r="H860" s="165">
        <f>F860*G860</f>
        <v>506.84999999999997</v>
      </c>
    </row>
    <row r="861" spans="1:8">
      <c r="A861" s="156" t="s">
        <v>678</v>
      </c>
      <c r="B861" s="157" t="s">
        <v>1090</v>
      </c>
      <c r="C861" s="158" t="s">
        <v>679</v>
      </c>
      <c r="D861" s="157" t="s">
        <v>1092</v>
      </c>
      <c r="E861" s="159">
        <v>40749</v>
      </c>
      <c r="F861" s="153">
        <v>168.95</v>
      </c>
      <c r="G861" s="161">
        <v>14</v>
      </c>
      <c r="H861" s="162">
        <f>F861*G861</f>
        <v>2365.2999999999997</v>
      </c>
    </row>
    <row r="862" spans="1:8">
      <c r="A862" s="156" t="s">
        <v>681</v>
      </c>
      <c r="B862" s="163" t="s">
        <v>1090</v>
      </c>
      <c r="C862" s="158" t="s">
        <v>679</v>
      </c>
      <c r="D862" s="163" t="s">
        <v>1092</v>
      </c>
      <c r="E862" s="159">
        <v>40757</v>
      </c>
      <c r="F862" s="153">
        <v>168.95</v>
      </c>
      <c r="G862" s="161">
        <v>10</v>
      </c>
      <c r="H862" s="165">
        <f>F862*G862</f>
        <v>1689.5</v>
      </c>
    </row>
    <row r="863" spans="1:8">
      <c r="A863" s="156" t="s">
        <v>262</v>
      </c>
      <c r="B863" s="157" t="s">
        <v>1090</v>
      </c>
      <c r="C863" s="158" t="s">
        <v>676</v>
      </c>
      <c r="D863" s="157" t="s">
        <v>1092</v>
      </c>
      <c r="E863" s="159">
        <v>40761</v>
      </c>
      <c r="F863" s="153">
        <v>168.95</v>
      </c>
      <c r="G863" s="161">
        <v>5</v>
      </c>
      <c r="H863" s="162">
        <f>F863*G863</f>
        <v>844.75</v>
      </c>
    </row>
    <row r="864" spans="1:8">
      <c r="A864" s="156" t="s">
        <v>682</v>
      </c>
      <c r="B864" s="163" t="s">
        <v>1090</v>
      </c>
      <c r="C864" s="158" t="s">
        <v>679</v>
      </c>
      <c r="D864" s="163" t="s">
        <v>1091</v>
      </c>
      <c r="E864" s="159">
        <v>40764</v>
      </c>
      <c r="F864" s="153">
        <v>168.95</v>
      </c>
      <c r="G864" s="161">
        <v>13</v>
      </c>
      <c r="H864" s="165">
        <f>F864*G864</f>
        <v>2196.35</v>
      </c>
    </row>
    <row r="865" spans="1:8">
      <c r="A865" s="156" t="s">
        <v>171</v>
      </c>
      <c r="B865" s="157" t="s">
        <v>1090</v>
      </c>
      <c r="C865" s="158" t="s">
        <v>674</v>
      </c>
      <c r="D865" s="157" t="s">
        <v>1091</v>
      </c>
      <c r="E865" s="159">
        <v>40768</v>
      </c>
      <c r="F865" s="153">
        <v>168.95</v>
      </c>
      <c r="G865" s="161">
        <v>9</v>
      </c>
      <c r="H865" s="162">
        <f>F865*G865</f>
        <v>1520.55</v>
      </c>
    </row>
    <row r="866" spans="1:8">
      <c r="A866" s="156" t="s">
        <v>605</v>
      </c>
      <c r="B866" s="163" t="s">
        <v>1090</v>
      </c>
      <c r="C866" s="158" t="s">
        <v>675</v>
      </c>
      <c r="D866" s="163" t="s">
        <v>1093</v>
      </c>
      <c r="E866" s="159">
        <v>40768</v>
      </c>
      <c r="F866" s="153">
        <v>168.95</v>
      </c>
      <c r="G866" s="161">
        <v>8</v>
      </c>
      <c r="H866" s="165">
        <f>F866*G866</f>
        <v>1351.6</v>
      </c>
    </row>
    <row r="867" spans="1:8">
      <c r="A867" s="156" t="s">
        <v>171</v>
      </c>
      <c r="B867" s="157" t="s">
        <v>1090</v>
      </c>
      <c r="C867" s="158" t="s">
        <v>674</v>
      </c>
      <c r="D867" s="157" t="s">
        <v>1095</v>
      </c>
      <c r="E867" s="159">
        <v>40768</v>
      </c>
      <c r="F867" s="153">
        <v>168.95</v>
      </c>
      <c r="G867" s="161">
        <v>15</v>
      </c>
      <c r="H867" s="162">
        <f>F867*G867</f>
        <v>2534.25</v>
      </c>
    </row>
    <row r="868" spans="1:8">
      <c r="A868" s="156" t="s">
        <v>262</v>
      </c>
      <c r="B868" s="163" t="s">
        <v>1090</v>
      </c>
      <c r="C868" s="158" t="s">
        <v>676</v>
      </c>
      <c r="D868" s="163" t="s">
        <v>1095</v>
      </c>
      <c r="E868" s="159">
        <v>40771</v>
      </c>
      <c r="F868" s="153">
        <v>168.95</v>
      </c>
      <c r="G868" s="161">
        <v>1</v>
      </c>
      <c r="H868" s="165">
        <f>F868*G868</f>
        <v>168.95</v>
      </c>
    </row>
    <row r="869" spans="1:8">
      <c r="A869" s="156" t="s">
        <v>262</v>
      </c>
      <c r="B869" s="157" t="s">
        <v>1090</v>
      </c>
      <c r="C869" s="158" t="s">
        <v>676</v>
      </c>
      <c r="D869" s="157" t="s">
        <v>1092</v>
      </c>
      <c r="E869" s="159">
        <v>40775</v>
      </c>
      <c r="F869" s="153">
        <v>168.95</v>
      </c>
      <c r="G869" s="161">
        <v>1</v>
      </c>
      <c r="H869" s="162">
        <f>F869*G869</f>
        <v>168.95</v>
      </c>
    </row>
    <row r="870" spans="1:8">
      <c r="A870" s="156" t="s">
        <v>262</v>
      </c>
      <c r="B870" s="163" t="s">
        <v>1090</v>
      </c>
      <c r="C870" s="158" t="s">
        <v>676</v>
      </c>
      <c r="D870" s="163" t="s">
        <v>1091</v>
      </c>
      <c r="E870" s="159">
        <v>40781</v>
      </c>
      <c r="F870" s="153">
        <v>168.95</v>
      </c>
      <c r="G870" s="161">
        <v>5</v>
      </c>
      <c r="H870" s="165">
        <f>F870*G870</f>
        <v>844.75</v>
      </c>
    </row>
    <row r="871" spans="1:8">
      <c r="A871" s="156" t="s">
        <v>262</v>
      </c>
      <c r="B871" s="157" t="s">
        <v>1090</v>
      </c>
      <c r="C871" s="158" t="s">
        <v>676</v>
      </c>
      <c r="D871" s="157" t="s">
        <v>1092</v>
      </c>
      <c r="E871" s="159">
        <v>40785</v>
      </c>
      <c r="F871" s="153">
        <v>168.95</v>
      </c>
      <c r="G871" s="161">
        <v>5</v>
      </c>
      <c r="H871" s="162">
        <f>F871*G871</f>
        <v>844.75</v>
      </c>
    </row>
    <row r="872" spans="1:8">
      <c r="A872" s="156" t="s">
        <v>262</v>
      </c>
      <c r="B872" s="163" t="s">
        <v>1090</v>
      </c>
      <c r="C872" s="158" t="s">
        <v>676</v>
      </c>
      <c r="D872" s="163" t="s">
        <v>1092</v>
      </c>
      <c r="E872" s="159">
        <v>40786</v>
      </c>
      <c r="F872" s="153">
        <v>168.95</v>
      </c>
      <c r="G872" s="161">
        <v>10</v>
      </c>
      <c r="H872" s="165">
        <f>F872*G872</f>
        <v>1689.5</v>
      </c>
    </row>
    <row r="873" spans="1:8">
      <c r="A873" s="156" t="s">
        <v>673</v>
      </c>
      <c r="B873" s="157" t="s">
        <v>1090</v>
      </c>
      <c r="C873" s="158" t="s">
        <v>674</v>
      </c>
      <c r="D873" s="157" t="s">
        <v>1091</v>
      </c>
      <c r="E873" s="159">
        <v>40792</v>
      </c>
      <c r="F873" s="153">
        <v>168.95</v>
      </c>
      <c r="G873" s="161">
        <v>14</v>
      </c>
      <c r="H873" s="162">
        <f>F873*G873</f>
        <v>2365.2999999999997</v>
      </c>
    </row>
    <row r="874" spans="1:8">
      <c r="A874" s="156" t="s">
        <v>605</v>
      </c>
      <c r="B874" s="163" t="s">
        <v>1090</v>
      </c>
      <c r="C874" s="158" t="s">
        <v>675</v>
      </c>
      <c r="D874" s="163" t="s">
        <v>1095</v>
      </c>
      <c r="E874" s="159">
        <v>40792</v>
      </c>
      <c r="F874" s="153">
        <v>168.95</v>
      </c>
      <c r="G874" s="161">
        <v>8</v>
      </c>
      <c r="H874" s="165">
        <f>F874*G874</f>
        <v>1351.6</v>
      </c>
    </row>
    <row r="875" spans="1:8">
      <c r="A875" s="156" t="s">
        <v>677</v>
      </c>
      <c r="B875" s="157" t="s">
        <v>1090</v>
      </c>
      <c r="C875" s="158" t="s">
        <v>675</v>
      </c>
      <c r="D875" s="157" t="s">
        <v>1095</v>
      </c>
      <c r="E875" s="159">
        <v>40798</v>
      </c>
      <c r="F875" s="153">
        <v>168.95</v>
      </c>
      <c r="G875" s="161">
        <v>13</v>
      </c>
      <c r="H875" s="162">
        <f>F875*G875</f>
        <v>2196.35</v>
      </c>
    </row>
    <row r="876" spans="1:8">
      <c r="A876" s="156" t="s">
        <v>673</v>
      </c>
      <c r="B876" s="163" t="s">
        <v>1090</v>
      </c>
      <c r="C876" s="158" t="s">
        <v>674</v>
      </c>
      <c r="D876" s="163" t="s">
        <v>1092</v>
      </c>
      <c r="E876" s="159">
        <v>40801</v>
      </c>
      <c r="F876" s="153">
        <v>168.95</v>
      </c>
      <c r="G876" s="161">
        <v>13</v>
      </c>
      <c r="H876" s="165">
        <f>F876*G876</f>
        <v>2196.35</v>
      </c>
    </row>
    <row r="877" spans="1:8">
      <c r="A877" s="156" t="s">
        <v>681</v>
      </c>
      <c r="B877" s="157" t="s">
        <v>1090</v>
      </c>
      <c r="C877" s="158" t="s">
        <v>679</v>
      </c>
      <c r="D877" s="157" t="s">
        <v>1091</v>
      </c>
      <c r="E877" s="159">
        <v>40806</v>
      </c>
      <c r="F877" s="153">
        <v>168.95</v>
      </c>
      <c r="G877" s="161">
        <v>8</v>
      </c>
      <c r="H877" s="162">
        <f>F877*G877</f>
        <v>1351.6</v>
      </c>
    </row>
    <row r="878" spans="1:8">
      <c r="A878" s="156" t="s">
        <v>3141</v>
      </c>
      <c r="B878" s="163" t="s">
        <v>1090</v>
      </c>
      <c r="C878" s="158" t="s">
        <v>676</v>
      </c>
      <c r="D878" s="163" t="s">
        <v>1093</v>
      </c>
      <c r="E878" s="159">
        <v>40806</v>
      </c>
      <c r="F878" s="153">
        <v>168.95</v>
      </c>
      <c r="G878" s="161">
        <v>6</v>
      </c>
      <c r="H878" s="165">
        <f>F878*G878</f>
        <v>1013.6999999999999</v>
      </c>
    </row>
    <row r="879" spans="1:8">
      <c r="A879" s="156" t="s">
        <v>681</v>
      </c>
      <c r="B879" s="157" t="s">
        <v>1090</v>
      </c>
      <c r="C879" s="158" t="s">
        <v>679</v>
      </c>
      <c r="D879" s="157" t="s">
        <v>1095</v>
      </c>
      <c r="E879" s="159">
        <v>40806</v>
      </c>
      <c r="F879" s="153">
        <v>168.95</v>
      </c>
      <c r="G879" s="161">
        <v>6</v>
      </c>
      <c r="H879" s="162">
        <f>F879*G879</f>
        <v>1013.6999999999999</v>
      </c>
    </row>
    <row r="880" spans="1:8">
      <c r="A880" s="156" t="s">
        <v>673</v>
      </c>
      <c r="B880" s="163" t="s">
        <v>1090</v>
      </c>
      <c r="C880" s="158" t="s">
        <v>674</v>
      </c>
      <c r="D880" s="163" t="s">
        <v>1095</v>
      </c>
      <c r="E880" s="159">
        <v>40807</v>
      </c>
      <c r="F880" s="153">
        <v>168.95</v>
      </c>
      <c r="G880" s="161">
        <v>10</v>
      </c>
      <c r="H880" s="165">
        <f>F880*G880</f>
        <v>1689.5</v>
      </c>
    </row>
    <row r="881" spans="1:8">
      <c r="A881" s="156" t="s">
        <v>262</v>
      </c>
      <c r="B881" s="157" t="s">
        <v>1090</v>
      </c>
      <c r="C881" s="158" t="s">
        <v>676</v>
      </c>
      <c r="D881" s="157" t="s">
        <v>1091</v>
      </c>
      <c r="E881" s="159">
        <v>40812</v>
      </c>
      <c r="F881" s="153">
        <v>168.95</v>
      </c>
      <c r="G881" s="161">
        <v>13</v>
      </c>
      <c r="H881" s="162">
        <f>F881*G881</f>
        <v>2196.35</v>
      </c>
    </row>
    <row r="882" spans="1:8">
      <c r="A882" s="156" t="s">
        <v>3141</v>
      </c>
      <c r="B882" s="163" t="s">
        <v>1090</v>
      </c>
      <c r="C882" s="158" t="s">
        <v>676</v>
      </c>
      <c r="D882" s="163" t="s">
        <v>1092</v>
      </c>
      <c r="E882" s="159">
        <v>40815</v>
      </c>
      <c r="F882" s="153">
        <v>168.95</v>
      </c>
      <c r="G882" s="161">
        <v>9</v>
      </c>
      <c r="H882" s="165">
        <f>F882*G882</f>
        <v>1520.55</v>
      </c>
    </row>
    <row r="883" spans="1:8">
      <c r="A883" s="156" t="s">
        <v>343</v>
      </c>
      <c r="B883" s="157" t="s">
        <v>1090</v>
      </c>
      <c r="C883" s="158" t="s">
        <v>674</v>
      </c>
      <c r="D883" s="157" t="s">
        <v>1094</v>
      </c>
      <c r="E883" s="159">
        <v>40820</v>
      </c>
      <c r="F883" s="153">
        <v>168.95</v>
      </c>
      <c r="G883" s="161">
        <v>12</v>
      </c>
      <c r="H883" s="162">
        <f>F883*G883</f>
        <v>2027.3999999999999</v>
      </c>
    </row>
    <row r="884" spans="1:8">
      <c r="A884" s="156" t="s">
        <v>677</v>
      </c>
      <c r="B884" s="163" t="s">
        <v>1090</v>
      </c>
      <c r="C884" s="158" t="s">
        <v>675</v>
      </c>
      <c r="D884" s="163" t="s">
        <v>1095</v>
      </c>
      <c r="E884" s="159">
        <v>40821</v>
      </c>
      <c r="F884" s="153">
        <v>168.95</v>
      </c>
      <c r="G884" s="161">
        <v>1</v>
      </c>
      <c r="H884" s="165">
        <f>F884*G884</f>
        <v>168.95</v>
      </c>
    </row>
    <row r="885" spans="1:8">
      <c r="A885" s="156" t="s">
        <v>680</v>
      </c>
      <c r="B885" s="157" t="s">
        <v>1090</v>
      </c>
      <c r="C885" s="158" t="s">
        <v>679</v>
      </c>
      <c r="D885" s="157" t="s">
        <v>1095</v>
      </c>
      <c r="E885" s="159">
        <v>40826</v>
      </c>
      <c r="F885" s="153">
        <v>168.95</v>
      </c>
      <c r="G885" s="161">
        <v>1</v>
      </c>
      <c r="H885" s="162">
        <f>F885*G885</f>
        <v>168.95</v>
      </c>
    </row>
    <row r="886" spans="1:8">
      <c r="A886" s="156" t="s">
        <v>677</v>
      </c>
      <c r="B886" s="163" t="s">
        <v>1090</v>
      </c>
      <c r="C886" s="158" t="s">
        <v>675</v>
      </c>
      <c r="D886" s="163" t="s">
        <v>1091</v>
      </c>
      <c r="E886" s="159">
        <v>40837</v>
      </c>
      <c r="F886" s="153">
        <v>168.95</v>
      </c>
      <c r="G886" s="161">
        <v>6</v>
      </c>
      <c r="H886" s="165">
        <f>F886*G886</f>
        <v>1013.6999999999999</v>
      </c>
    </row>
    <row r="887" spans="1:8">
      <c r="A887" s="156" t="s">
        <v>3141</v>
      </c>
      <c r="B887" s="157" t="s">
        <v>1090</v>
      </c>
      <c r="C887" s="158" t="s">
        <v>676</v>
      </c>
      <c r="D887" s="157" t="s">
        <v>1094</v>
      </c>
      <c r="E887" s="159">
        <v>40838</v>
      </c>
      <c r="F887" s="153">
        <v>168.95</v>
      </c>
      <c r="G887" s="161">
        <v>18</v>
      </c>
      <c r="H887" s="162">
        <f>F887*G887</f>
        <v>3041.1</v>
      </c>
    </row>
    <row r="888" spans="1:8">
      <c r="A888" s="156" t="s">
        <v>673</v>
      </c>
      <c r="B888" s="163" t="s">
        <v>1090</v>
      </c>
      <c r="C888" s="158" t="s">
        <v>674</v>
      </c>
      <c r="D888" s="163" t="s">
        <v>1094</v>
      </c>
      <c r="E888" s="159">
        <v>40840</v>
      </c>
      <c r="F888" s="153">
        <v>168.95</v>
      </c>
      <c r="G888" s="161">
        <v>16</v>
      </c>
      <c r="H888" s="165">
        <f>F888*G888</f>
        <v>2703.2</v>
      </c>
    </row>
    <row r="889" spans="1:8">
      <c r="A889" s="156" t="s">
        <v>682</v>
      </c>
      <c r="B889" s="157" t="s">
        <v>1090</v>
      </c>
      <c r="C889" s="158" t="s">
        <v>679</v>
      </c>
      <c r="D889" s="157" t="s">
        <v>1095</v>
      </c>
      <c r="E889" s="159">
        <v>40848</v>
      </c>
      <c r="F889" s="153">
        <v>168.95</v>
      </c>
      <c r="G889" s="161">
        <v>11</v>
      </c>
      <c r="H889" s="162">
        <f>F889*G889</f>
        <v>1858.4499999999998</v>
      </c>
    </row>
    <row r="890" spans="1:8">
      <c r="A890" s="156" t="s">
        <v>262</v>
      </c>
      <c r="B890" s="163" t="s">
        <v>1090</v>
      </c>
      <c r="C890" s="158" t="s">
        <v>676</v>
      </c>
      <c r="D890" s="163" t="s">
        <v>1092</v>
      </c>
      <c r="E890" s="159">
        <v>40849</v>
      </c>
      <c r="F890" s="153">
        <v>168.95</v>
      </c>
      <c r="G890" s="161">
        <v>8</v>
      </c>
      <c r="H890" s="165">
        <f>F890*G890</f>
        <v>1351.6</v>
      </c>
    </row>
    <row r="891" spans="1:8">
      <c r="A891" s="156" t="s">
        <v>605</v>
      </c>
      <c r="B891" s="157" t="s">
        <v>1090</v>
      </c>
      <c r="C891" s="158" t="s">
        <v>675</v>
      </c>
      <c r="D891" s="157" t="s">
        <v>1091</v>
      </c>
      <c r="E891" s="159">
        <v>40858</v>
      </c>
      <c r="F891" s="153">
        <v>168.95</v>
      </c>
      <c r="G891" s="161">
        <v>10</v>
      </c>
      <c r="H891" s="162">
        <f>F891*G891</f>
        <v>1689.5</v>
      </c>
    </row>
    <row r="892" spans="1:8">
      <c r="A892" s="156" t="s">
        <v>262</v>
      </c>
      <c r="B892" s="163" t="s">
        <v>1090</v>
      </c>
      <c r="C892" s="158" t="s">
        <v>676</v>
      </c>
      <c r="D892" s="163" t="s">
        <v>1091</v>
      </c>
      <c r="E892" s="159">
        <v>40859</v>
      </c>
      <c r="F892" s="153">
        <v>168.95</v>
      </c>
      <c r="G892" s="161">
        <v>2</v>
      </c>
      <c r="H892" s="165">
        <f>F892*G892</f>
        <v>337.9</v>
      </c>
    </row>
    <row r="893" spans="1:8">
      <c r="A893" s="156" t="s">
        <v>262</v>
      </c>
      <c r="B893" s="157" t="s">
        <v>1090</v>
      </c>
      <c r="C893" s="158" t="s">
        <v>676</v>
      </c>
      <c r="D893" s="157" t="s">
        <v>1095</v>
      </c>
      <c r="E893" s="159">
        <v>40862</v>
      </c>
      <c r="F893" s="153">
        <v>168.95</v>
      </c>
      <c r="G893" s="161">
        <v>3</v>
      </c>
      <c r="H893" s="162">
        <f>F893*G893</f>
        <v>506.84999999999997</v>
      </c>
    </row>
    <row r="894" spans="1:8">
      <c r="A894" s="156" t="s">
        <v>678</v>
      </c>
      <c r="B894" s="163" t="s">
        <v>1090</v>
      </c>
      <c r="C894" s="158" t="s">
        <v>679</v>
      </c>
      <c r="D894" s="163" t="s">
        <v>1092</v>
      </c>
      <c r="E894" s="159">
        <v>40868</v>
      </c>
      <c r="F894" s="153">
        <v>168.95</v>
      </c>
      <c r="G894" s="161">
        <v>8</v>
      </c>
      <c r="H894" s="165">
        <f>F894*G894</f>
        <v>1351.6</v>
      </c>
    </row>
    <row r="895" spans="1:8">
      <c r="A895" s="156" t="s">
        <v>673</v>
      </c>
      <c r="B895" s="157" t="s">
        <v>1090</v>
      </c>
      <c r="C895" s="158" t="s">
        <v>674</v>
      </c>
      <c r="D895" s="157" t="s">
        <v>1095</v>
      </c>
      <c r="E895" s="159">
        <v>40869</v>
      </c>
      <c r="F895" s="153">
        <v>168.95</v>
      </c>
      <c r="G895" s="161">
        <v>10</v>
      </c>
      <c r="H895" s="162">
        <f>F895*G895</f>
        <v>1689.5</v>
      </c>
    </row>
    <row r="896" spans="1:8">
      <c r="A896" s="156" t="s">
        <v>673</v>
      </c>
      <c r="B896" s="163" t="s">
        <v>1090</v>
      </c>
      <c r="C896" s="158" t="s">
        <v>674</v>
      </c>
      <c r="D896" s="163" t="s">
        <v>1095</v>
      </c>
      <c r="E896" s="159">
        <v>40875</v>
      </c>
      <c r="F896" s="153">
        <v>168.95</v>
      </c>
      <c r="G896" s="161">
        <v>2</v>
      </c>
      <c r="H896" s="165">
        <f>F896*G896</f>
        <v>337.9</v>
      </c>
    </row>
    <row r="897" spans="1:8">
      <c r="A897" s="156" t="s">
        <v>680</v>
      </c>
      <c r="B897" s="157" t="s">
        <v>1090</v>
      </c>
      <c r="C897" s="158" t="s">
        <v>679</v>
      </c>
      <c r="D897" s="157" t="s">
        <v>1091</v>
      </c>
      <c r="E897" s="159">
        <v>40876</v>
      </c>
      <c r="F897" s="153">
        <v>168.95</v>
      </c>
      <c r="G897" s="161">
        <v>9</v>
      </c>
      <c r="H897" s="162">
        <f>F897*G897</f>
        <v>1520.55</v>
      </c>
    </row>
    <row r="898" spans="1:8">
      <c r="A898" s="156" t="s">
        <v>677</v>
      </c>
      <c r="B898" s="163" t="s">
        <v>1090</v>
      </c>
      <c r="C898" s="158" t="s">
        <v>675</v>
      </c>
      <c r="D898" s="163" t="s">
        <v>1093</v>
      </c>
      <c r="E898" s="159">
        <v>40878</v>
      </c>
      <c r="F898" s="153">
        <v>168.95</v>
      </c>
      <c r="G898" s="161">
        <v>13</v>
      </c>
      <c r="H898" s="165">
        <f>F898*G898</f>
        <v>2196.35</v>
      </c>
    </row>
    <row r="899" spans="1:8">
      <c r="A899" s="156" t="s">
        <v>677</v>
      </c>
      <c r="B899" s="157" t="s">
        <v>1090</v>
      </c>
      <c r="C899" s="158" t="s">
        <v>675</v>
      </c>
      <c r="D899" s="157" t="s">
        <v>1094</v>
      </c>
      <c r="E899" s="159">
        <v>40879</v>
      </c>
      <c r="F899" s="153">
        <v>168.95</v>
      </c>
      <c r="G899" s="161">
        <v>13</v>
      </c>
      <c r="H899" s="162">
        <f>F899*G899</f>
        <v>2196.35</v>
      </c>
    </row>
    <row r="900" spans="1:8">
      <c r="A900" s="156" t="s">
        <v>680</v>
      </c>
      <c r="B900" s="163" t="s">
        <v>1090</v>
      </c>
      <c r="C900" s="158" t="s">
        <v>679</v>
      </c>
      <c r="D900" s="163" t="s">
        <v>1091</v>
      </c>
      <c r="E900" s="159">
        <v>40880</v>
      </c>
      <c r="F900" s="153">
        <v>168.95</v>
      </c>
      <c r="G900" s="161">
        <v>12</v>
      </c>
      <c r="H900" s="165">
        <f>F900*G900</f>
        <v>2027.3999999999999</v>
      </c>
    </row>
    <row r="901" spans="1:8">
      <c r="A901" s="156" t="s">
        <v>343</v>
      </c>
      <c r="B901" s="157" t="s">
        <v>1090</v>
      </c>
      <c r="C901" s="158" t="s">
        <v>674</v>
      </c>
      <c r="D901" s="157" t="s">
        <v>1091</v>
      </c>
      <c r="E901" s="159">
        <v>40883</v>
      </c>
      <c r="F901" s="153">
        <v>168.95</v>
      </c>
      <c r="G901" s="161">
        <v>7</v>
      </c>
      <c r="H901" s="162">
        <f>F901*G901</f>
        <v>1182.6499999999999</v>
      </c>
    </row>
    <row r="902" spans="1:8">
      <c r="A902" s="156" t="s">
        <v>680</v>
      </c>
      <c r="B902" s="163" t="s">
        <v>1090</v>
      </c>
      <c r="C902" s="158" t="s">
        <v>679</v>
      </c>
      <c r="D902" s="163" t="s">
        <v>1093</v>
      </c>
      <c r="E902" s="159">
        <v>40885</v>
      </c>
      <c r="F902" s="153">
        <v>168.95</v>
      </c>
      <c r="G902" s="161">
        <v>11</v>
      </c>
      <c r="H902" s="165">
        <f>F902*G902</f>
        <v>1858.4499999999998</v>
      </c>
    </row>
    <row r="903" spans="1:8">
      <c r="A903" s="156" t="s">
        <v>673</v>
      </c>
      <c r="B903" s="157" t="s">
        <v>1090</v>
      </c>
      <c r="C903" s="158" t="s">
        <v>674</v>
      </c>
      <c r="D903" s="157" t="s">
        <v>1094</v>
      </c>
      <c r="E903" s="159">
        <v>40889</v>
      </c>
      <c r="F903" s="153">
        <v>168.95</v>
      </c>
      <c r="G903" s="161">
        <v>13</v>
      </c>
      <c r="H903" s="162">
        <f>F903*G903</f>
        <v>2196.35</v>
      </c>
    </row>
    <row r="904" spans="1:8">
      <c r="A904" s="156" t="s">
        <v>678</v>
      </c>
      <c r="B904" s="163" t="s">
        <v>1090</v>
      </c>
      <c r="C904" s="158" t="s">
        <v>679</v>
      </c>
      <c r="D904" s="163" t="s">
        <v>1094</v>
      </c>
      <c r="E904" s="159">
        <v>40890</v>
      </c>
      <c r="F904" s="153">
        <v>168.95</v>
      </c>
      <c r="G904" s="161">
        <v>11</v>
      </c>
      <c r="H904" s="165">
        <f>F904*G904</f>
        <v>1858.4499999999998</v>
      </c>
    </row>
    <row r="905" spans="1:8">
      <c r="A905" s="156" t="s">
        <v>682</v>
      </c>
      <c r="B905" s="157" t="s">
        <v>1090</v>
      </c>
      <c r="C905" s="158" t="s">
        <v>679</v>
      </c>
      <c r="D905" s="157" t="s">
        <v>1092</v>
      </c>
      <c r="E905" s="159">
        <v>40890</v>
      </c>
      <c r="F905" s="153">
        <v>168.95</v>
      </c>
      <c r="G905" s="161">
        <v>5</v>
      </c>
      <c r="H905" s="162">
        <f>F905*G905</f>
        <v>844.75</v>
      </c>
    </row>
    <row r="906" spans="1:8">
      <c r="A906" s="156" t="s">
        <v>605</v>
      </c>
      <c r="B906" s="163" t="s">
        <v>1090</v>
      </c>
      <c r="C906" s="158" t="s">
        <v>675</v>
      </c>
      <c r="D906" s="163" t="s">
        <v>1092</v>
      </c>
      <c r="E906" s="159">
        <v>40896</v>
      </c>
      <c r="F906" s="153">
        <v>168.95</v>
      </c>
      <c r="G906" s="161">
        <v>12</v>
      </c>
      <c r="H906" s="165">
        <f>F906*G906</f>
        <v>2027.3999999999999</v>
      </c>
    </row>
    <row r="907" spans="1:8">
      <c r="A907" s="156" t="s">
        <v>673</v>
      </c>
      <c r="B907" s="157" t="s">
        <v>1090</v>
      </c>
      <c r="C907" s="158" t="s">
        <v>674</v>
      </c>
      <c r="D907" s="157" t="s">
        <v>1092</v>
      </c>
      <c r="E907" s="159">
        <v>40896</v>
      </c>
      <c r="F907" s="153">
        <v>168.95</v>
      </c>
      <c r="G907" s="161">
        <v>15</v>
      </c>
      <c r="H907" s="162">
        <f>F907*G907</f>
        <v>2534.25</v>
      </c>
    </row>
    <row r="908" spans="1:8">
      <c r="A908" s="156" t="s">
        <v>343</v>
      </c>
      <c r="B908" s="163" t="s">
        <v>1090</v>
      </c>
      <c r="C908" s="158" t="s">
        <v>674</v>
      </c>
      <c r="D908" s="163" t="s">
        <v>1094</v>
      </c>
      <c r="E908" s="159">
        <v>40897</v>
      </c>
      <c r="F908" s="153">
        <v>168.95</v>
      </c>
      <c r="G908" s="161">
        <v>20</v>
      </c>
      <c r="H908" s="165">
        <f>F908*G908</f>
        <v>3379</v>
      </c>
    </row>
    <row r="909" spans="1:8">
      <c r="A909" s="156" t="s">
        <v>677</v>
      </c>
      <c r="B909" s="157" t="s">
        <v>1090</v>
      </c>
      <c r="C909" s="158" t="s">
        <v>675</v>
      </c>
      <c r="D909" s="157" t="s">
        <v>1093</v>
      </c>
      <c r="E909" s="159">
        <v>40898</v>
      </c>
      <c r="F909" s="153">
        <v>168.95</v>
      </c>
      <c r="G909" s="161">
        <v>12</v>
      </c>
      <c r="H909" s="162">
        <f>F909*G909</f>
        <v>2027.3999999999999</v>
      </c>
    </row>
    <row r="910" spans="1:8">
      <c r="A910" s="166" t="s">
        <v>678</v>
      </c>
      <c r="B910" s="167" t="s">
        <v>1090</v>
      </c>
      <c r="C910" s="168" t="s">
        <v>679</v>
      </c>
      <c r="D910" s="167" t="s">
        <v>1095</v>
      </c>
      <c r="E910" s="169">
        <v>40898</v>
      </c>
      <c r="F910" s="153">
        <v>168.95</v>
      </c>
      <c r="G910" s="171">
        <v>15</v>
      </c>
      <c r="H910" s="172">
        <f>F910*G910</f>
        <v>2534.25</v>
      </c>
    </row>
    <row r="912" spans="1:8">
      <c r="D912"/>
      <c r="E912"/>
      <c r="F912"/>
      <c r="G912"/>
      <c r="H912"/>
    </row>
    <row r="913" spans="4:8">
      <c r="D913"/>
      <c r="E913"/>
      <c r="F913"/>
      <c r="G913"/>
      <c r="H913"/>
    </row>
    <row r="914" spans="4:8">
      <c r="D914"/>
      <c r="E914"/>
      <c r="F914"/>
      <c r="G914"/>
      <c r="H914"/>
    </row>
    <row r="915" spans="4:8">
      <c r="D915"/>
      <c r="E915"/>
      <c r="F915"/>
      <c r="G915"/>
      <c r="H915"/>
    </row>
    <row r="916" spans="4:8">
      <c r="D916"/>
      <c r="E916"/>
      <c r="F916"/>
      <c r="G916"/>
      <c r="H916"/>
    </row>
    <row r="917" spans="4:8">
      <c r="D917"/>
      <c r="E917"/>
      <c r="F917"/>
      <c r="G917"/>
      <c r="H917"/>
    </row>
    <row r="918" spans="4:8">
      <c r="D918"/>
      <c r="E918"/>
      <c r="F918"/>
      <c r="G918"/>
      <c r="H918"/>
    </row>
    <row r="919" spans="4:8">
      <c r="D919"/>
      <c r="E919"/>
      <c r="F919"/>
      <c r="G919"/>
      <c r="H919"/>
    </row>
    <row r="920" spans="4:8">
      <c r="D920"/>
      <c r="E920"/>
      <c r="F920"/>
      <c r="G920"/>
      <c r="H920"/>
    </row>
    <row r="921" spans="4:8">
      <c r="D921"/>
      <c r="E921"/>
      <c r="F921"/>
      <c r="G921"/>
      <c r="H921"/>
    </row>
    <row r="922" spans="4:8">
      <c r="D922"/>
      <c r="E922"/>
      <c r="F922"/>
      <c r="G922"/>
      <c r="H922"/>
    </row>
  </sheetData>
  <pageMargins left="0.7" right="0.7" top="0.75" bottom="0.75" header="0.3" footer="0.3"/>
  <pageSetup orientation="portrait" horizontalDpi="300" verticalDpi="3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19"/>
  <sheetViews>
    <sheetView workbookViewId="0">
      <selection activeCell="M5" sqref="M5:N5"/>
    </sheetView>
  </sheetViews>
  <sheetFormatPr defaultRowHeight="15"/>
  <cols>
    <col min="1" max="1" width="18" bestFit="1" customWidth="1"/>
    <col min="2" max="2" width="27.28515625" bestFit="1" customWidth="1"/>
    <col min="3" max="3" width="9.7109375" bestFit="1" customWidth="1"/>
    <col min="4" max="4" width="10.140625" bestFit="1" customWidth="1"/>
    <col min="5" max="5" width="5.85546875" bestFit="1" customWidth="1"/>
    <col min="6" max="6" width="9" bestFit="1" customWidth="1"/>
    <col min="7" max="7" width="10" bestFit="1" customWidth="1"/>
    <col min="8" max="8" width="12.28515625" bestFit="1" customWidth="1"/>
  </cols>
  <sheetData>
    <row r="1" spans="1:8">
      <c r="A1" t="s">
        <v>102</v>
      </c>
      <c r="B1" t="s">
        <v>103</v>
      </c>
      <c r="C1" t="s">
        <v>104</v>
      </c>
      <c r="D1" t="s">
        <v>105</v>
      </c>
      <c r="E1" t="s">
        <v>687</v>
      </c>
      <c r="F1" t="s">
        <v>638</v>
      </c>
      <c r="G1" t="s">
        <v>753</v>
      </c>
      <c r="H1" t="s">
        <v>754</v>
      </c>
    </row>
    <row r="2" spans="1:8">
      <c r="A2" s="7" t="s">
        <v>816</v>
      </c>
      <c r="B2" s="7" t="s">
        <v>140</v>
      </c>
      <c r="C2" s="7" t="s">
        <v>131</v>
      </c>
      <c r="D2" s="8">
        <v>37730</v>
      </c>
      <c r="E2" s="87">
        <f t="shared" ref="E2:E18" ca="1" si="0">DATEDIF(D2,TODAY(),"Y")</f>
        <v>19</v>
      </c>
      <c r="F2" s="99">
        <v>8892</v>
      </c>
      <c r="G2" s="100">
        <v>1</v>
      </c>
      <c r="H2" s="214">
        <f>$I$2*F2+F2</f>
        <v>8892</v>
      </c>
    </row>
    <row r="3" spans="1:8">
      <c r="A3" s="7" t="s">
        <v>831</v>
      </c>
      <c r="B3" s="7" t="s">
        <v>140</v>
      </c>
      <c r="C3" s="7" t="s">
        <v>131</v>
      </c>
      <c r="D3" s="8">
        <v>35982</v>
      </c>
      <c r="E3" s="87">
        <f t="shared" ca="1" si="0"/>
        <v>24</v>
      </c>
      <c r="F3" s="99">
        <v>8904</v>
      </c>
      <c r="G3" s="100">
        <v>3</v>
      </c>
      <c r="H3" s="214">
        <f t="shared" ref="H3:H18" si="1">$I$2*F3+F3</f>
        <v>8904</v>
      </c>
    </row>
    <row r="4" spans="1:8">
      <c r="A4" s="7" t="s">
        <v>278</v>
      </c>
      <c r="B4" s="7" t="s">
        <v>115</v>
      </c>
      <c r="C4" s="7" t="s">
        <v>131</v>
      </c>
      <c r="D4" s="9">
        <v>40452</v>
      </c>
      <c r="E4" s="87">
        <f t="shared" ca="1" si="0"/>
        <v>12</v>
      </c>
      <c r="F4" s="99">
        <v>9180</v>
      </c>
      <c r="G4" s="100">
        <v>3</v>
      </c>
      <c r="H4" s="214">
        <f t="shared" si="1"/>
        <v>9180</v>
      </c>
    </row>
    <row r="5" spans="1:8">
      <c r="A5" s="7" t="s">
        <v>821</v>
      </c>
      <c r="B5" s="7" t="s">
        <v>140</v>
      </c>
      <c r="C5" s="7" t="s">
        <v>131</v>
      </c>
      <c r="D5" s="8">
        <v>36305</v>
      </c>
      <c r="E5" s="87">
        <f t="shared" ca="1" si="0"/>
        <v>23</v>
      </c>
      <c r="F5" s="99">
        <v>9424</v>
      </c>
      <c r="G5" s="100">
        <v>4</v>
      </c>
      <c r="H5" s="214">
        <f t="shared" si="1"/>
        <v>9424</v>
      </c>
    </row>
    <row r="6" spans="1:8">
      <c r="A6" s="7" t="s">
        <v>241</v>
      </c>
      <c r="B6" s="7" t="s">
        <v>242</v>
      </c>
      <c r="C6" s="7" t="s">
        <v>125</v>
      </c>
      <c r="D6" s="8">
        <v>40572</v>
      </c>
      <c r="E6" s="87">
        <f t="shared" ca="1" si="0"/>
        <v>11</v>
      </c>
      <c r="F6" s="99">
        <v>10520</v>
      </c>
      <c r="G6" s="100">
        <v>4</v>
      </c>
      <c r="H6" s="214">
        <f t="shared" si="1"/>
        <v>10520</v>
      </c>
    </row>
    <row r="7" spans="1:8">
      <c r="A7" s="7" t="s">
        <v>389</v>
      </c>
      <c r="B7" s="7" t="s">
        <v>140</v>
      </c>
      <c r="C7" s="7" t="s">
        <v>131</v>
      </c>
      <c r="D7" s="8">
        <v>39747</v>
      </c>
      <c r="E7" s="87">
        <f t="shared" ca="1" si="0"/>
        <v>14</v>
      </c>
      <c r="F7" s="99">
        <v>10572</v>
      </c>
      <c r="G7" s="100">
        <v>4</v>
      </c>
      <c r="H7" s="214">
        <f t="shared" si="1"/>
        <v>10572</v>
      </c>
    </row>
    <row r="8" spans="1:8">
      <c r="A8" s="7" t="s">
        <v>607</v>
      </c>
      <c r="B8" s="7" t="s">
        <v>110</v>
      </c>
      <c r="C8" s="7" t="s">
        <v>125</v>
      </c>
      <c r="D8" s="8">
        <v>38723</v>
      </c>
      <c r="E8" s="87">
        <f t="shared" ca="1" si="0"/>
        <v>17</v>
      </c>
      <c r="F8" s="99">
        <v>10630</v>
      </c>
      <c r="G8" s="100">
        <v>3</v>
      </c>
      <c r="H8" s="214">
        <f t="shared" si="1"/>
        <v>10630</v>
      </c>
    </row>
    <row r="9" spans="1:8">
      <c r="A9" s="7" t="s">
        <v>355</v>
      </c>
      <c r="B9" s="7" t="s">
        <v>135</v>
      </c>
      <c r="C9" s="7" t="s">
        <v>131</v>
      </c>
      <c r="D9" s="8">
        <v>40126</v>
      </c>
      <c r="E9" s="87">
        <f t="shared" ca="1" si="0"/>
        <v>13</v>
      </c>
      <c r="F9" s="99">
        <v>10636</v>
      </c>
      <c r="G9" s="100">
        <v>4</v>
      </c>
      <c r="H9" s="214">
        <f t="shared" si="1"/>
        <v>10636</v>
      </c>
    </row>
    <row r="10" spans="1:8">
      <c r="A10" s="7" t="s">
        <v>505</v>
      </c>
      <c r="B10" s="7" t="s">
        <v>110</v>
      </c>
      <c r="C10" s="7" t="s">
        <v>125</v>
      </c>
      <c r="D10" s="8">
        <v>39176</v>
      </c>
      <c r="E10" s="87">
        <f t="shared" ca="1" si="0"/>
        <v>15</v>
      </c>
      <c r="F10" s="99">
        <v>10700</v>
      </c>
      <c r="G10" s="100">
        <v>4</v>
      </c>
      <c r="H10" s="214">
        <f t="shared" si="1"/>
        <v>10700</v>
      </c>
    </row>
    <row r="11" spans="1:8">
      <c r="A11" s="7" t="s">
        <v>574</v>
      </c>
      <c r="B11" s="7" t="s">
        <v>154</v>
      </c>
      <c r="C11" s="7" t="s">
        <v>125</v>
      </c>
      <c r="D11" s="8">
        <v>38851</v>
      </c>
      <c r="E11" s="87">
        <f t="shared" ca="1" si="0"/>
        <v>16</v>
      </c>
      <c r="F11" s="99">
        <v>11025</v>
      </c>
      <c r="G11" s="100">
        <v>1</v>
      </c>
      <c r="H11" s="214">
        <f t="shared" si="1"/>
        <v>11025</v>
      </c>
    </row>
    <row r="12" spans="1:8">
      <c r="A12" s="7" t="s">
        <v>677</v>
      </c>
      <c r="B12" s="7" t="s">
        <v>121</v>
      </c>
      <c r="C12" s="7" t="s">
        <v>131</v>
      </c>
      <c r="D12" s="8">
        <v>37827</v>
      </c>
      <c r="E12" s="87">
        <f t="shared" ca="1" si="0"/>
        <v>19</v>
      </c>
      <c r="F12" s="99">
        <v>11044</v>
      </c>
      <c r="G12" s="100">
        <v>2</v>
      </c>
      <c r="H12" s="214">
        <f t="shared" si="1"/>
        <v>11044</v>
      </c>
    </row>
    <row r="13" spans="1:8">
      <c r="A13" s="7" t="s">
        <v>836</v>
      </c>
      <c r="B13" s="7" t="s">
        <v>140</v>
      </c>
      <c r="C13" s="7" t="s">
        <v>125</v>
      </c>
      <c r="D13" s="8">
        <v>36360</v>
      </c>
      <c r="E13" s="87">
        <f t="shared" ca="1" si="0"/>
        <v>23</v>
      </c>
      <c r="F13" s="99">
        <v>11065</v>
      </c>
      <c r="G13" s="100">
        <v>1</v>
      </c>
      <c r="H13" s="214">
        <f t="shared" si="1"/>
        <v>11065</v>
      </c>
    </row>
    <row r="14" spans="1:8">
      <c r="A14" s="7" t="s">
        <v>492</v>
      </c>
      <c r="B14" s="7" t="s">
        <v>107</v>
      </c>
      <c r="C14" s="7" t="s">
        <v>125</v>
      </c>
      <c r="D14" s="8">
        <v>39253</v>
      </c>
      <c r="E14" s="87">
        <f t="shared" ca="1" si="0"/>
        <v>15</v>
      </c>
      <c r="F14" s="99">
        <v>11230</v>
      </c>
      <c r="G14" s="100">
        <v>4</v>
      </c>
      <c r="H14" s="214">
        <f t="shared" si="1"/>
        <v>11230</v>
      </c>
    </row>
    <row r="15" spans="1:8">
      <c r="A15" s="7" t="s">
        <v>323</v>
      </c>
      <c r="B15" s="7" t="s">
        <v>110</v>
      </c>
      <c r="C15" s="7" t="s">
        <v>125</v>
      </c>
      <c r="D15" s="8">
        <v>40293</v>
      </c>
      <c r="E15" s="87">
        <f t="shared" ca="1" si="0"/>
        <v>12</v>
      </c>
      <c r="F15" s="99">
        <v>11810</v>
      </c>
      <c r="G15" s="100">
        <v>1</v>
      </c>
      <c r="H15" s="214">
        <f t="shared" si="1"/>
        <v>11810</v>
      </c>
    </row>
    <row r="16" spans="1:8">
      <c r="A16" s="7" t="s">
        <v>920</v>
      </c>
      <c r="B16" s="7" t="s">
        <v>110</v>
      </c>
      <c r="C16" s="7" t="s">
        <v>125</v>
      </c>
      <c r="D16" s="8">
        <v>37249</v>
      </c>
      <c r="E16" s="87">
        <f t="shared" ca="1" si="0"/>
        <v>21</v>
      </c>
      <c r="F16" s="99">
        <v>12545</v>
      </c>
      <c r="G16" s="100">
        <v>4</v>
      </c>
      <c r="H16" s="214">
        <f t="shared" si="1"/>
        <v>12545</v>
      </c>
    </row>
    <row r="17" spans="1:8">
      <c r="A17" s="7" t="s">
        <v>559</v>
      </c>
      <c r="B17" s="7" t="s">
        <v>137</v>
      </c>
      <c r="C17" s="7" t="s">
        <v>131</v>
      </c>
      <c r="D17" s="8">
        <v>38960</v>
      </c>
      <c r="E17" s="87">
        <f t="shared" ca="1" si="0"/>
        <v>16</v>
      </c>
      <c r="F17" s="99">
        <v>12676</v>
      </c>
      <c r="G17" s="100">
        <v>2</v>
      </c>
      <c r="H17" s="214">
        <f t="shared" si="1"/>
        <v>12676</v>
      </c>
    </row>
    <row r="18" spans="1:8">
      <c r="A18" s="7" t="s">
        <v>930</v>
      </c>
      <c r="B18" s="7" t="s">
        <v>119</v>
      </c>
      <c r="C18" s="7" t="s">
        <v>131</v>
      </c>
      <c r="D18" s="8">
        <v>35861</v>
      </c>
      <c r="E18" s="87">
        <f t="shared" ca="1" si="0"/>
        <v>24</v>
      </c>
      <c r="F18" s="99">
        <v>12836</v>
      </c>
      <c r="G18" s="100">
        <v>5</v>
      </c>
      <c r="H18" s="214">
        <f t="shared" si="1"/>
        <v>12836</v>
      </c>
    </row>
    <row r="19" spans="1:8">
      <c r="A19" s="7" t="s">
        <v>1534</v>
      </c>
      <c r="F19" s="92">
        <f>SUM(F2:F18)</f>
        <v>183689</v>
      </c>
      <c r="H19" s="92">
        <f>SUM(H2:H18)</f>
        <v>183689</v>
      </c>
    </row>
  </sheetData>
  <protectedRanges>
    <protectedRange sqref="H2:H18" name="Range1"/>
  </protectedRange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F100"/>
  <sheetViews>
    <sheetView workbookViewId="0">
      <selection activeCell="G29" sqref="G29"/>
    </sheetView>
  </sheetViews>
  <sheetFormatPr defaultRowHeight="15"/>
  <cols>
    <col min="1" max="1" width="27.28515625" bestFit="1" customWidth="1"/>
    <col min="3" max="3" width="10.140625" customWidth="1"/>
  </cols>
  <sheetData>
    <row r="1" spans="1:6">
      <c r="A1" s="386" t="s">
        <v>103</v>
      </c>
      <c r="B1" s="386" t="s">
        <v>104</v>
      </c>
      <c r="C1" s="387" t="s">
        <v>105</v>
      </c>
      <c r="D1" s="388" t="s">
        <v>687</v>
      </c>
      <c r="E1" s="389" t="s">
        <v>638</v>
      </c>
      <c r="F1" s="390" t="s">
        <v>753</v>
      </c>
    </row>
    <row r="2" spans="1:6">
      <c r="A2" s="391" t="s">
        <v>140</v>
      </c>
      <c r="B2" s="391" t="s">
        <v>131</v>
      </c>
      <c r="C2" s="392">
        <v>37730</v>
      </c>
      <c r="D2" s="393">
        <f t="shared" ref="D2:D65" ca="1" si="0">DATEDIF(C2,TODAY(),"Y")</f>
        <v>19</v>
      </c>
      <c r="E2" s="394">
        <v>8892</v>
      </c>
      <c r="F2" s="395">
        <v>1</v>
      </c>
    </row>
    <row r="3" spans="1:6">
      <c r="A3" s="391" t="s">
        <v>140</v>
      </c>
      <c r="B3" s="391" t="s">
        <v>131</v>
      </c>
      <c r="C3" s="392">
        <v>35982</v>
      </c>
      <c r="D3" s="393">
        <f t="shared" ca="1" si="0"/>
        <v>24</v>
      </c>
      <c r="E3" s="394">
        <v>8904</v>
      </c>
      <c r="F3" s="395">
        <v>3</v>
      </c>
    </row>
    <row r="4" spans="1:6">
      <c r="A4" s="391" t="s">
        <v>115</v>
      </c>
      <c r="B4" s="391" t="s">
        <v>131</v>
      </c>
      <c r="C4" s="396">
        <v>40452</v>
      </c>
      <c r="D4" s="393">
        <f t="shared" ca="1" si="0"/>
        <v>12</v>
      </c>
      <c r="E4" s="394">
        <v>9180</v>
      </c>
      <c r="F4" s="395">
        <v>3</v>
      </c>
    </row>
    <row r="5" spans="1:6">
      <c r="A5" s="391" t="s">
        <v>140</v>
      </c>
      <c r="B5" s="391" t="s">
        <v>131</v>
      </c>
      <c r="C5" s="392">
        <v>36305</v>
      </c>
      <c r="D5" s="393">
        <f t="shared" ca="1" si="0"/>
        <v>23</v>
      </c>
      <c r="E5" s="394">
        <v>9424</v>
      </c>
      <c r="F5" s="395">
        <v>4</v>
      </c>
    </row>
    <row r="6" spans="1:6">
      <c r="A6" s="391" t="s">
        <v>242</v>
      </c>
      <c r="B6" s="391" t="s">
        <v>125</v>
      </c>
      <c r="C6" s="392">
        <v>40572</v>
      </c>
      <c r="D6" s="393">
        <f t="shared" ca="1" si="0"/>
        <v>11</v>
      </c>
      <c r="E6" s="394">
        <v>10520</v>
      </c>
      <c r="F6" s="395">
        <v>4</v>
      </c>
    </row>
    <row r="7" spans="1:6">
      <c r="A7" s="391" t="s">
        <v>140</v>
      </c>
      <c r="B7" s="391" t="s">
        <v>131</v>
      </c>
      <c r="C7" s="392">
        <v>39747</v>
      </c>
      <c r="D7" s="393">
        <f t="shared" ca="1" si="0"/>
        <v>14</v>
      </c>
      <c r="E7" s="394">
        <v>10572</v>
      </c>
      <c r="F7" s="395">
        <v>4</v>
      </c>
    </row>
    <row r="8" spans="1:6">
      <c r="A8" s="391" t="s">
        <v>110</v>
      </c>
      <c r="B8" s="391" t="s">
        <v>125</v>
      </c>
      <c r="C8" s="392">
        <v>38723</v>
      </c>
      <c r="D8" s="393">
        <f t="shared" ca="1" si="0"/>
        <v>17</v>
      </c>
      <c r="E8" s="394">
        <v>10630</v>
      </c>
      <c r="F8" s="395">
        <v>3</v>
      </c>
    </row>
    <row r="9" spans="1:6">
      <c r="A9" s="391" t="s">
        <v>135</v>
      </c>
      <c r="B9" s="391" t="s">
        <v>131</v>
      </c>
      <c r="C9" s="392">
        <v>40126</v>
      </c>
      <c r="D9" s="393">
        <f t="shared" ca="1" si="0"/>
        <v>13</v>
      </c>
      <c r="E9" s="394">
        <v>10636</v>
      </c>
      <c r="F9" s="395">
        <v>4</v>
      </c>
    </row>
    <row r="10" spans="1:6">
      <c r="A10" s="391" t="s">
        <v>110</v>
      </c>
      <c r="B10" s="391" t="s">
        <v>125</v>
      </c>
      <c r="C10" s="392">
        <v>39176</v>
      </c>
      <c r="D10" s="393">
        <f t="shared" ca="1" si="0"/>
        <v>15</v>
      </c>
      <c r="E10" s="394">
        <v>10700</v>
      </c>
      <c r="F10" s="395">
        <v>4</v>
      </c>
    </row>
    <row r="11" spans="1:6">
      <c r="A11" s="391" t="s">
        <v>154</v>
      </c>
      <c r="B11" s="391" t="s">
        <v>125</v>
      </c>
      <c r="C11" s="392">
        <v>38851</v>
      </c>
      <c r="D11" s="393">
        <f t="shared" ca="1" si="0"/>
        <v>16</v>
      </c>
      <c r="E11" s="394">
        <v>11025</v>
      </c>
      <c r="F11" s="395">
        <v>1</v>
      </c>
    </row>
    <row r="12" spans="1:6">
      <c r="A12" s="391" t="s">
        <v>121</v>
      </c>
      <c r="B12" s="391" t="s">
        <v>131</v>
      </c>
      <c r="C12" s="392">
        <v>37827</v>
      </c>
      <c r="D12" s="393">
        <f t="shared" ca="1" si="0"/>
        <v>19</v>
      </c>
      <c r="E12" s="394">
        <v>11044</v>
      </c>
      <c r="F12" s="395">
        <v>2</v>
      </c>
    </row>
    <row r="13" spans="1:6">
      <c r="A13" s="391" t="s">
        <v>140</v>
      </c>
      <c r="B13" s="391" t="s">
        <v>125</v>
      </c>
      <c r="C13" s="392">
        <v>36360</v>
      </c>
      <c r="D13" s="393">
        <f t="shared" ca="1" si="0"/>
        <v>23</v>
      </c>
      <c r="E13" s="394">
        <v>11065</v>
      </c>
      <c r="F13" s="395">
        <v>1</v>
      </c>
    </row>
    <row r="14" spans="1:6">
      <c r="A14" s="391" t="s">
        <v>107</v>
      </c>
      <c r="B14" s="391" t="s">
        <v>125</v>
      </c>
      <c r="C14" s="392">
        <v>39253</v>
      </c>
      <c r="D14" s="393">
        <f t="shared" ca="1" si="0"/>
        <v>15</v>
      </c>
      <c r="E14" s="394">
        <v>11230</v>
      </c>
      <c r="F14" s="395">
        <v>4</v>
      </c>
    </row>
    <row r="15" spans="1:6">
      <c r="A15" s="391" t="s">
        <v>110</v>
      </c>
      <c r="B15" s="391" t="s">
        <v>125</v>
      </c>
      <c r="C15" s="392">
        <v>40293</v>
      </c>
      <c r="D15" s="393">
        <f t="shared" ca="1" si="0"/>
        <v>12</v>
      </c>
      <c r="E15" s="394">
        <v>11810</v>
      </c>
      <c r="F15" s="395">
        <v>1</v>
      </c>
    </row>
    <row r="16" spans="1:6">
      <c r="A16" s="391" t="s">
        <v>110</v>
      </c>
      <c r="B16" s="391" t="s">
        <v>125</v>
      </c>
      <c r="C16" s="392">
        <v>37249</v>
      </c>
      <c r="D16" s="393">
        <f t="shared" ca="1" si="0"/>
        <v>21</v>
      </c>
      <c r="E16" s="394">
        <v>12545</v>
      </c>
      <c r="F16" s="395">
        <v>4</v>
      </c>
    </row>
    <row r="17" spans="1:6">
      <c r="A17" s="391" t="s">
        <v>137</v>
      </c>
      <c r="B17" s="391" t="s">
        <v>131</v>
      </c>
      <c r="C17" s="392">
        <v>38960</v>
      </c>
      <c r="D17" s="393">
        <f t="shared" ca="1" si="0"/>
        <v>16</v>
      </c>
      <c r="E17" s="394">
        <v>12676</v>
      </c>
      <c r="F17" s="395">
        <v>2</v>
      </c>
    </row>
    <row r="18" spans="1:6">
      <c r="A18" s="391" t="s">
        <v>119</v>
      </c>
      <c r="B18" s="391" t="s">
        <v>131</v>
      </c>
      <c r="C18" s="392">
        <v>35861</v>
      </c>
      <c r="D18" s="393">
        <f t="shared" ca="1" si="0"/>
        <v>24</v>
      </c>
      <c r="E18" s="394">
        <v>12836</v>
      </c>
      <c r="F18" s="395">
        <v>5</v>
      </c>
    </row>
    <row r="19" spans="1:6">
      <c r="A19" s="391" t="s">
        <v>147</v>
      </c>
      <c r="B19" s="391" t="s">
        <v>125</v>
      </c>
      <c r="C19" s="392">
        <v>40624</v>
      </c>
      <c r="D19" s="393">
        <f t="shared" ca="1" si="0"/>
        <v>11</v>
      </c>
      <c r="E19" s="394">
        <v>13090</v>
      </c>
      <c r="F19" s="395">
        <v>4</v>
      </c>
    </row>
    <row r="20" spans="1:6">
      <c r="A20" s="391" t="s">
        <v>115</v>
      </c>
      <c r="B20" s="391" t="s">
        <v>125</v>
      </c>
      <c r="C20" s="392">
        <v>39731</v>
      </c>
      <c r="D20" s="393">
        <f t="shared" ca="1" si="0"/>
        <v>14</v>
      </c>
      <c r="E20" s="394">
        <v>13435</v>
      </c>
      <c r="F20" s="395">
        <v>1</v>
      </c>
    </row>
    <row r="21" spans="1:6">
      <c r="A21" s="391" t="s">
        <v>107</v>
      </c>
      <c r="B21" s="391" t="s">
        <v>125</v>
      </c>
      <c r="C21" s="392">
        <v>40696</v>
      </c>
      <c r="D21" s="393">
        <f t="shared" ca="1" si="0"/>
        <v>11</v>
      </c>
      <c r="E21" s="394">
        <v>13455</v>
      </c>
      <c r="F21" s="395">
        <v>2</v>
      </c>
    </row>
    <row r="22" spans="1:6">
      <c r="A22" s="391" t="s">
        <v>107</v>
      </c>
      <c r="B22" s="391" t="s">
        <v>125</v>
      </c>
      <c r="C22" s="392">
        <v>38805</v>
      </c>
      <c r="D22" s="393">
        <f t="shared" ca="1" si="0"/>
        <v>16</v>
      </c>
      <c r="E22" s="394">
        <v>13690</v>
      </c>
      <c r="F22" s="395">
        <v>5</v>
      </c>
    </row>
    <row r="23" spans="1:6">
      <c r="A23" s="391" t="s">
        <v>123</v>
      </c>
      <c r="B23" s="391" t="s">
        <v>125</v>
      </c>
      <c r="C23" s="392">
        <v>40777</v>
      </c>
      <c r="D23" s="393">
        <f t="shared" ca="1" si="0"/>
        <v>11</v>
      </c>
      <c r="E23" s="394">
        <v>13800</v>
      </c>
      <c r="F23" s="395">
        <v>3</v>
      </c>
    </row>
    <row r="24" spans="1:6">
      <c r="A24" s="391" t="s">
        <v>110</v>
      </c>
      <c r="B24" s="391" t="s">
        <v>131</v>
      </c>
      <c r="C24" s="392">
        <v>35946</v>
      </c>
      <c r="D24" s="393">
        <f t="shared" ca="1" si="0"/>
        <v>24</v>
      </c>
      <c r="E24" s="394">
        <v>14332</v>
      </c>
      <c r="F24" s="395">
        <v>5</v>
      </c>
    </row>
    <row r="25" spans="1:6">
      <c r="A25" s="391" t="s">
        <v>140</v>
      </c>
      <c r="B25" s="391" t="s">
        <v>131</v>
      </c>
      <c r="C25" s="392">
        <v>39087</v>
      </c>
      <c r="D25" s="393">
        <f t="shared" ca="1" si="0"/>
        <v>16</v>
      </c>
      <c r="E25" s="394">
        <v>14416</v>
      </c>
      <c r="F25" s="395">
        <v>4</v>
      </c>
    </row>
    <row r="26" spans="1:6">
      <c r="A26" s="391" t="s">
        <v>123</v>
      </c>
      <c r="B26" s="391" t="s">
        <v>131</v>
      </c>
      <c r="C26" s="392">
        <v>40925</v>
      </c>
      <c r="D26" s="393">
        <f t="shared" ca="1" si="0"/>
        <v>11</v>
      </c>
      <c r="E26" s="394">
        <v>14568</v>
      </c>
      <c r="F26" s="395">
        <v>3</v>
      </c>
    </row>
    <row r="27" spans="1:6">
      <c r="A27" s="391" t="s">
        <v>137</v>
      </c>
      <c r="B27" s="391" t="s">
        <v>131</v>
      </c>
      <c r="C27" s="392">
        <v>39758</v>
      </c>
      <c r="D27" s="393">
        <f t="shared" ca="1" si="0"/>
        <v>14</v>
      </c>
      <c r="E27" s="394">
        <v>14712</v>
      </c>
      <c r="F27" s="395">
        <v>5</v>
      </c>
    </row>
    <row r="28" spans="1:6">
      <c r="A28" s="391" t="s">
        <v>113</v>
      </c>
      <c r="B28" s="391" t="s">
        <v>125</v>
      </c>
      <c r="C28" s="392">
        <v>39138</v>
      </c>
      <c r="D28" s="393">
        <f t="shared" ca="1" si="0"/>
        <v>15</v>
      </c>
      <c r="E28" s="394">
        <v>15005</v>
      </c>
      <c r="F28" s="395">
        <v>4</v>
      </c>
    </row>
    <row r="29" spans="1:6">
      <c r="A29" s="391" t="s">
        <v>115</v>
      </c>
      <c r="B29" s="391" t="s">
        <v>131</v>
      </c>
      <c r="C29" s="396">
        <v>40403</v>
      </c>
      <c r="D29" s="393">
        <f t="shared" ca="1" si="0"/>
        <v>12</v>
      </c>
      <c r="E29" s="394">
        <v>15056</v>
      </c>
      <c r="F29" s="395">
        <v>5</v>
      </c>
    </row>
    <row r="30" spans="1:6">
      <c r="A30" s="391" t="s">
        <v>135</v>
      </c>
      <c r="B30" s="391" t="s">
        <v>125</v>
      </c>
      <c r="C30" s="392">
        <v>36217</v>
      </c>
      <c r="D30" s="393">
        <f t="shared" ca="1" si="0"/>
        <v>23</v>
      </c>
      <c r="E30" s="394">
        <v>15240</v>
      </c>
      <c r="F30" s="395">
        <v>1</v>
      </c>
    </row>
    <row r="31" spans="1:6">
      <c r="A31" s="391" t="s">
        <v>140</v>
      </c>
      <c r="B31" s="391" t="s">
        <v>125</v>
      </c>
      <c r="C31" s="392">
        <v>39697</v>
      </c>
      <c r="D31" s="393">
        <f t="shared" ca="1" si="0"/>
        <v>14</v>
      </c>
      <c r="E31" s="394">
        <v>15260</v>
      </c>
      <c r="F31" s="395">
        <v>2</v>
      </c>
    </row>
    <row r="32" spans="1:6">
      <c r="A32" s="391" t="s">
        <v>119</v>
      </c>
      <c r="B32" s="391" t="s">
        <v>131</v>
      </c>
      <c r="C32" s="392">
        <v>36557</v>
      </c>
      <c r="D32" s="393">
        <f t="shared" ca="1" si="0"/>
        <v>22</v>
      </c>
      <c r="E32" s="394">
        <v>15552</v>
      </c>
      <c r="F32" s="395">
        <v>4</v>
      </c>
    </row>
    <row r="33" spans="1:6">
      <c r="A33" s="391" t="s">
        <v>113</v>
      </c>
      <c r="B33" s="391" t="s">
        <v>131</v>
      </c>
      <c r="C33" s="392">
        <v>39893</v>
      </c>
      <c r="D33" s="393">
        <f t="shared" ca="1" si="0"/>
        <v>13</v>
      </c>
      <c r="E33" s="394">
        <v>15744</v>
      </c>
      <c r="F33" s="395">
        <v>3</v>
      </c>
    </row>
    <row r="34" spans="1:6">
      <c r="A34" s="391" t="s">
        <v>147</v>
      </c>
      <c r="B34" s="391" t="s">
        <v>125</v>
      </c>
      <c r="C34" s="392">
        <v>37141</v>
      </c>
      <c r="D34" s="393">
        <f t="shared" ca="1" si="0"/>
        <v>21</v>
      </c>
      <c r="E34" s="394">
        <v>15910</v>
      </c>
      <c r="F34" s="395">
        <v>3</v>
      </c>
    </row>
    <row r="35" spans="1:6">
      <c r="A35" s="391" t="s">
        <v>177</v>
      </c>
      <c r="B35" s="391" t="s">
        <v>125</v>
      </c>
      <c r="C35" s="392">
        <v>40654</v>
      </c>
      <c r="D35" s="393">
        <f t="shared" ca="1" si="0"/>
        <v>11</v>
      </c>
      <c r="E35" s="394">
        <v>16015</v>
      </c>
      <c r="F35" s="395">
        <v>3</v>
      </c>
    </row>
    <row r="36" spans="1:6">
      <c r="A36" s="391" t="s">
        <v>110</v>
      </c>
      <c r="B36" s="391" t="s">
        <v>131</v>
      </c>
      <c r="C36" s="392">
        <v>36028</v>
      </c>
      <c r="D36" s="393">
        <f t="shared" ca="1" si="0"/>
        <v>24</v>
      </c>
      <c r="E36" s="394">
        <v>16688</v>
      </c>
      <c r="F36" s="395">
        <v>3</v>
      </c>
    </row>
    <row r="37" spans="1:6">
      <c r="A37" s="391" t="s">
        <v>115</v>
      </c>
      <c r="B37" s="391" t="s">
        <v>125</v>
      </c>
      <c r="C37" s="396">
        <v>40393</v>
      </c>
      <c r="D37" s="393">
        <f t="shared" ca="1" si="0"/>
        <v>12</v>
      </c>
      <c r="E37" s="394">
        <v>16925</v>
      </c>
      <c r="F37" s="395">
        <v>1</v>
      </c>
    </row>
    <row r="38" spans="1:6">
      <c r="A38" s="391" t="s">
        <v>107</v>
      </c>
      <c r="B38" s="391" t="s">
        <v>125</v>
      </c>
      <c r="C38" s="392">
        <v>36918</v>
      </c>
      <c r="D38" s="393">
        <f t="shared" ca="1" si="0"/>
        <v>21</v>
      </c>
      <c r="E38" s="394">
        <v>17205</v>
      </c>
      <c r="F38" s="395">
        <v>5</v>
      </c>
    </row>
    <row r="39" spans="1:6">
      <c r="A39" s="391" t="s">
        <v>140</v>
      </c>
      <c r="B39" s="391" t="s">
        <v>125</v>
      </c>
      <c r="C39" s="392">
        <v>36422</v>
      </c>
      <c r="D39" s="393">
        <f t="shared" ca="1" si="0"/>
        <v>23</v>
      </c>
      <c r="E39" s="394">
        <v>17270</v>
      </c>
      <c r="F39" s="395">
        <v>5</v>
      </c>
    </row>
    <row r="40" spans="1:6">
      <c r="A40" s="391" t="s">
        <v>135</v>
      </c>
      <c r="B40" s="391" t="s">
        <v>125</v>
      </c>
      <c r="C40" s="392">
        <v>37782</v>
      </c>
      <c r="D40" s="393">
        <f t="shared" ca="1" si="0"/>
        <v>19</v>
      </c>
      <c r="E40" s="394">
        <v>17735</v>
      </c>
      <c r="F40" s="395">
        <v>3</v>
      </c>
    </row>
    <row r="41" spans="1:6">
      <c r="A41" s="391" t="s">
        <v>119</v>
      </c>
      <c r="B41" s="391" t="s">
        <v>131</v>
      </c>
      <c r="C41" s="392">
        <v>35869</v>
      </c>
      <c r="D41" s="393">
        <f t="shared" ca="1" si="0"/>
        <v>24</v>
      </c>
      <c r="E41" s="394">
        <v>17912</v>
      </c>
      <c r="F41" s="395">
        <v>5</v>
      </c>
    </row>
    <row r="42" spans="1:6">
      <c r="A42" s="391" t="s">
        <v>123</v>
      </c>
      <c r="B42" s="391" t="s">
        <v>131</v>
      </c>
      <c r="C42" s="392">
        <v>36059</v>
      </c>
      <c r="D42" s="393">
        <f t="shared" ca="1" si="0"/>
        <v>24</v>
      </c>
      <c r="E42" s="394">
        <v>18500</v>
      </c>
      <c r="F42" s="395">
        <v>5</v>
      </c>
    </row>
    <row r="43" spans="1:6">
      <c r="A43" s="391" t="s">
        <v>137</v>
      </c>
      <c r="B43" s="391" t="s">
        <v>125</v>
      </c>
      <c r="C43" s="392">
        <v>39107</v>
      </c>
      <c r="D43" s="393">
        <f t="shared" ca="1" si="0"/>
        <v>15</v>
      </c>
      <c r="E43" s="394">
        <v>18655</v>
      </c>
      <c r="F43" s="395">
        <v>4</v>
      </c>
    </row>
    <row r="44" spans="1:6">
      <c r="A44" s="391" t="s">
        <v>140</v>
      </c>
      <c r="B44" s="391" t="s">
        <v>125</v>
      </c>
      <c r="C44" s="392">
        <v>39276</v>
      </c>
      <c r="D44" s="393">
        <f t="shared" ca="1" si="0"/>
        <v>15</v>
      </c>
      <c r="E44" s="394">
        <v>18895</v>
      </c>
      <c r="F44" s="395">
        <v>4</v>
      </c>
    </row>
    <row r="45" spans="1:6">
      <c r="A45" s="391" t="s">
        <v>250</v>
      </c>
      <c r="B45" s="391" t="s">
        <v>131</v>
      </c>
      <c r="C45" s="392">
        <v>40543</v>
      </c>
      <c r="D45" s="393">
        <f t="shared" ca="1" si="0"/>
        <v>12</v>
      </c>
      <c r="E45" s="394">
        <v>19044</v>
      </c>
      <c r="F45" s="395">
        <v>1</v>
      </c>
    </row>
    <row r="46" spans="1:6">
      <c r="A46" s="391" t="s">
        <v>107</v>
      </c>
      <c r="B46" s="391" t="s">
        <v>125</v>
      </c>
      <c r="C46" s="392">
        <v>36365</v>
      </c>
      <c r="D46" s="393">
        <f t="shared" ca="1" si="0"/>
        <v>23</v>
      </c>
      <c r="E46" s="394">
        <v>19825</v>
      </c>
      <c r="F46" s="395">
        <v>2</v>
      </c>
    </row>
    <row r="47" spans="1:6">
      <c r="A47" s="391" t="s">
        <v>154</v>
      </c>
      <c r="B47" s="391" t="s">
        <v>131</v>
      </c>
      <c r="C47" s="392">
        <v>38961</v>
      </c>
      <c r="D47" s="393">
        <f t="shared" ca="1" si="0"/>
        <v>16</v>
      </c>
      <c r="E47" s="394">
        <v>20028</v>
      </c>
      <c r="F47" s="395">
        <v>4</v>
      </c>
    </row>
    <row r="48" spans="1:6">
      <c r="A48" s="391" t="s">
        <v>147</v>
      </c>
      <c r="B48" s="391" t="s">
        <v>125</v>
      </c>
      <c r="C48" s="392">
        <v>40351</v>
      </c>
      <c r="D48" s="393">
        <f t="shared" ca="1" si="0"/>
        <v>12</v>
      </c>
      <c r="E48" s="394">
        <v>20040</v>
      </c>
      <c r="F48" s="395">
        <v>3</v>
      </c>
    </row>
    <row r="49" spans="1:6">
      <c r="A49" s="391" t="s">
        <v>107</v>
      </c>
      <c r="B49" s="391" t="s">
        <v>125</v>
      </c>
      <c r="C49" s="392">
        <v>39118</v>
      </c>
      <c r="D49" s="393">
        <f t="shared" ca="1" si="0"/>
        <v>15</v>
      </c>
      <c r="E49" s="394">
        <v>20075</v>
      </c>
      <c r="F49" s="395">
        <v>1</v>
      </c>
    </row>
    <row r="50" spans="1:6">
      <c r="A50" s="391" t="s">
        <v>121</v>
      </c>
      <c r="B50" s="391" t="s">
        <v>125</v>
      </c>
      <c r="C50" s="392">
        <v>35961</v>
      </c>
      <c r="D50" s="393">
        <f t="shared" ca="1" si="0"/>
        <v>24</v>
      </c>
      <c r="E50" s="394">
        <v>20500</v>
      </c>
      <c r="F50" s="395">
        <v>3</v>
      </c>
    </row>
    <row r="51" spans="1:6">
      <c r="A51" s="391" t="s">
        <v>119</v>
      </c>
      <c r="B51" s="391" t="s">
        <v>125</v>
      </c>
      <c r="C51" s="392">
        <v>36531</v>
      </c>
      <c r="D51" s="393">
        <f t="shared" ca="1" si="0"/>
        <v>23</v>
      </c>
      <c r="E51" s="394">
        <v>20990</v>
      </c>
      <c r="F51" s="395">
        <v>4</v>
      </c>
    </row>
    <row r="52" spans="1:6">
      <c r="A52" s="391" t="s">
        <v>113</v>
      </c>
      <c r="B52" s="391" t="s">
        <v>125</v>
      </c>
      <c r="C52" s="392">
        <v>40184</v>
      </c>
      <c r="D52" s="393">
        <f t="shared" ca="1" si="0"/>
        <v>13</v>
      </c>
      <c r="E52" s="394">
        <v>21220</v>
      </c>
      <c r="F52" s="395">
        <v>3</v>
      </c>
    </row>
    <row r="53" spans="1:6">
      <c r="A53" s="391" t="s">
        <v>119</v>
      </c>
      <c r="B53" s="391" t="s">
        <v>111</v>
      </c>
      <c r="C53" s="392">
        <v>40350</v>
      </c>
      <c r="D53" s="393">
        <f t="shared" ca="1" si="0"/>
        <v>12</v>
      </c>
      <c r="E53" s="394">
        <v>21580</v>
      </c>
      <c r="F53" s="395">
        <v>3</v>
      </c>
    </row>
    <row r="54" spans="1:6">
      <c r="A54" s="391" t="s">
        <v>115</v>
      </c>
      <c r="B54" s="391" t="s">
        <v>131</v>
      </c>
      <c r="C54" s="392">
        <v>37711</v>
      </c>
      <c r="D54" s="393">
        <f t="shared" ca="1" si="0"/>
        <v>19</v>
      </c>
      <c r="E54" s="394">
        <v>21648</v>
      </c>
      <c r="F54" s="395">
        <v>2</v>
      </c>
    </row>
    <row r="55" spans="1:6">
      <c r="A55" s="391" t="s">
        <v>121</v>
      </c>
      <c r="B55" s="391" t="s">
        <v>131</v>
      </c>
      <c r="C55" s="392">
        <v>36084</v>
      </c>
      <c r="D55" s="393">
        <f t="shared" ca="1" si="0"/>
        <v>24</v>
      </c>
      <c r="E55" s="394">
        <v>21668</v>
      </c>
      <c r="F55" s="395">
        <v>4</v>
      </c>
    </row>
    <row r="56" spans="1:6">
      <c r="A56" s="391" t="s">
        <v>140</v>
      </c>
      <c r="B56" s="391" t="s">
        <v>125</v>
      </c>
      <c r="C56" s="392">
        <v>36177</v>
      </c>
      <c r="D56" s="393">
        <f t="shared" ca="1" si="0"/>
        <v>24</v>
      </c>
      <c r="E56" s="394">
        <v>21670</v>
      </c>
      <c r="F56" s="395">
        <v>2</v>
      </c>
    </row>
    <row r="57" spans="1:6">
      <c r="A57" s="391" t="s">
        <v>113</v>
      </c>
      <c r="B57" s="391" t="s">
        <v>111</v>
      </c>
      <c r="C57" s="392">
        <v>40729</v>
      </c>
      <c r="D57" s="393">
        <f t="shared" ca="1" si="0"/>
        <v>11</v>
      </c>
      <c r="E57" s="394">
        <v>22320</v>
      </c>
      <c r="F57" s="395">
        <v>2</v>
      </c>
    </row>
    <row r="58" spans="1:6">
      <c r="A58" s="391" t="s">
        <v>140</v>
      </c>
      <c r="B58" s="391" t="s">
        <v>131</v>
      </c>
      <c r="C58" s="392">
        <v>41056</v>
      </c>
      <c r="D58" s="393">
        <f t="shared" ca="1" si="0"/>
        <v>10</v>
      </c>
      <c r="E58" s="394">
        <v>22344</v>
      </c>
      <c r="F58" s="395">
        <v>4</v>
      </c>
    </row>
    <row r="59" spans="1:6">
      <c r="A59" s="391" t="s">
        <v>113</v>
      </c>
      <c r="B59" s="391" t="s">
        <v>108</v>
      </c>
      <c r="C59" s="392">
        <v>38753</v>
      </c>
      <c r="D59" s="393">
        <f t="shared" ca="1" si="0"/>
        <v>16</v>
      </c>
      <c r="E59" s="394">
        <v>22410</v>
      </c>
      <c r="F59" s="395">
        <v>4</v>
      </c>
    </row>
    <row r="60" spans="1:6">
      <c r="A60" s="391" t="s">
        <v>140</v>
      </c>
      <c r="B60" s="391" t="s">
        <v>131</v>
      </c>
      <c r="C60" s="392">
        <v>38777</v>
      </c>
      <c r="D60" s="393">
        <f t="shared" ca="1" si="0"/>
        <v>16</v>
      </c>
      <c r="E60" s="394">
        <v>22472</v>
      </c>
      <c r="F60" s="395">
        <v>1</v>
      </c>
    </row>
    <row r="61" spans="1:6">
      <c r="A61" s="391" t="s">
        <v>110</v>
      </c>
      <c r="B61" s="391" t="s">
        <v>125</v>
      </c>
      <c r="C61" s="392">
        <v>36217</v>
      </c>
      <c r="D61" s="393">
        <f t="shared" ca="1" si="0"/>
        <v>23</v>
      </c>
      <c r="E61" s="394">
        <v>22475</v>
      </c>
      <c r="F61" s="395">
        <v>4</v>
      </c>
    </row>
    <row r="62" spans="1:6">
      <c r="A62" s="391" t="s">
        <v>123</v>
      </c>
      <c r="B62" s="391" t="s">
        <v>125</v>
      </c>
      <c r="C62" s="392">
        <v>39802</v>
      </c>
      <c r="D62" s="393">
        <f t="shared" ca="1" si="0"/>
        <v>14</v>
      </c>
      <c r="E62" s="394">
        <v>22535</v>
      </c>
      <c r="F62" s="395">
        <v>3</v>
      </c>
    </row>
    <row r="63" spans="1:6">
      <c r="A63" s="391" t="s">
        <v>140</v>
      </c>
      <c r="B63" s="391" t="s">
        <v>108</v>
      </c>
      <c r="C63" s="392">
        <v>36122</v>
      </c>
      <c r="D63" s="393">
        <f t="shared" ca="1" si="0"/>
        <v>24</v>
      </c>
      <c r="E63" s="394">
        <v>22660</v>
      </c>
      <c r="F63" s="395">
        <v>2</v>
      </c>
    </row>
    <row r="64" spans="1:6">
      <c r="A64" s="391" t="s">
        <v>107</v>
      </c>
      <c r="B64" s="391" t="s">
        <v>108</v>
      </c>
      <c r="C64" s="392">
        <v>39679</v>
      </c>
      <c r="D64" s="393">
        <f t="shared" ca="1" si="0"/>
        <v>14</v>
      </c>
      <c r="E64" s="394">
        <v>22820</v>
      </c>
      <c r="F64" s="395">
        <v>5</v>
      </c>
    </row>
    <row r="65" spans="1:6">
      <c r="A65" s="391" t="s">
        <v>121</v>
      </c>
      <c r="B65" s="391" t="s">
        <v>108</v>
      </c>
      <c r="C65" s="392">
        <v>40235</v>
      </c>
      <c r="D65" s="393">
        <f t="shared" ca="1" si="0"/>
        <v>12</v>
      </c>
      <c r="E65" s="394">
        <v>22860</v>
      </c>
      <c r="F65" s="395">
        <v>5</v>
      </c>
    </row>
    <row r="66" spans="1:6">
      <c r="A66" s="391" t="s">
        <v>110</v>
      </c>
      <c r="B66" s="391" t="s">
        <v>108</v>
      </c>
      <c r="C66" s="392">
        <v>35821</v>
      </c>
      <c r="D66" s="393">
        <f t="shared" ref="D66:D100" ca="1" si="1">DATEDIF(C66,TODAY(),"Y")</f>
        <v>24</v>
      </c>
      <c r="E66" s="394">
        <v>22870</v>
      </c>
      <c r="F66" s="395">
        <v>3</v>
      </c>
    </row>
    <row r="67" spans="1:6">
      <c r="A67" s="391" t="s">
        <v>147</v>
      </c>
      <c r="B67" s="391" t="s">
        <v>108</v>
      </c>
      <c r="C67" s="392">
        <v>40712</v>
      </c>
      <c r="D67" s="393">
        <f t="shared" ca="1" si="1"/>
        <v>11</v>
      </c>
      <c r="E67" s="394">
        <v>22900</v>
      </c>
      <c r="F67" s="395">
        <v>1</v>
      </c>
    </row>
    <row r="68" spans="1:6">
      <c r="A68" s="391" t="s">
        <v>242</v>
      </c>
      <c r="B68" s="391" t="s">
        <v>108</v>
      </c>
      <c r="C68" s="392">
        <v>38736</v>
      </c>
      <c r="D68" s="393">
        <f t="shared" ca="1" si="1"/>
        <v>17</v>
      </c>
      <c r="E68" s="394">
        <v>22920</v>
      </c>
      <c r="F68" s="395">
        <v>3</v>
      </c>
    </row>
    <row r="69" spans="1:6">
      <c r="A69" s="391" t="s">
        <v>107</v>
      </c>
      <c r="B69" s="391" t="s">
        <v>125</v>
      </c>
      <c r="C69" s="392">
        <v>39343</v>
      </c>
      <c r="D69" s="393">
        <f t="shared" ca="1" si="1"/>
        <v>15</v>
      </c>
      <c r="E69" s="394">
        <v>23000</v>
      </c>
      <c r="F69" s="395">
        <v>4</v>
      </c>
    </row>
    <row r="70" spans="1:6">
      <c r="A70" s="391" t="s">
        <v>110</v>
      </c>
      <c r="B70" s="391" t="s">
        <v>111</v>
      </c>
      <c r="C70" s="392">
        <v>39742</v>
      </c>
      <c r="D70" s="393">
        <f t="shared" ca="1" si="1"/>
        <v>14</v>
      </c>
      <c r="E70" s="394">
        <v>23020</v>
      </c>
      <c r="F70" s="395">
        <v>4</v>
      </c>
    </row>
    <row r="71" spans="1:6">
      <c r="A71" s="391" t="s">
        <v>107</v>
      </c>
      <c r="B71" s="391" t="s">
        <v>108</v>
      </c>
      <c r="C71" s="396">
        <v>40680</v>
      </c>
      <c r="D71" s="393">
        <f t="shared" ca="1" si="1"/>
        <v>11</v>
      </c>
      <c r="E71" s="394">
        <v>23030</v>
      </c>
      <c r="F71" s="395">
        <v>4</v>
      </c>
    </row>
    <row r="72" spans="1:6">
      <c r="A72" s="391" t="s">
        <v>119</v>
      </c>
      <c r="B72" s="391" t="s">
        <v>108</v>
      </c>
      <c r="C72" s="392">
        <v>40078</v>
      </c>
      <c r="D72" s="393">
        <f t="shared" ca="1" si="1"/>
        <v>13</v>
      </c>
      <c r="E72" s="394">
        <v>23190</v>
      </c>
      <c r="F72" s="395">
        <v>5</v>
      </c>
    </row>
    <row r="73" spans="1:6">
      <c r="A73" s="391" t="s">
        <v>123</v>
      </c>
      <c r="B73" s="391" t="s">
        <v>108</v>
      </c>
      <c r="C73" s="396">
        <v>40292</v>
      </c>
      <c r="D73" s="393">
        <f t="shared" ca="1" si="1"/>
        <v>12</v>
      </c>
      <c r="E73" s="394">
        <v>23280</v>
      </c>
      <c r="F73" s="395">
        <v>1</v>
      </c>
    </row>
    <row r="74" spans="1:6">
      <c r="A74" s="391" t="s">
        <v>110</v>
      </c>
      <c r="B74" s="391" t="s">
        <v>108</v>
      </c>
      <c r="C74" s="392">
        <v>39174</v>
      </c>
      <c r="D74" s="393">
        <f t="shared" ca="1" si="1"/>
        <v>15</v>
      </c>
      <c r="E74" s="394">
        <v>23320</v>
      </c>
      <c r="F74" s="395">
        <v>4</v>
      </c>
    </row>
    <row r="75" spans="1:6">
      <c r="A75" s="391" t="s">
        <v>140</v>
      </c>
      <c r="B75" s="391" t="s">
        <v>108</v>
      </c>
      <c r="C75" s="392">
        <v>39181</v>
      </c>
      <c r="D75" s="393">
        <f t="shared" ca="1" si="1"/>
        <v>15</v>
      </c>
      <c r="E75" s="394">
        <v>23330</v>
      </c>
      <c r="F75" s="395">
        <v>4</v>
      </c>
    </row>
    <row r="76" spans="1:6">
      <c r="A76" s="391" t="s">
        <v>107</v>
      </c>
      <c r="B76" s="391" t="s">
        <v>111</v>
      </c>
      <c r="C76" s="392">
        <v>39719</v>
      </c>
      <c r="D76" s="393">
        <f t="shared" ca="1" si="1"/>
        <v>14</v>
      </c>
      <c r="E76" s="394">
        <v>23340</v>
      </c>
      <c r="F76" s="395">
        <v>4</v>
      </c>
    </row>
    <row r="77" spans="1:6">
      <c r="A77" s="391" t="s">
        <v>123</v>
      </c>
      <c r="B77" s="391" t="s">
        <v>125</v>
      </c>
      <c r="C77" s="392">
        <v>35842</v>
      </c>
      <c r="D77" s="393">
        <f t="shared" ca="1" si="1"/>
        <v>24</v>
      </c>
      <c r="E77" s="394">
        <v>23380</v>
      </c>
      <c r="F77" s="395">
        <v>4</v>
      </c>
    </row>
    <row r="78" spans="1:6">
      <c r="A78" s="391" t="s">
        <v>121</v>
      </c>
      <c r="B78" s="391" t="s">
        <v>108</v>
      </c>
      <c r="C78" s="392">
        <v>36175</v>
      </c>
      <c r="D78" s="393">
        <f t="shared" ca="1" si="1"/>
        <v>24</v>
      </c>
      <c r="E78" s="394">
        <v>23520</v>
      </c>
      <c r="F78" s="395">
        <v>2</v>
      </c>
    </row>
    <row r="79" spans="1:6">
      <c r="A79" s="391" t="s">
        <v>123</v>
      </c>
      <c r="B79" s="391" t="s">
        <v>111</v>
      </c>
      <c r="C79" s="392">
        <v>36470</v>
      </c>
      <c r="D79" s="393">
        <f t="shared" ca="1" si="1"/>
        <v>23</v>
      </c>
      <c r="E79" s="394">
        <v>23560</v>
      </c>
      <c r="F79" s="395">
        <v>3</v>
      </c>
    </row>
    <row r="80" spans="1:6">
      <c r="A80" s="391" t="s">
        <v>110</v>
      </c>
      <c r="B80" s="391" t="s">
        <v>108</v>
      </c>
      <c r="C80" s="392">
        <v>37701</v>
      </c>
      <c r="D80" s="393">
        <f t="shared" ca="1" si="1"/>
        <v>19</v>
      </c>
      <c r="E80" s="394">
        <v>23560</v>
      </c>
      <c r="F80" s="395">
        <v>3</v>
      </c>
    </row>
    <row r="81" spans="1:6">
      <c r="A81" s="391" t="s">
        <v>140</v>
      </c>
      <c r="B81" s="391" t="s">
        <v>108</v>
      </c>
      <c r="C81" s="392">
        <v>36698</v>
      </c>
      <c r="D81" s="393">
        <f t="shared" ca="1" si="1"/>
        <v>22</v>
      </c>
      <c r="E81" s="394">
        <v>23650</v>
      </c>
      <c r="F81" s="395">
        <v>1</v>
      </c>
    </row>
    <row r="82" spans="1:6">
      <c r="A82" s="391" t="s">
        <v>119</v>
      </c>
      <c r="B82" s="391" t="s">
        <v>131</v>
      </c>
      <c r="C82" s="392">
        <v>39417</v>
      </c>
      <c r="D82" s="393">
        <f t="shared" ca="1" si="1"/>
        <v>15</v>
      </c>
      <c r="E82" s="394">
        <v>23692</v>
      </c>
      <c r="F82" s="395">
        <v>4</v>
      </c>
    </row>
    <row r="83" spans="1:6">
      <c r="A83" s="391" t="s">
        <v>140</v>
      </c>
      <c r="B83" s="391" t="s">
        <v>111</v>
      </c>
      <c r="C83" s="392">
        <v>36455</v>
      </c>
      <c r="D83" s="393">
        <f t="shared" ca="1" si="1"/>
        <v>23</v>
      </c>
      <c r="E83" s="394">
        <v>23810</v>
      </c>
      <c r="F83" s="395">
        <v>4</v>
      </c>
    </row>
    <row r="84" spans="1:6">
      <c r="A84" s="391" t="s">
        <v>110</v>
      </c>
      <c r="B84" s="391" t="s">
        <v>108</v>
      </c>
      <c r="C84" s="392">
        <v>40666</v>
      </c>
      <c r="D84" s="393">
        <f t="shared" ca="1" si="1"/>
        <v>11</v>
      </c>
      <c r="E84" s="394">
        <v>24090</v>
      </c>
      <c r="F84" s="395">
        <v>4</v>
      </c>
    </row>
    <row r="85" spans="1:6">
      <c r="A85" s="391" t="s">
        <v>107</v>
      </c>
      <c r="B85" s="391" t="s">
        <v>108</v>
      </c>
      <c r="C85" s="392">
        <v>40584</v>
      </c>
      <c r="D85" s="393">
        <f t="shared" ca="1" si="1"/>
        <v>11</v>
      </c>
      <c r="E85" s="394">
        <v>24200</v>
      </c>
      <c r="F85" s="395">
        <v>5</v>
      </c>
    </row>
    <row r="86" spans="1:6">
      <c r="A86" s="391" t="s">
        <v>140</v>
      </c>
      <c r="B86" s="391" t="s">
        <v>108</v>
      </c>
      <c r="C86" s="392">
        <v>39168</v>
      </c>
      <c r="D86" s="393">
        <f t="shared" ca="1" si="1"/>
        <v>15</v>
      </c>
      <c r="E86" s="394">
        <v>24300</v>
      </c>
      <c r="F86" s="395">
        <v>3</v>
      </c>
    </row>
    <row r="87" spans="1:6">
      <c r="A87" s="391" t="s">
        <v>110</v>
      </c>
      <c r="B87" s="391" t="s">
        <v>108</v>
      </c>
      <c r="C87" s="392">
        <v>38980</v>
      </c>
      <c r="D87" s="393">
        <f t="shared" ca="1" si="1"/>
        <v>16</v>
      </c>
      <c r="E87" s="394">
        <v>24340</v>
      </c>
      <c r="F87" s="395">
        <v>4</v>
      </c>
    </row>
    <row r="88" spans="1:6">
      <c r="A88" s="391" t="s">
        <v>140</v>
      </c>
      <c r="B88" s="391" t="s">
        <v>111</v>
      </c>
      <c r="C88" s="392">
        <v>40298</v>
      </c>
      <c r="D88" s="393">
        <f t="shared" ca="1" si="1"/>
        <v>12</v>
      </c>
      <c r="E88" s="394">
        <v>24410</v>
      </c>
      <c r="F88" s="395">
        <v>3</v>
      </c>
    </row>
    <row r="89" spans="1:6">
      <c r="A89" s="391" t="s">
        <v>140</v>
      </c>
      <c r="B89" s="391" t="s">
        <v>125</v>
      </c>
      <c r="C89" s="392">
        <v>37620</v>
      </c>
      <c r="D89" s="393">
        <f t="shared" ca="1" si="1"/>
        <v>20</v>
      </c>
      <c r="E89" s="394">
        <v>24460</v>
      </c>
      <c r="F89" s="395">
        <v>1</v>
      </c>
    </row>
    <row r="90" spans="1:6">
      <c r="A90" s="391" t="s">
        <v>140</v>
      </c>
      <c r="B90" s="391" t="s">
        <v>108</v>
      </c>
      <c r="C90" s="392">
        <v>39518</v>
      </c>
      <c r="D90" s="393">
        <f t="shared" ca="1" si="1"/>
        <v>14</v>
      </c>
      <c r="E90" s="394">
        <v>24710</v>
      </c>
      <c r="F90" s="395">
        <v>2</v>
      </c>
    </row>
    <row r="91" spans="1:6">
      <c r="A91" s="391" t="s">
        <v>110</v>
      </c>
      <c r="B91" s="391" t="s">
        <v>108</v>
      </c>
      <c r="C91" s="392">
        <v>39899</v>
      </c>
      <c r="D91" s="393">
        <f t="shared" ca="1" si="1"/>
        <v>13</v>
      </c>
      <c r="E91" s="394">
        <v>24790</v>
      </c>
      <c r="F91" s="395">
        <v>3</v>
      </c>
    </row>
    <row r="92" spans="1:6">
      <c r="A92" s="391" t="s">
        <v>177</v>
      </c>
      <c r="B92" s="391" t="s">
        <v>125</v>
      </c>
      <c r="C92" s="392">
        <v>39687</v>
      </c>
      <c r="D92" s="393">
        <f t="shared" ca="1" si="1"/>
        <v>14</v>
      </c>
      <c r="E92" s="394">
        <v>24815</v>
      </c>
      <c r="F92" s="395">
        <v>1</v>
      </c>
    </row>
    <row r="93" spans="1:6">
      <c r="A93" s="391" t="s">
        <v>119</v>
      </c>
      <c r="B93" s="391" t="s">
        <v>108</v>
      </c>
      <c r="C93" s="392">
        <v>40574</v>
      </c>
      <c r="D93" s="393">
        <f t="shared" ca="1" si="1"/>
        <v>11</v>
      </c>
      <c r="E93" s="394">
        <v>24840</v>
      </c>
      <c r="F93" s="395">
        <v>1</v>
      </c>
    </row>
    <row r="94" spans="1:6">
      <c r="A94" s="391" t="s">
        <v>107</v>
      </c>
      <c r="B94" s="391" t="s">
        <v>108</v>
      </c>
      <c r="C94" s="392">
        <v>39283</v>
      </c>
      <c r="D94" s="393">
        <f t="shared" ca="1" si="1"/>
        <v>15</v>
      </c>
      <c r="E94" s="394">
        <v>24980</v>
      </c>
      <c r="F94" s="395">
        <v>3</v>
      </c>
    </row>
    <row r="95" spans="1:6">
      <c r="A95" s="391" t="s">
        <v>113</v>
      </c>
      <c r="B95" s="391" t="s">
        <v>111</v>
      </c>
      <c r="C95" s="392">
        <v>35939</v>
      </c>
      <c r="D95" s="393">
        <f t="shared" ca="1" si="1"/>
        <v>24</v>
      </c>
      <c r="E95" s="394">
        <v>25120</v>
      </c>
      <c r="F95" s="395">
        <v>5</v>
      </c>
    </row>
    <row r="96" spans="1:6">
      <c r="A96" s="391" t="s">
        <v>283</v>
      </c>
      <c r="B96" s="391" t="s">
        <v>111</v>
      </c>
      <c r="C96" s="392">
        <v>38738</v>
      </c>
      <c r="D96" s="393">
        <f t="shared" ca="1" si="1"/>
        <v>17</v>
      </c>
      <c r="E96" s="394">
        <v>25120</v>
      </c>
      <c r="F96" s="395">
        <v>2</v>
      </c>
    </row>
    <row r="97" spans="1:6">
      <c r="A97" s="391" t="s">
        <v>140</v>
      </c>
      <c r="B97" s="391" t="s">
        <v>111</v>
      </c>
      <c r="C97" s="392">
        <v>36283</v>
      </c>
      <c r="D97" s="393">
        <f t="shared" ca="1" si="1"/>
        <v>23</v>
      </c>
      <c r="E97" s="394">
        <v>25130</v>
      </c>
      <c r="F97" s="395">
        <v>5</v>
      </c>
    </row>
    <row r="98" spans="1:6">
      <c r="A98" s="391" t="s">
        <v>110</v>
      </c>
      <c r="B98" s="391" t="s">
        <v>125</v>
      </c>
      <c r="C98" s="392">
        <v>40166</v>
      </c>
      <c r="D98" s="393">
        <f t="shared" ca="1" si="1"/>
        <v>13</v>
      </c>
      <c r="E98" s="394">
        <v>25245</v>
      </c>
      <c r="F98" s="395">
        <v>5</v>
      </c>
    </row>
    <row r="99" spans="1:6">
      <c r="A99" s="391" t="s">
        <v>140</v>
      </c>
      <c r="B99" s="391" t="s">
        <v>108</v>
      </c>
      <c r="C99" s="392">
        <v>37229</v>
      </c>
      <c r="D99" s="393">
        <f t="shared" ca="1" si="1"/>
        <v>21</v>
      </c>
      <c r="E99" s="394">
        <v>25310</v>
      </c>
      <c r="F99" s="395">
        <v>4</v>
      </c>
    </row>
    <row r="100" spans="1:6">
      <c r="A100" s="391" t="s">
        <v>107</v>
      </c>
      <c r="B100" s="391" t="s">
        <v>111</v>
      </c>
      <c r="C100" s="392">
        <v>37141</v>
      </c>
      <c r="D100" s="393">
        <f t="shared" ca="1" si="1"/>
        <v>21</v>
      </c>
      <c r="E100" s="394">
        <v>25530</v>
      </c>
      <c r="F100" s="395">
        <v>3</v>
      </c>
    </row>
  </sheetData>
  <protectedRanges>
    <protectedRange sqref="A2:A100" name="Range2"/>
  </protectedRange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FFF00"/>
  </sheetPr>
  <dimension ref="A2:H22"/>
  <sheetViews>
    <sheetView workbookViewId="0">
      <selection activeCell="I21" sqref="I21"/>
    </sheetView>
  </sheetViews>
  <sheetFormatPr defaultRowHeight="15"/>
  <cols>
    <col min="1" max="1" width="33.140625" bestFit="1" customWidth="1"/>
    <col min="2" max="2" width="16.85546875" bestFit="1" customWidth="1"/>
    <col min="3" max="3" width="18.5703125" bestFit="1" customWidth="1"/>
    <col min="5" max="5" width="13.28515625" bestFit="1" customWidth="1"/>
    <col min="6" max="6" width="12.42578125" bestFit="1" customWidth="1"/>
  </cols>
  <sheetData>
    <row r="2" spans="1:8" ht="25.5">
      <c r="A2" s="177" t="s">
        <v>1800</v>
      </c>
      <c r="B2" s="177" t="s">
        <v>714</v>
      </c>
      <c r="C2" s="177" t="s">
        <v>1799</v>
      </c>
    </row>
    <row r="3" spans="1:8" ht="25.5">
      <c r="A3" s="363">
        <v>1000</v>
      </c>
      <c r="B3" s="178">
        <v>1500</v>
      </c>
      <c r="C3" s="178">
        <f>B3*A3</f>
        <v>1500000</v>
      </c>
    </row>
    <row r="4" spans="1:8">
      <c r="B4" s="13"/>
    </row>
    <row r="5" spans="1:8">
      <c r="B5" s="13"/>
    </row>
    <row r="6" spans="1:8">
      <c r="B6" s="13"/>
    </row>
    <row r="7" spans="1:8">
      <c r="B7" s="13"/>
    </row>
    <row r="8" spans="1:8" ht="25.5">
      <c r="A8" t="s">
        <v>1989</v>
      </c>
      <c r="B8" s="178">
        <v>1200</v>
      </c>
    </row>
    <row r="9" spans="1:8" ht="25.5">
      <c r="A9" t="s">
        <v>1990</v>
      </c>
      <c r="B9" s="178">
        <v>1000</v>
      </c>
    </row>
    <row r="10" spans="1:8">
      <c r="B10" s="13"/>
    </row>
    <row r="12" spans="1:8" ht="23.25">
      <c r="A12" s="364" t="s">
        <v>1991</v>
      </c>
    </row>
    <row r="14" spans="1:8" ht="15.75">
      <c r="A14" s="14" t="s">
        <v>1061</v>
      </c>
      <c r="B14" s="365">
        <v>2000000</v>
      </c>
      <c r="E14" s="14" t="s">
        <v>1061</v>
      </c>
      <c r="F14" s="14" t="s">
        <v>684</v>
      </c>
      <c r="G14" s="14" t="s">
        <v>1992</v>
      </c>
      <c r="H14" s="14" t="s">
        <v>1993</v>
      </c>
    </row>
    <row r="15" spans="1:8" ht="15.75">
      <c r="A15" s="14" t="s">
        <v>1060</v>
      </c>
      <c r="B15" s="118">
        <v>48</v>
      </c>
      <c r="E15" s="14"/>
      <c r="F15" s="366"/>
    </row>
    <row r="16" spans="1:8" ht="15.75">
      <c r="A16" s="14" t="s">
        <v>1058</v>
      </c>
      <c r="B16" s="119">
        <v>0.27</v>
      </c>
      <c r="E16" s="283">
        <v>1000000</v>
      </c>
      <c r="F16" s="366"/>
    </row>
    <row r="17" spans="1:6" ht="15.75">
      <c r="A17" s="14" t="s">
        <v>684</v>
      </c>
      <c r="B17" s="121"/>
      <c r="E17" s="283">
        <v>2000000</v>
      </c>
      <c r="F17" s="366"/>
    </row>
    <row r="18" spans="1:6">
      <c r="A18" s="14" t="s">
        <v>1992</v>
      </c>
      <c r="E18" s="283">
        <v>3000000</v>
      </c>
      <c r="F18" s="366"/>
    </row>
    <row r="19" spans="1:6">
      <c r="A19" s="14" t="s">
        <v>1993</v>
      </c>
      <c r="E19" s="283">
        <v>4000000</v>
      </c>
      <c r="F19" s="366"/>
    </row>
    <row r="20" spans="1:6">
      <c r="E20" s="283">
        <v>5000000</v>
      </c>
      <c r="F20" s="366"/>
    </row>
    <row r="21" spans="1:6">
      <c r="E21" s="283">
        <v>6000000</v>
      </c>
      <c r="F21" s="366"/>
    </row>
    <row r="22" spans="1:6">
      <c r="E22" s="13">
        <v>10000000</v>
      </c>
    </row>
  </sheetData>
  <scenarios current="2" show="2" sqref="C3">
    <scenario name="15" locked="1" count="1" user="user" comment="Created by user on 27-10-2017">
      <inputCells r="A3" val="15"/>
    </scenario>
    <scenario name="20" locked="1" count="1" user="user" comment="Created by user on 27-10-2017">
      <inputCells r="A3" val="20"/>
    </scenario>
    <scenario name="50" locked="1" count="1" user="Akerele Oluwasogo" comment="Created by Akerele Oluwasogo on 25-04-2018">
      <inputCells r="A3" val="50"/>
    </scenario>
  </scenario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24"/>
  <sheetViews>
    <sheetView workbookViewId="0">
      <selection activeCell="D6" sqref="D6"/>
    </sheetView>
  </sheetViews>
  <sheetFormatPr defaultRowHeight="15"/>
  <cols>
    <col min="1" max="1" width="13" customWidth="1"/>
    <col min="2" max="2" width="17.28515625" customWidth="1"/>
    <col min="3" max="3" width="16.5703125" customWidth="1"/>
    <col min="4" max="4" width="14.42578125" customWidth="1"/>
    <col min="5" max="5" width="15.42578125" customWidth="1"/>
    <col min="6" max="6" width="12.7109375" bestFit="1" customWidth="1"/>
  </cols>
  <sheetData>
    <row r="1" spans="1:6" ht="18.75">
      <c r="B1" s="292" t="s">
        <v>1824</v>
      </c>
    </row>
    <row r="2" spans="1:6">
      <c r="B2">
        <v>1</v>
      </c>
      <c r="C2">
        <v>2</v>
      </c>
      <c r="D2">
        <v>3</v>
      </c>
      <c r="E2">
        <v>4</v>
      </c>
      <c r="F2">
        <v>5</v>
      </c>
    </row>
    <row r="3" spans="1:6">
      <c r="A3" s="293" t="s">
        <v>1825</v>
      </c>
      <c r="B3" s="293" t="s">
        <v>1826</v>
      </c>
      <c r="C3" s="293" t="s">
        <v>1827</v>
      </c>
      <c r="D3" s="293" t="s">
        <v>1828</v>
      </c>
      <c r="E3" s="293" t="s">
        <v>1829</v>
      </c>
      <c r="F3" s="294" t="s">
        <v>1830</v>
      </c>
    </row>
    <row r="4" spans="1:6">
      <c r="A4" s="295"/>
      <c r="B4" s="295" t="s">
        <v>1831</v>
      </c>
      <c r="C4" s="296">
        <v>46000</v>
      </c>
      <c r="D4" s="296">
        <v>47474</v>
      </c>
      <c r="E4" s="296">
        <f>C4-D4</f>
        <v>-1474</v>
      </c>
      <c r="F4" s="297" t="str">
        <f>IF(E4=0,"BREAKEVEN",IF(E4&gt;0,"FAVOURABLE","ADVERSE"))</f>
        <v>ADVERSE</v>
      </c>
    </row>
    <row r="5" spans="1:6">
      <c r="A5" s="295"/>
      <c r="B5" s="295" t="s">
        <v>1832</v>
      </c>
      <c r="C5" s="296">
        <v>64644</v>
      </c>
      <c r="D5" s="296">
        <v>36363</v>
      </c>
      <c r="E5" s="296">
        <f t="shared" ref="E5:E24" si="0">C5-D5</f>
        <v>28281</v>
      </c>
      <c r="F5" s="297" t="str">
        <f t="shared" ref="F5:F24" si="1">IF(E5=0,"BREAKEVEN",IF(E5&gt;0,"FAVOURABLE","ADVERSE"))</f>
        <v>FAVOURABLE</v>
      </c>
    </row>
    <row r="6" spans="1:6">
      <c r="A6" s="295"/>
      <c r="B6" s="295" t="s">
        <v>1833</v>
      </c>
      <c r="C6" s="296">
        <v>44440</v>
      </c>
      <c r="D6" s="296">
        <v>96375</v>
      </c>
      <c r="E6" s="296">
        <f t="shared" si="0"/>
        <v>-51935</v>
      </c>
      <c r="F6" s="297" t="str">
        <f t="shared" si="1"/>
        <v>ADVERSE</v>
      </c>
    </row>
    <row r="7" spans="1:6">
      <c r="A7" s="295"/>
      <c r="B7" s="295" t="s">
        <v>1834</v>
      </c>
      <c r="C7" s="296">
        <v>64844</v>
      </c>
      <c r="D7" s="296">
        <v>35333</v>
      </c>
      <c r="E7" s="296">
        <f t="shared" si="0"/>
        <v>29511</v>
      </c>
      <c r="F7" s="297" t="str">
        <f t="shared" si="1"/>
        <v>FAVOURABLE</v>
      </c>
    </row>
    <row r="8" spans="1:6">
      <c r="A8" s="295"/>
      <c r="B8" s="295" t="s">
        <v>1835</v>
      </c>
      <c r="C8" s="296">
        <v>94448</v>
      </c>
      <c r="D8" s="296">
        <v>35333</v>
      </c>
      <c r="E8" s="296">
        <f t="shared" si="0"/>
        <v>59115</v>
      </c>
      <c r="F8" s="297" t="str">
        <f t="shared" si="1"/>
        <v>FAVOURABLE</v>
      </c>
    </row>
    <row r="9" spans="1:6">
      <c r="A9" s="295"/>
      <c r="B9" s="295" t="s">
        <v>1836</v>
      </c>
      <c r="C9" s="296">
        <v>44220</v>
      </c>
      <c r="D9" s="296">
        <v>53844</v>
      </c>
      <c r="E9" s="296">
        <f t="shared" si="0"/>
        <v>-9624</v>
      </c>
      <c r="F9" s="297" t="str">
        <f t="shared" si="1"/>
        <v>ADVERSE</v>
      </c>
    </row>
    <row r="10" spans="1:6">
      <c r="A10" s="295"/>
      <c r="B10" s="295" t="s">
        <v>1837</v>
      </c>
      <c r="C10" s="296">
        <v>74548</v>
      </c>
      <c r="D10" s="296">
        <v>63383</v>
      </c>
      <c r="E10" s="296">
        <f t="shared" si="0"/>
        <v>11165</v>
      </c>
      <c r="F10" s="297" t="str">
        <f t="shared" si="1"/>
        <v>FAVOURABLE</v>
      </c>
    </row>
    <row r="11" spans="1:6">
      <c r="A11" s="295"/>
      <c r="B11" s="295" t="s">
        <v>1838</v>
      </c>
      <c r="C11" s="296">
        <v>64644</v>
      </c>
      <c r="D11" s="296">
        <v>78943</v>
      </c>
      <c r="E11" s="296">
        <f t="shared" si="0"/>
        <v>-14299</v>
      </c>
      <c r="F11" s="297" t="str">
        <f t="shared" si="1"/>
        <v>ADVERSE</v>
      </c>
    </row>
    <row r="12" spans="1:6">
      <c r="A12" s="295"/>
      <c r="B12" s="295" t="s">
        <v>1839</v>
      </c>
      <c r="C12" s="296">
        <v>46444</v>
      </c>
      <c r="D12" s="296">
        <v>70524</v>
      </c>
      <c r="E12" s="296">
        <f t="shared" si="0"/>
        <v>-24080</v>
      </c>
      <c r="F12" s="297" t="str">
        <f t="shared" si="1"/>
        <v>ADVERSE</v>
      </c>
    </row>
    <row r="13" spans="1:6">
      <c r="A13" s="295"/>
      <c r="B13" s="295" t="s">
        <v>1840</v>
      </c>
      <c r="C13" s="296">
        <v>37393</v>
      </c>
      <c r="D13" s="296">
        <v>64840</v>
      </c>
      <c r="E13" s="296">
        <f t="shared" si="0"/>
        <v>-27447</v>
      </c>
      <c r="F13" s="297" t="str">
        <f t="shared" si="1"/>
        <v>ADVERSE</v>
      </c>
    </row>
    <row r="14" spans="1:6">
      <c r="A14" s="295"/>
      <c r="B14" s="295" t="s">
        <v>1841</v>
      </c>
      <c r="C14" s="296">
        <v>47044</v>
      </c>
      <c r="D14" s="296">
        <v>93338</v>
      </c>
      <c r="E14" s="296">
        <f t="shared" si="0"/>
        <v>-46294</v>
      </c>
      <c r="F14" s="297" t="str">
        <f t="shared" si="1"/>
        <v>ADVERSE</v>
      </c>
    </row>
    <row r="15" spans="1:6">
      <c r="A15" s="295"/>
      <c r="B15" s="295" t="s">
        <v>1842</v>
      </c>
      <c r="C15" s="296">
        <v>44477</v>
      </c>
      <c r="D15" s="296">
        <v>74042</v>
      </c>
      <c r="E15" s="296">
        <f t="shared" si="0"/>
        <v>-29565</v>
      </c>
      <c r="F15" s="297" t="str">
        <f t="shared" si="1"/>
        <v>ADVERSE</v>
      </c>
    </row>
    <row r="16" spans="1:6">
      <c r="A16" s="295"/>
      <c r="B16" s="295" t="s">
        <v>1843</v>
      </c>
      <c r="C16" s="296">
        <v>89442</v>
      </c>
      <c r="D16" s="296">
        <v>74945</v>
      </c>
      <c r="E16" s="296">
        <f t="shared" si="0"/>
        <v>14497</v>
      </c>
      <c r="F16" s="297" t="str">
        <f t="shared" si="1"/>
        <v>FAVOURABLE</v>
      </c>
    </row>
    <row r="17" spans="1:6">
      <c r="A17" s="295"/>
      <c r="B17" s="295" t="s">
        <v>1844</v>
      </c>
      <c r="C17" s="296">
        <v>48472</v>
      </c>
      <c r="D17" s="296">
        <v>33321</v>
      </c>
      <c r="E17" s="296">
        <f t="shared" si="0"/>
        <v>15151</v>
      </c>
      <c r="F17" s="297" t="str">
        <f t="shared" si="1"/>
        <v>FAVOURABLE</v>
      </c>
    </row>
    <row r="18" spans="1:6">
      <c r="A18" s="295"/>
      <c r="B18" s="295" t="s">
        <v>1845</v>
      </c>
      <c r="C18" s="296">
        <v>46442</v>
      </c>
      <c r="D18" s="296">
        <v>73111</v>
      </c>
      <c r="E18" s="296">
        <f t="shared" si="0"/>
        <v>-26669</v>
      </c>
      <c r="F18" s="297" t="str">
        <f t="shared" si="1"/>
        <v>ADVERSE</v>
      </c>
    </row>
    <row r="19" spans="1:6">
      <c r="A19" s="295"/>
      <c r="B19" s="295" t="s">
        <v>1846</v>
      </c>
      <c r="C19" s="296">
        <v>47404</v>
      </c>
      <c r="D19" s="296">
        <v>39363</v>
      </c>
      <c r="E19" s="296">
        <f t="shared" si="0"/>
        <v>8041</v>
      </c>
      <c r="F19" s="297" t="str">
        <f t="shared" si="1"/>
        <v>FAVOURABLE</v>
      </c>
    </row>
    <row r="20" spans="1:6">
      <c r="A20" s="295"/>
      <c r="B20" s="295" t="s">
        <v>1847</v>
      </c>
      <c r="C20" s="296">
        <v>78042</v>
      </c>
      <c r="D20" s="296">
        <v>83835</v>
      </c>
      <c r="E20" s="296">
        <f t="shared" si="0"/>
        <v>-5793</v>
      </c>
      <c r="F20" s="297" t="str">
        <f t="shared" si="1"/>
        <v>ADVERSE</v>
      </c>
    </row>
    <row r="21" spans="1:6">
      <c r="A21" s="295"/>
      <c r="B21" s="295" t="s">
        <v>1848</v>
      </c>
      <c r="C21" s="296">
        <v>37338</v>
      </c>
      <c r="D21" s="296">
        <v>77303</v>
      </c>
      <c r="E21" s="296">
        <f t="shared" si="0"/>
        <v>-39965</v>
      </c>
      <c r="F21" s="297" t="str">
        <f t="shared" si="1"/>
        <v>ADVERSE</v>
      </c>
    </row>
    <row r="22" spans="1:6">
      <c r="A22" s="295"/>
      <c r="B22" s="295" t="s">
        <v>1849</v>
      </c>
      <c r="C22" s="296">
        <v>94407</v>
      </c>
      <c r="D22" s="296">
        <v>77383</v>
      </c>
      <c r="E22" s="296">
        <f t="shared" si="0"/>
        <v>17024</v>
      </c>
      <c r="F22" s="297" t="str">
        <f t="shared" si="1"/>
        <v>FAVOURABLE</v>
      </c>
    </row>
    <row r="23" spans="1:6">
      <c r="A23" s="295"/>
      <c r="B23" s="295" t="s">
        <v>1850</v>
      </c>
      <c r="C23" s="296">
        <v>33633</v>
      </c>
      <c r="D23" s="296">
        <v>20323</v>
      </c>
      <c r="E23" s="296">
        <f t="shared" si="0"/>
        <v>13310</v>
      </c>
      <c r="F23" s="297" t="str">
        <f t="shared" si="1"/>
        <v>FAVOURABLE</v>
      </c>
    </row>
    <row r="24" spans="1:6">
      <c r="A24" s="298"/>
      <c r="B24" s="298" t="s">
        <v>1851</v>
      </c>
      <c r="C24" s="299">
        <v>48444</v>
      </c>
      <c r="D24" s="299">
        <v>38333</v>
      </c>
      <c r="E24" s="299">
        <f t="shared" si="0"/>
        <v>10111</v>
      </c>
      <c r="F24" s="206" t="str">
        <f t="shared" si="1"/>
        <v>FAVOURABLE</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E8"/>
  <sheetViews>
    <sheetView workbookViewId="0">
      <selection activeCell="I2" sqref="I2"/>
    </sheetView>
  </sheetViews>
  <sheetFormatPr defaultRowHeight="15"/>
  <cols>
    <col min="1" max="1" width="28.5703125" bestFit="1" customWidth="1"/>
    <col min="2" max="2" width="25.28515625" bestFit="1" customWidth="1"/>
    <col min="4" max="4" width="15.42578125" customWidth="1"/>
    <col min="5" max="5" width="15.28515625" customWidth="1"/>
  </cols>
  <sheetData>
    <row r="1" spans="1:5" ht="19.5" thickBot="1">
      <c r="A1" s="300" t="s">
        <v>1852</v>
      </c>
    </row>
    <row r="2" spans="1:5" ht="16.5" thickBot="1">
      <c r="B2" s="301" t="s">
        <v>1853</v>
      </c>
      <c r="D2" s="302" t="s">
        <v>1854</v>
      </c>
      <c r="E2" s="303"/>
    </row>
    <row r="3" spans="1:5" ht="32.25" thickBot="1">
      <c r="A3" s="304" t="s">
        <v>1855</v>
      </c>
      <c r="B3" s="305" t="s">
        <v>1841</v>
      </c>
      <c r="D3" s="302" t="s">
        <v>1856</v>
      </c>
      <c r="E3" s="303"/>
    </row>
    <row r="4" spans="1:5" ht="15.75">
      <c r="D4" s="302" t="s">
        <v>1857</v>
      </c>
      <c r="E4" s="303"/>
    </row>
    <row r="5" spans="1:5" ht="15.75">
      <c r="D5" s="302" t="s">
        <v>1858</v>
      </c>
      <c r="E5" s="303"/>
    </row>
    <row r="8" spans="1:5" ht="18.75">
      <c r="A8" s="300" t="s">
        <v>1859</v>
      </c>
    </row>
  </sheetData>
  <pageMargins left="0.7" right="0.7" top="0.75" bottom="0.75" header="0.3" footer="0.3"/>
  <pageSetup paperSize="9" orientation="portrait" horizontalDpi="300" verticalDpi="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4" tint="-0.249977111117893"/>
  </sheetPr>
  <dimension ref="A1:G20"/>
  <sheetViews>
    <sheetView workbookViewId="0">
      <selection activeCell="I18" sqref="I18"/>
    </sheetView>
  </sheetViews>
  <sheetFormatPr defaultRowHeight="15"/>
  <cols>
    <col min="1" max="1" width="18" bestFit="1" customWidth="1"/>
    <col min="2" max="2" width="11.7109375" bestFit="1" customWidth="1"/>
    <col min="3" max="3" width="6.42578125" bestFit="1" customWidth="1"/>
    <col min="4" max="4" width="9.28515625" bestFit="1" customWidth="1"/>
    <col min="5" max="5" width="5.85546875" bestFit="1" customWidth="1"/>
    <col min="6" max="6" width="7.7109375" bestFit="1" customWidth="1"/>
    <col min="7" max="7" width="10" bestFit="1" customWidth="1"/>
  </cols>
  <sheetData>
    <row r="1" spans="1:7">
      <c r="A1" s="93" t="s">
        <v>102</v>
      </c>
      <c r="B1" s="94" t="s">
        <v>103</v>
      </c>
      <c r="C1" s="94" t="s">
        <v>104</v>
      </c>
      <c r="D1" s="95" t="s">
        <v>105</v>
      </c>
      <c r="E1" s="96" t="s">
        <v>687</v>
      </c>
      <c r="F1" s="81" t="s">
        <v>638</v>
      </c>
      <c r="G1" s="97" t="s">
        <v>753</v>
      </c>
    </row>
    <row r="2" spans="1:7">
      <c r="A2" s="7" t="s">
        <v>816</v>
      </c>
    </row>
    <row r="3" spans="1:7">
      <c r="A3" s="7" t="s">
        <v>831</v>
      </c>
    </row>
    <row r="4" spans="1:7">
      <c r="A4" s="7" t="s">
        <v>278</v>
      </c>
    </row>
    <row r="5" spans="1:7">
      <c r="A5" s="7" t="s">
        <v>821</v>
      </c>
    </row>
    <row r="6" spans="1:7">
      <c r="A6" s="7" t="s">
        <v>241</v>
      </c>
    </row>
    <row r="7" spans="1:7">
      <c r="A7" s="7" t="s">
        <v>389</v>
      </c>
    </row>
    <row r="8" spans="1:7">
      <c r="A8" s="7" t="s">
        <v>607</v>
      </c>
    </row>
    <row r="9" spans="1:7">
      <c r="A9" s="7" t="s">
        <v>355</v>
      </c>
    </row>
    <row r="10" spans="1:7">
      <c r="A10" s="7" t="s">
        <v>505</v>
      </c>
    </row>
    <row r="11" spans="1:7">
      <c r="A11" s="7" t="s">
        <v>574</v>
      </c>
    </row>
    <row r="12" spans="1:7">
      <c r="A12" s="7" t="s">
        <v>677</v>
      </c>
    </row>
    <row r="13" spans="1:7">
      <c r="A13" s="7" t="s">
        <v>836</v>
      </c>
    </row>
    <row r="14" spans="1:7">
      <c r="A14" s="7" t="s">
        <v>492</v>
      </c>
    </row>
    <row r="15" spans="1:7">
      <c r="A15" s="7" t="s">
        <v>323</v>
      </c>
    </row>
    <row r="16" spans="1:7">
      <c r="A16" s="7" t="s">
        <v>920</v>
      </c>
    </row>
    <row r="17" spans="1:1">
      <c r="A17" s="7" t="s">
        <v>559</v>
      </c>
    </row>
    <row r="18" spans="1:1">
      <c r="A18" s="7" t="s">
        <v>930</v>
      </c>
    </row>
    <row r="19" spans="1:1">
      <c r="A19" s="7" t="s">
        <v>227</v>
      </c>
    </row>
    <row r="20" spans="1:1">
      <c r="A20" s="7" t="s">
        <v>395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0070C0"/>
  </sheetPr>
  <dimension ref="A1:G742"/>
  <sheetViews>
    <sheetView workbookViewId="0">
      <pane ySplit="1" topLeftCell="A7" activePane="bottomLeft" state="frozen"/>
      <selection pane="bottomLeft" activeCell="D12" sqref="D12"/>
    </sheetView>
  </sheetViews>
  <sheetFormatPr defaultRowHeight="15"/>
  <cols>
    <col min="1" max="1" width="19.5703125" bestFit="1" customWidth="1"/>
    <col min="2" max="2" width="27.28515625" bestFit="1" customWidth="1"/>
    <col min="3" max="3" width="9.7109375" bestFit="1" customWidth="1"/>
    <col min="4" max="4" width="10.140625" bestFit="1" customWidth="1"/>
    <col min="5" max="5" width="5.85546875" bestFit="1" customWidth="1"/>
    <col min="6" max="6" width="8" bestFit="1" customWidth="1"/>
    <col min="7" max="7" width="10" bestFit="1" customWidth="1"/>
    <col min="8" max="8" width="6.42578125" bestFit="1" customWidth="1"/>
  </cols>
  <sheetData>
    <row r="1" spans="1:7">
      <c r="A1" s="93" t="s">
        <v>102</v>
      </c>
      <c r="B1" s="94" t="s">
        <v>103</v>
      </c>
      <c r="C1" s="94" t="s">
        <v>104</v>
      </c>
      <c r="D1" s="95" t="s">
        <v>105</v>
      </c>
      <c r="E1" s="96" t="s">
        <v>687</v>
      </c>
      <c r="F1" s="81" t="s">
        <v>638</v>
      </c>
      <c r="G1" s="97" t="s">
        <v>753</v>
      </c>
    </row>
    <row r="2" spans="1:7">
      <c r="A2" s="7" t="s">
        <v>816</v>
      </c>
      <c r="B2" s="7" t="s">
        <v>140</v>
      </c>
      <c r="C2" s="7" t="s">
        <v>131</v>
      </c>
      <c r="D2" s="8">
        <v>37730</v>
      </c>
      <c r="E2" s="87">
        <f t="shared" ref="E2:E65" ca="1" si="0">DATEDIF(D2,TODAY(),"Y")</f>
        <v>19</v>
      </c>
      <c r="F2" s="99">
        <v>8892</v>
      </c>
      <c r="G2" s="100">
        <v>1</v>
      </c>
    </row>
    <row r="3" spans="1:7">
      <c r="A3" s="7" t="s">
        <v>831</v>
      </c>
      <c r="B3" s="7" t="s">
        <v>140</v>
      </c>
      <c r="C3" s="7" t="s">
        <v>131</v>
      </c>
      <c r="D3" s="8">
        <v>35982</v>
      </c>
      <c r="E3" s="87">
        <f t="shared" ca="1" si="0"/>
        <v>24</v>
      </c>
      <c r="F3" s="99">
        <v>8904</v>
      </c>
      <c r="G3" s="100">
        <v>3</v>
      </c>
    </row>
    <row r="4" spans="1:7">
      <c r="A4" s="7" t="s">
        <v>278</v>
      </c>
      <c r="B4" s="7" t="s">
        <v>115</v>
      </c>
      <c r="C4" s="7" t="s">
        <v>131</v>
      </c>
      <c r="D4" s="9">
        <v>40452</v>
      </c>
      <c r="E4" s="87">
        <f t="shared" ca="1" si="0"/>
        <v>12</v>
      </c>
      <c r="F4" s="99">
        <v>9180</v>
      </c>
      <c r="G4" s="100">
        <v>3</v>
      </c>
    </row>
    <row r="5" spans="1:7">
      <c r="A5" s="7" t="s">
        <v>821</v>
      </c>
      <c r="B5" s="7" t="s">
        <v>140</v>
      </c>
      <c r="C5" s="7" t="s">
        <v>131</v>
      </c>
      <c r="D5" s="8">
        <v>36305</v>
      </c>
      <c r="E5" s="87">
        <f t="shared" ca="1" si="0"/>
        <v>23</v>
      </c>
      <c r="F5" s="99">
        <v>9424</v>
      </c>
      <c r="G5" s="100">
        <v>4</v>
      </c>
    </row>
    <row r="6" spans="1:7">
      <c r="A6" s="7" t="s">
        <v>241</v>
      </c>
      <c r="B6" s="7" t="s">
        <v>242</v>
      </c>
      <c r="C6" s="7" t="s">
        <v>125</v>
      </c>
      <c r="D6" s="8">
        <v>40572</v>
      </c>
      <c r="E6" s="87">
        <f t="shared" ca="1" si="0"/>
        <v>11</v>
      </c>
      <c r="F6" s="99">
        <v>10520</v>
      </c>
      <c r="G6" s="100">
        <v>4</v>
      </c>
    </row>
    <row r="7" spans="1:7">
      <c r="A7" s="7" t="s">
        <v>389</v>
      </c>
      <c r="B7" s="7" t="s">
        <v>140</v>
      </c>
      <c r="C7" s="7" t="s">
        <v>131</v>
      </c>
      <c r="D7" s="8">
        <v>39747</v>
      </c>
      <c r="E7" s="87">
        <f t="shared" ca="1" si="0"/>
        <v>14</v>
      </c>
      <c r="F7" s="99">
        <v>10572</v>
      </c>
      <c r="G7" s="100">
        <v>4</v>
      </c>
    </row>
    <row r="8" spans="1:7">
      <c r="A8" s="7" t="s">
        <v>607</v>
      </c>
      <c r="B8" s="7" t="s">
        <v>110</v>
      </c>
      <c r="C8" s="7" t="s">
        <v>125</v>
      </c>
      <c r="D8" s="8">
        <v>38723</v>
      </c>
      <c r="E8" s="87">
        <f t="shared" ca="1" si="0"/>
        <v>17</v>
      </c>
      <c r="F8" s="99">
        <v>10630</v>
      </c>
      <c r="G8" s="100">
        <v>3</v>
      </c>
    </row>
    <row r="9" spans="1:7">
      <c r="A9" s="7" t="s">
        <v>355</v>
      </c>
      <c r="B9" s="7" t="s">
        <v>135</v>
      </c>
      <c r="C9" s="7" t="s">
        <v>131</v>
      </c>
      <c r="D9" s="8">
        <v>40126</v>
      </c>
      <c r="E9" s="87">
        <f t="shared" ca="1" si="0"/>
        <v>13</v>
      </c>
      <c r="F9" s="99">
        <v>10636</v>
      </c>
      <c r="G9" s="100">
        <v>4</v>
      </c>
    </row>
    <row r="10" spans="1:7">
      <c r="A10" s="7" t="s">
        <v>505</v>
      </c>
      <c r="B10" s="7" t="s">
        <v>110</v>
      </c>
      <c r="C10" s="7" t="s">
        <v>125</v>
      </c>
      <c r="D10" s="8">
        <v>39176</v>
      </c>
      <c r="E10" s="87">
        <f t="shared" ca="1" si="0"/>
        <v>15</v>
      </c>
      <c r="F10" s="99">
        <v>10700</v>
      </c>
      <c r="G10" s="100">
        <v>4</v>
      </c>
    </row>
    <row r="11" spans="1:7">
      <c r="A11" s="7" t="s">
        <v>574</v>
      </c>
      <c r="B11" s="7" t="s">
        <v>154</v>
      </c>
      <c r="C11" s="7" t="s">
        <v>125</v>
      </c>
      <c r="D11" s="8">
        <v>38851</v>
      </c>
      <c r="E11" s="87">
        <f t="shared" ca="1" si="0"/>
        <v>16</v>
      </c>
      <c r="F11" s="99">
        <v>11025</v>
      </c>
      <c r="G11" s="100">
        <v>1</v>
      </c>
    </row>
    <row r="12" spans="1:7">
      <c r="A12" s="7" t="s">
        <v>677</v>
      </c>
      <c r="B12" s="7" t="s">
        <v>121</v>
      </c>
      <c r="C12" s="7" t="s">
        <v>131</v>
      </c>
      <c r="D12" s="8">
        <v>37827</v>
      </c>
      <c r="E12" s="87">
        <f t="shared" ca="1" si="0"/>
        <v>19</v>
      </c>
      <c r="F12" s="99">
        <v>11044</v>
      </c>
      <c r="G12" s="100">
        <v>2</v>
      </c>
    </row>
    <row r="13" spans="1:7">
      <c r="A13" s="7" t="s">
        <v>836</v>
      </c>
      <c r="B13" s="7" t="s">
        <v>140</v>
      </c>
      <c r="C13" s="7" t="s">
        <v>125</v>
      </c>
      <c r="D13" s="8">
        <v>36360</v>
      </c>
      <c r="E13" s="87">
        <f t="shared" ca="1" si="0"/>
        <v>23</v>
      </c>
      <c r="F13" s="99">
        <v>11065</v>
      </c>
      <c r="G13" s="100">
        <v>1</v>
      </c>
    </row>
    <row r="14" spans="1:7">
      <c r="A14" s="7" t="s">
        <v>492</v>
      </c>
      <c r="B14" s="7" t="s">
        <v>107</v>
      </c>
      <c r="C14" s="7" t="s">
        <v>125</v>
      </c>
      <c r="D14" s="8">
        <v>39253</v>
      </c>
      <c r="E14" s="87">
        <f t="shared" ca="1" si="0"/>
        <v>15</v>
      </c>
      <c r="F14" s="99">
        <v>11230</v>
      </c>
      <c r="G14" s="100">
        <v>4</v>
      </c>
    </row>
    <row r="15" spans="1:7">
      <c r="A15" s="7" t="s">
        <v>323</v>
      </c>
      <c r="B15" s="7" t="s">
        <v>110</v>
      </c>
      <c r="C15" s="7" t="s">
        <v>125</v>
      </c>
      <c r="D15" s="8">
        <v>40293</v>
      </c>
      <c r="E15" s="87">
        <f t="shared" ca="1" si="0"/>
        <v>12</v>
      </c>
      <c r="F15" s="99">
        <v>11810</v>
      </c>
      <c r="G15" s="100">
        <v>1</v>
      </c>
    </row>
    <row r="16" spans="1:7">
      <c r="A16" s="7" t="s">
        <v>920</v>
      </c>
      <c r="B16" s="7" t="s">
        <v>110</v>
      </c>
      <c r="C16" s="7" t="s">
        <v>125</v>
      </c>
      <c r="D16" s="8">
        <v>37249</v>
      </c>
      <c r="E16" s="87">
        <f t="shared" ca="1" si="0"/>
        <v>21</v>
      </c>
      <c r="F16" s="99">
        <v>12545</v>
      </c>
      <c r="G16" s="100">
        <v>4</v>
      </c>
    </row>
    <row r="17" spans="1:7">
      <c r="A17" s="7" t="s">
        <v>559</v>
      </c>
      <c r="B17" s="7" t="s">
        <v>137</v>
      </c>
      <c r="C17" s="7" t="s">
        <v>131</v>
      </c>
      <c r="D17" s="8">
        <v>38960</v>
      </c>
      <c r="E17" s="87">
        <f t="shared" ca="1" si="0"/>
        <v>16</v>
      </c>
      <c r="F17" s="99">
        <v>12676</v>
      </c>
      <c r="G17" s="100">
        <v>2</v>
      </c>
    </row>
    <row r="18" spans="1:7">
      <c r="A18" s="7" t="s">
        <v>930</v>
      </c>
      <c r="B18" s="7" t="s">
        <v>119</v>
      </c>
      <c r="C18" s="7" t="s">
        <v>131</v>
      </c>
      <c r="D18" s="8">
        <v>35861</v>
      </c>
      <c r="E18" s="87">
        <f t="shared" ca="1" si="0"/>
        <v>24</v>
      </c>
      <c r="F18" s="99">
        <v>12836</v>
      </c>
      <c r="G18" s="100">
        <v>5</v>
      </c>
    </row>
    <row r="19" spans="1:7">
      <c r="A19" s="7" t="s">
        <v>227</v>
      </c>
      <c r="B19" s="7" t="s">
        <v>147</v>
      </c>
      <c r="C19" s="7" t="s">
        <v>125</v>
      </c>
      <c r="D19" s="8">
        <v>40624</v>
      </c>
      <c r="E19" s="87">
        <f t="shared" ca="1" si="0"/>
        <v>11</v>
      </c>
      <c r="F19" s="99">
        <v>13090</v>
      </c>
      <c r="G19" s="100">
        <v>4</v>
      </c>
    </row>
    <row r="20" spans="1:7">
      <c r="A20" s="7" t="s">
        <v>395</v>
      </c>
      <c r="B20" s="7" t="s">
        <v>115</v>
      </c>
      <c r="C20" s="7" t="s">
        <v>125</v>
      </c>
      <c r="D20" s="8">
        <v>39731</v>
      </c>
      <c r="E20" s="87">
        <f t="shared" ca="1" si="0"/>
        <v>14</v>
      </c>
      <c r="F20" s="99">
        <v>13435</v>
      </c>
      <c r="G20" s="100">
        <v>1</v>
      </c>
    </row>
    <row r="21" spans="1:7">
      <c r="A21" s="7" t="s">
        <v>212</v>
      </c>
      <c r="B21" s="7" t="s">
        <v>107</v>
      </c>
      <c r="C21" s="7" t="s">
        <v>125</v>
      </c>
      <c r="D21" s="8">
        <v>40696</v>
      </c>
      <c r="E21" s="87">
        <f t="shared" ca="1" si="0"/>
        <v>11</v>
      </c>
      <c r="F21" s="99">
        <v>13455</v>
      </c>
      <c r="G21" s="100">
        <v>2</v>
      </c>
    </row>
    <row r="22" spans="1:7">
      <c r="A22" s="7" t="s">
        <v>586</v>
      </c>
      <c r="B22" s="7" t="s">
        <v>107</v>
      </c>
      <c r="C22" s="7" t="s">
        <v>125</v>
      </c>
      <c r="D22" s="8">
        <v>38805</v>
      </c>
      <c r="E22" s="87">
        <f t="shared" ca="1" si="0"/>
        <v>16</v>
      </c>
      <c r="F22" s="99">
        <v>13690</v>
      </c>
      <c r="G22" s="100">
        <v>5</v>
      </c>
    </row>
    <row r="23" spans="1:7">
      <c r="A23" s="7" t="s">
        <v>196</v>
      </c>
      <c r="B23" s="7" t="s">
        <v>123</v>
      </c>
      <c r="C23" s="7" t="s">
        <v>125</v>
      </c>
      <c r="D23" s="8">
        <v>40777</v>
      </c>
      <c r="E23" s="87">
        <f t="shared" ca="1" si="0"/>
        <v>11</v>
      </c>
      <c r="F23" s="99">
        <v>13800</v>
      </c>
      <c r="G23" s="100">
        <v>3</v>
      </c>
    </row>
    <row r="24" spans="1:7">
      <c r="A24" s="7" t="s">
        <v>900</v>
      </c>
      <c r="B24" s="7" t="s">
        <v>110</v>
      </c>
      <c r="C24" s="7" t="s">
        <v>131</v>
      </c>
      <c r="D24" s="8">
        <v>35946</v>
      </c>
      <c r="E24" s="87">
        <f t="shared" ca="1" si="0"/>
        <v>24</v>
      </c>
      <c r="F24" s="99">
        <v>14332</v>
      </c>
      <c r="G24" s="100">
        <v>5</v>
      </c>
    </row>
    <row r="25" spans="1:7">
      <c r="A25" s="7" t="s">
        <v>537</v>
      </c>
      <c r="B25" s="7" t="s">
        <v>140</v>
      </c>
      <c r="C25" s="7" t="s">
        <v>131</v>
      </c>
      <c r="D25" s="8">
        <v>39087</v>
      </c>
      <c r="E25" s="87">
        <f t="shared" ca="1" si="0"/>
        <v>16</v>
      </c>
      <c r="F25" s="99">
        <v>14416</v>
      </c>
      <c r="G25" s="100">
        <v>4</v>
      </c>
    </row>
    <row r="26" spans="1:7">
      <c r="A26" s="7" t="s">
        <v>169</v>
      </c>
      <c r="B26" s="7" t="s">
        <v>123</v>
      </c>
      <c r="C26" s="7" t="s">
        <v>131</v>
      </c>
      <c r="D26" s="8">
        <v>40925</v>
      </c>
      <c r="E26" s="87">
        <f t="shared" ca="1" si="0"/>
        <v>11</v>
      </c>
      <c r="F26" s="99">
        <v>14568</v>
      </c>
      <c r="G26" s="100">
        <v>3</v>
      </c>
    </row>
    <row r="27" spans="1:7">
      <c r="A27" s="7" t="s">
        <v>387</v>
      </c>
      <c r="B27" s="7" t="s">
        <v>137</v>
      </c>
      <c r="C27" s="7" t="s">
        <v>131</v>
      </c>
      <c r="D27" s="8">
        <v>39758</v>
      </c>
      <c r="E27" s="87">
        <f t="shared" ca="1" si="0"/>
        <v>14</v>
      </c>
      <c r="F27" s="99">
        <v>14712</v>
      </c>
      <c r="G27" s="100">
        <v>5</v>
      </c>
    </row>
    <row r="28" spans="1:7">
      <c r="A28" s="7" t="s">
        <v>520</v>
      </c>
      <c r="B28" s="7" t="s">
        <v>113</v>
      </c>
      <c r="C28" s="7" t="s">
        <v>125</v>
      </c>
      <c r="D28" s="8">
        <v>39138</v>
      </c>
      <c r="E28" s="87">
        <f t="shared" ca="1" si="0"/>
        <v>15</v>
      </c>
      <c r="F28" s="99">
        <v>15005</v>
      </c>
      <c r="G28" s="100">
        <v>4</v>
      </c>
    </row>
    <row r="29" spans="1:7">
      <c r="A29" s="7" t="s">
        <v>292</v>
      </c>
      <c r="B29" s="7" t="s">
        <v>115</v>
      </c>
      <c r="C29" s="7" t="s">
        <v>131</v>
      </c>
      <c r="D29" s="10">
        <v>40403</v>
      </c>
      <c r="E29" s="87">
        <f t="shared" ca="1" si="0"/>
        <v>12</v>
      </c>
      <c r="F29" s="99">
        <v>15056</v>
      </c>
      <c r="G29" s="100">
        <v>5</v>
      </c>
    </row>
    <row r="30" spans="1:7">
      <c r="A30" s="7" t="s">
        <v>10</v>
      </c>
      <c r="B30" s="7" t="s">
        <v>135</v>
      </c>
      <c r="C30" s="7" t="s">
        <v>125</v>
      </c>
      <c r="D30" s="8">
        <v>36217</v>
      </c>
      <c r="E30" s="87">
        <f t="shared" ca="1" si="0"/>
        <v>23</v>
      </c>
      <c r="F30" s="99">
        <v>15240</v>
      </c>
      <c r="G30" s="100">
        <v>1</v>
      </c>
    </row>
    <row r="31" spans="1:7">
      <c r="A31" s="7" t="s">
        <v>404</v>
      </c>
      <c r="B31" s="7" t="s">
        <v>140</v>
      </c>
      <c r="C31" s="7" t="s">
        <v>125</v>
      </c>
      <c r="D31" s="8">
        <v>39697</v>
      </c>
      <c r="E31" s="87">
        <f t="shared" ca="1" si="0"/>
        <v>14</v>
      </c>
      <c r="F31" s="99">
        <v>15260</v>
      </c>
      <c r="G31" s="100">
        <v>2</v>
      </c>
    </row>
    <row r="32" spans="1:7">
      <c r="A32" s="7" t="s">
        <v>928</v>
      </c>
      <c r="B32" s="7" t="s">
        <v>119</v>
      </c>
      <c r="C32" s="7" t="s">
        <v>131</v>
      </c>
      <c r="D32" s="8">
        <v>36557</v>
      </c>
      <c r="E32" s="87">
        <f t="shared" ca="1" si="0"/>
        <v>22</v>
      </c>
      <c r="F32" s="99">
        <v>15552</v>
      </c>
      <c r="G32" s="100">
        <v>4</v>
      </c>
    </row>
    <row r="33" spans="1:7">
      <c r="A33" s="7" t="s">
        <v>367</v>
      </c>
      <c r="B33" s="7" t="s">
        <v>113</v>
      </c>
      <c r="C33" s="7" t="s">
        <v>131</v>
      </c>
      <c r="D33" s="8">
        <v>39893</v>
      </c>
      <c r="E33" s="87">
        <f t="shared" ca="1" si="0"/>
        <v>13</v>
      </c>
      <c r="F33" s="99">
        <v>15744</v>
      </c>
      <c r="G33" s="100">
        <v>3</v>
      </c>
    </row>
    <row r="34" spans="1:7">
      <c r="A34" s="7" t="s">
        <v>873</v>
      </c>
      <c r="B34" s="7" t="s">
        <v>147</v>
      </c>
      <c r="C34" s="7" t="s">
        <v>125</v>
      </c>
      <c r="D34" s="8">
        <v>37141</v>
      </c>
      <c r="E34" s="87">
        <f t="shared" ca="1" si="0"/>
        <v>21</v>
      </c>
      <c r="F34" s="99">
        <v>15910</v>
      </c>
      <c r="G34" s="100">
        <v>3</v>
      </c>
    </row>
    <row r="35" spans="1:7">
      <c r="A35" s="7" t="s">
        <v>220</v>
      </c>
      <c r="B35" s="7" t="s">
        <v>177</v>
      </c>
      <c r="C35" s="7" t="s">
        <v>125</v>
      </c>
      <c r="D35" s="8">
        <v>40654</v>
      </c>
      <c r="E35" s="87">
        <f t="shared" ca="1" si="0"/>
        <v>11</v>
      </c>
      <c r="F35" s="99">
        <v>16015</v>
      </c>
      <c r="G35" s="100">
        <v>3</v>
      </c>
    </row>
    <row r="36" spans="1:7">
      <c r="A36" s="7" t="s">
        <v>907</v>
      </c>
      <c r="B36" s="7" t="s">
        <v>110</v>
      </c>
      <c r="C36" s="7" t="s">
        <v>131</v>
      </c>
      <c r="D36" s="8">
        <v>36028</v>
      </c>
      <c r="E36" s="87">
        <f t="shared" ca="1" si="0"/>
        <v>24</v>
      </c>
      <c r="F36" s="99">
        <v>16688</v>
      </c>
      <c r="G36" s="100">
        <v>3</v>
      </c>
    </row>
    <row r="37" spans="1:7">
      <c r="A37" s="7" t="s">
        <v>297</v>
      </c>
      <c r="B37" s="7" t="s">
        <v>115</v>
      </c>
      <c r="C37" s="7" t="s">
        <v>125</v>
      </c>
      <c r="D37" s="9">
        <v>40393</v>
      </c>
      <c r="E37" s="87">
        <f t="shared" ca="1" si="0"/>
        <v>12</v>
      </c>
      <c r="F37" s="99">
        <v>16925</v>
      </c>
      <c r="G37" s="100">
        <v>1</v>
      </c>
    </row>
    <row r="38" spans="1:7">
      <c r="A38" s="7" t="s">
        <v>953</v>
      </c>
      <c r="B38" s="7" t="s">
        <v>107</v>
      </c>
      <c r="C38" s="7" t="s">
        <v>125</v>
      </c>
      <c r="D38" s="8">
        <v>36918</v>
      </c>
      <c r="E38" s="87">
        <f t="shared" ca="1" si="0"/>
        <v>21</v>
      </c>
      <c r="F38" s="99">
        <v>17205</v>
      </c>
      <c r="G38" s="100">
        <v>5</v>
      </c>
    </row>
    <row r="39" spans="1:7">
      <c r="A39" s="7" t="s">
        <v>844</v>
      </c>
      <c r="B39" s="7" t="s">
        <v>140</v>
      </c>
      <c r="C39" s="7" t="s">
        <v>125</v>
      </c>
      <c r="D39" s="8">
        <v>36422</v>
      </c>
      <c r="E39" s="87">
        <f t="shared" ca="1" si="0"/>
        <v>23</v>
      </c>
      <c r="F39" s="99">
        <v>17270</v>
      </c>
      <c r="G39" s="100">
        <v>5</v>
      </c>
    </row>
    <row r="40" spans="1:7">
      <c r="A40" s="7" t="s">
        <v>639</v>
      </c>
      <c r="B40" s="7" t="s">
        <v>135</v>
      </c>
      <c r="C40" s="7" t="s">
        <v>125</v>
      </c>
      <c r="D40" s="8">
        <v>37782</v>
      </c>
      <c r="E40" s="87">
        <f t="shared" ca="1" si="0"/>
        <v>19</v>
      </c>
      <c r="F40" s="99">
        <v>17735</v>
      </c>
      <c r="G40" s="100">
        <v>3</v>
      </c>
    </row>
    <row r="41" spans="1:7">
      <c r="A41" s="7" t="s">
        <v>931</v>
      </c>
      <c r="B41" s="7" t="s">
        <v>119</v>
      </c>
      <c r="C41" s="7" t="s">
        <v>131</v>
      </c>
      <c r="D41" s="8">
        <v>35869</v>
      </c>
      <c r="E41" s="87">
        <f t="shared" ca="1" si="0"/>
        <v>24</v>
      </c>
      <c r="F41" s="99">
        <v>17912</v>
      </c>
      <c r="G41" s="100">
        <v>5</v>
      </c>
    </row>
    <row r="42" spans="1:7">
      <c r="A42" s="7" t="s">
        <v>766</v>
      </c>
      <c r="B42" s="7" t="s">
        <v>123</v>
      </c>
      <c r="C42" s="7" t="s">
        <v>131</v>
      </c>
      <c r="D42" s="8">
        <v>36059</v>
      </c>
      <c r="E42" s="87">
        <f t="shared" ca="1" si="0"/>
        <v>24</v>
      </c>
      <c r="F42" s="99">
        <v>18500</v>
      </c>
      <c r="G42" s="100">
        <v>5</v>
      </c>
    </row>
    <row r="43" spans="1:7">
      <c r="A43" s="7" t="s">
        <v>529</v>
      </c>
      <c r="B43" s="7" t="s">
        <v>137</v>
      </c>
      <c r="C43" s="7" t="s">
        <v>125</v>
      </c>
      <c r="D43" s="8">
        <v>39107</v>
      </c>
      <c r="E43" s="87">
        <f t="shared" ca="1" si="0"/>
        <v>15</v>
      </c>
      <c r="F43" s="99">
        <v>18655</v>
      </c>
      <c r="G43" s="100">
        <v>4</v>
      </c>
    </row>
    <row r="44" spans="1:7">
      <c r="A44" s="7" t="s">
        <v>482</v>
      </c>
      <c r="B44" s="7" t="s">
        <v>140</v>
      </c>
      <c r="C44" s="7" t="s">
        <v>125</v>
      </c>
      <c r="D44" s="8">
        <v>39276</v>
      </c>
      <c r="E44" s="87">
        <f t="shared" ca="1" si="0"/>
        <v>15</v>
      </c>
      <c r="F44" s="99">
        <v>18895</v>
      </c>
      <c r="G44" s="100">
        <v>4</v>
      </c>
    </row>
    <row r="45" spans="1:7">
      <c r="A45" s="7" t="s">
        <v>249</v>
      </c>
      <c r="B45" s="7" t="s">
        <v>250</v>
      </c>
      <c r="C45" s="7" t="s">
        <v>131</v>
      </c>
      <c r="D45" s="8">
        <v>40543</v>
      </c>
      <c r="E45" s="87">
        <f t="shared" ca="1" si="0"/>
        <v>12</v>
      </c>
      <c r="F45" s="99">
        <v>19044</v>
      </c>
      <c r="G45" s="100">
        <v>1</v>
      </c>
    </row>
    <row r="46" spans="1:7">
      <c r="A46" s="7" t="s">
        <v>963</v>
      </c>
      <c r="B46" s="7" t="s">
        <v>107</v>
      </c>
      <c r="C46" s="7" t="s">
        <v>125</v>
      </c>
      <c r="D46" s="8">
        <v>36365</v>
      </c>
      <c r="E46" s="87">
        <f t="shared" ca="1" si="0"/>
        <v>23</v>
      </c>
      <c r="F46" s="99">
        <v>19825</v>
      </c>
      <c r="G46" s="100">
        <v>2</v>
      </c>
    </row>
    <row r="47" spans="1:7">
      <c r="A47" s="7" t="s">
        <v>558</v>
      </c>
      <c r="B47" s="7" t="s">
        <v>154</v>
      </c>
      <c r="C47" s="7" t="s">
        <v>131</v>
      </c>
      <c r="D47" s="8">
        <v>38961</v>
      </c>
      <c r="E47" s="87">
        <f t="shared" ca="1" si="0"/>
        <v>16</v>
      </c>
      <c r="F47" s="99">
        <v>20028</v>
      </c>
      <c r="G47" s="100">
        <v>4</v>
      </c>
    </row>
    <row r="48" spans="1:7">
      <c r="A48" s="7" t="s">
        <v>308</v>
      </c>
      <c r="B48" s="7" t="s">
        <v>147</v>
      </c>
      <c r="C48" s="7" t="s">
        <v>125</v>
      </c>
      <c r="D48" s="8">
        <v>40351</v>
      </c>
      <c r="E48" s="87">
        <f t="shared" ca="1" si="0"/>
        <v>12</v>
      </c>
      <c r="F48" s="99">
        <v>20040</v>
      </c>
      <c r="G48" s="100">
        <v>3</v>
      </c>
    </row>
    <row r="49" spans="1:7">
      <c r="A49" s="7" t="s">
        <v>526</v>
      </c>
      <c r="B49" s="7" t="s">
        <v>107</v>
      </c>
      <c r="C49" s="7" t="s">
        <v>125</v>
      </c>
      <c r="D49" s="8">
        <v>39118</v>
      </c>
      <c r="E49" s="87">
        <f t="shared" ca="1" si="0"/>
        <v>15</v>
      </c>
      <c r="F49" s="99">
        <v>20075</v>
      </c>
      <c r="G49" s="100">
        <v>1</v>
      </c>
    </row>
    <row r="50" spans="1:7">
      <c r="A50" s="7" t="s">
        <v>678</v>
      </c>
      <c r="B50" s="7" t="s">
        <v>121</v>
      </c>
      <c r="C50" s="7" t="s">
        <v>125</v>
      </c>
      <c r="D50" s="8">
        <v>35961</v>
      </c>
      <c r="E50" s="87">
        <f t="shared" ca="1" si="0"/>
        <v>24</v>
      </c>
      <c r="F50" s="99">
        <v>20500</v>
      </c>
      <c r="G50" s="100">
        <v>3</v>
      </c>
    </row>
    <row r="51" spans="1:7">
      <c r="A51" s="7" t="s">
        <v>923</v>
      </c>
      <c r="B51" s="7" t="s">
        <v>119</v>
      </c>
      <c r="C51" s="7" t="s">
        <v>125</v>
      </c>
      <c r="D51" s="8">
        <v>36531</v>
      </c>
      <c r="E51" s="87">
        <f t="shared" ca="1" si="0"/>
        <v>23</v>
      </c>
      <c r="F51" s="99">
        <v>20990</v>
      </c>
      <c r="G51" s="100">
        <v>4</v>
      </c>
    </row>
    <row r="52" spans="1:7">
      <c r="A52" s="7" t="s">
        <v>350</v>
      </c>
      <c r="B52" s="7" t="s">
        <v>113</v>
      </c>
      <c r="C52" s="7" t="s">
        <v>125</v>
      </c>
      <c r="D52" s="8">
        <v>40184</v>
      </c>
      <c r="E52" s="87">
        <f t="shared" ca="1" si="0"/>
        <v>13</v>
      </c>
      <c r="F52" s="99">
        <v>21220</v>
      </c>
      <c r="G52" s="100">
        <v>3</v>
      </c>
    </row>
    <row r="53" spans="1:7">
      <c r="A53" s="7" t="s">
        <v>309</v>
      </c>
      <c r="B53" s="7" t="s">
        <v>119</v>
      </c>
      <c r="C53" s="7" t="s">
        <v>111</v>
      </c>
      <c r="D53" s="8">
        <v>40350</v>
      </c>
      <c r="E53" s="87">
        <f t="shared" ca="1" si="0"/>
        <v>12</v>
      </c>
      <c r="F53" s="99">
        <v>21580</v>
      </c>
      <c r="G53" s="100">
        <v>3</v>
      </c>
    </row>
    <row r="54" spans="1:7">
      <c r="A54" s="7" t="s">
        <v>885</v>
      </c>
      <c r="B54" s="7" t="s">
        <v>115</v>
      </c>
      <c r="C54" s="7" t="s">
        <v>131</v>
      </c>
      <c r="D54" s="8">
        <v>37711</v>
      </c>
      <c r="E54" s="87">
        <f t="shared" ca="1" si="0"/>
        <v>19</v>
      </c>
      <c r="F54" s="99">
        <v>21648</v>
      </c>
      <c r="G54" s="100">
        <v>2</v>
      </c>
    </row>
    <row r="55" spans="1:7">
      <c r="A55" s="7" t="s">
        <v>882</v>
      </c>
      <c r="B55" s="7" t="s">
        <v>121</v>
      </c>
      <c r="C55" s="7" t="s">
        <v>131</v>
      </c>
      <c r="D55" s="8">
        <v>36084</v>
      </c>
      <c r="E55" s="87">
        <f t="shared" ca="1" si="0"/>
        <v>24</v>
      </c>
      <c r="F55" s="99">
        <v>21668</v>
      </c>
      <c r="G55" s="100">
        <v>4</v>
      </c>
    </row>
    <row r="56" spans="1:7">
      <c r="A56" s="7" t="s">
        <v>802</v>
      </c>
      <c r="B56" s="7" t="s">
        <v>140</v>
      </c>
      <c r="C56" s="7" t="s">
        <v>125</v>
      </c>
      <c r="D56" s="8">
        <v>36177</v>
      </c>
      <c r="E56" s="87">
        <f t="shared" ca="1" si="0"/>
        <v>24</v>
      </c>
      <c r="F56" s="99">
        <v>21670</v>
      </c>
      <c r="G56" s="100">
        <v>2</v>
      </c>
    </row>
    <row r="57" spans="1:7">
      <c r="A57" s="7" t="s">
        <v>203</v>
      </c>
      <c r="B57" s="7" t="s">
        <v>113</v>
      </c>
      <c r="C57" s="7" t="s">
        <v>111</v>
      </c>
      <c r="D57" s="8">
        <v>40729</v>
      </c>
      <c r="E57" s="87">
        <f t="shared" ca="1" si="0"/>
        <v>11</v>
      </c>
      <c r="F57" s="99">
        <v>22320</v>
      </c>
      <c r="G57" s="100">
        <v>2</v>
      </c>
    </row>
    <row r="58" spans="1:7">
      <c r="A58" s="7" t="s">
        <v>148</v>
      </c>
      <c r="B58" s="7" t="s">
        <v>140</v>
      </c>
      <c r="C58" s="7" t="s">
        <v>131</v>
      </c>
      <c r="D58" s="8">
        <v>41056</v>
      </c>
      <c r="E58" s="87">
        <f t="shared" ca="1" si="0"/>
        <v>10</v>
      </c>
      <c r="F58" s="99">
        <v>22344</v>
      </c>
      <c r="G58" s="100">
        <v>4</v>
      </c>
    </row>
    <row r="59" spans="1:7">
      <c r="A59" s="7" t="s">
        <v>598</v>
      </c>
      <c r="B59" s="7" t="s">
        <v>113</v>
      </c>
      <c r="C59" s="7" t="s">
        <v>108</v>
      </c>
      <c r="D59" s="8">
        <v>38753</v>
      </c>
      <c r="E59" s="87">
        <f t="shared" ca="1" si="0"/>
        <v>16</v>
      </c>
      <c r="F59" s="99">
        <v>22410</v>
      </c>
      <c r="G59" s="100">
        <v>4</v>
      </c>
    </row>
    <row r="60" spans="1:7">
      <c r="A60" s="7" t="s">
        <v>595</v>
      </c>
      <c r="B60" s="7" t="s">
        <v>140</v>
      </c>
      <c r="C60" s="7" t="s">
        <v>131</v>
      </c>
      <c r="D60" s="8">
        <v>38777</v>
      </c>
      <c r="E60" s="87">
        <f t="shared" ca="1" si="0"/>
        <v>16</v>
      </c>
      <c r="F60" s="99">
        <v>22472</v>
      </c>
      <c r="G60" s="100">
        <v>1</v>
      </c>
    </row>
    <row r="61" spans="1:7">
      <c r="A61" s="7" t="s">
        <v>897</v>
      </c>
      <c r="B61" s="7" t="s">
        <v>110</v>
      </c>
      <c r="C61" s="7" t="s">
        <v>125</v>
      </c>
      <c r="D61" s="8">
        <v>36217</v>
      </c>
      <c r="E61" s="87">
        <f t="shared" ca="1" si="0"/>
        <v>23</v>
      </c>
      <c r="F61" s="99">
        <v>22475</v>
      </c>
      <c r="G61" s="100">
        <v>4</v>
      </c>
    </row>
    <row r="62" spans="1:7">
      <c r="A62" s="7" t="s">
        <v>376</v>
      </c>
      <c r="B62" s="7" t="s">
        <v>123</v>
      </c>
      <c r="C62" s="7" t="s">
        <v>125</v>
      </c>
      <c r="D62" s="8">
        <v>39802</v>
      </c>
      <c r="E62" s="87">
        <f t="shared" ca="1" si="0"/>
        <v>14</v>
      </c>
      <c r="F62" s="99">
        <v>22535</v>
      </c>
      <c r="G62" s="100">
        <v>3</v>
      </c>
    </row>
    <row r="63" spans="1:7">
      <c r="A63" s="7" t="s">
        <v>853</v>
      </c>
      <c r="B63" s="7" t="s">
        <v>140</v>
      </c>
      <c r="C63" s="7" t="s">
        <v>108</v>
      </c>
      <c r="D63" s="8">
        <v>36122</v>
      </c>
      <c r="E63" s="87">
        <f t="shared" ca="1" si="0"/>
        <v>24</v>
      </c>
      <c r="F63" s="99">
        <v>22660</v>
      </c>
      <c r="G63" s="100">
        <v>2</v>
      </c>
    </row>
    <row r="64" spans="1:7">
      <c r="A64" s="7" t="s">
        <v>410</v>
      </c>
      <c r="B64" s="7" t="s">
        <v>107</v>
      </c>
      <c r="C64" s="7" t="s">
        <v>108</v>
      </c>
      <c r="D64" s="8">
        <v>39679</v>
      </c>
      <c r="E64" s="87">
        <f t="shared" ca="1" si="0"/>
        <v>14</v>
      </c>
      <c r="F64" s="99">
        <v>22820</v>
      </c>
      <c r="G64" s="100">
        <v>5</v>
      </c>
    </row>
    <row r="65" spans="1:7">
      <c r="A65" s="7" t="s">
        <v>343</v>
      </c>
      <c r="B65" s="7" t="s">
        <v>121</v>
      </c>
      <c r="C65" s="7" t="s">
        <v>108</v>
      </c>
      <c r="D65" s="8">
        <v>40235</v>
      </c>
      <c r="E65" s="87">
        <f t="shared" ca="1" si="0"/>
        <v>12</v>
      </c>
      <c r="F65" s="99">
        <v>22860</v>
      </c>
      <c r="G65" s="100">
        <v>5</v>
      </c>
    </row>
    <row r="66" spans="1:7">
      <c r="A66" s="7" t="s">
        <v>893</v>
      </c>
      <c r="B66" s="7" t="s">
        <v>110</v>
      </c>
      <c r="C66" s="7" t="s">
        <v>108</v>
      </c>
      <c r="D66" s="8">
        <v>35821</v>
      </c>
      <c r="E66" s="87">
        <f t="shared" ref="E66:E129" ca="1" si="1">DATEDIF(D66,TODAY(),"Y")</f>
        <v>24</v>
      </c>
      <c r="F66" s="99">
        <v>22870</v>
      </c>
      <c r="G66" s="100">
        <v>3</v>
      </c>
    </row>
    <row r="67" spans="1:7">
      <c r="A67" s="7" t="s">
        <v>208</v>
      </c>
      <c r="B67" s="7" t="s">
        <v>147</v>
      </c>
      <c r="C67" s="7" t="s">
        <v>108</v>
      </c>
      <c r="D67" s="8">
        <v>40712</v>
      </c>
      <c r="E67" s="87">
        <f t="shared" ca="1" si="1"/>
        <v>11</v>
      </c>
      <c r="F67" s="99">
        <v>22900</v>
      </c>
      <c r="G67" s="100">
        <v>1</v>
      </c>
    </row>
    <row r="68" spans="1:7">
      <c r="A68" s="7" t="s">
        <v>604</v>
      </c>
      <c r="B68" s="7" t="s">
        <v>242</v>
      </c>
      <c r="C68" s="7" t="s">
        <v>108</v>
      </c>
      <c r="D68" s="8">
        <v>38736</v>
      </c>
      <c r="E68" s="87">
        <f t="shared" ca="1" si="1"/>
        <v>17</v>
      </c>
      <c r="F68" s="99">
        <v>22920</v>
      </c>
      <c r="G68" s="100">
        <v>3</v>
      </c>
    </row>
    <row r="69" spans="1:7">
      <c r="A69" s="7" t="s">
        <v>466</v>
      </c>
      <c r="B69" s="7" t="s">
        <v>107</v>
      </c>
      <c r="C69" s="7" t="s">
        <v>125</v>
      </c>
      <c r="D69" s="8">
        <v>39343</v>
      </c>
      <c r="E69" s="87">
        <f t="shared" ca="1" si="1"/>
        <v>15</v>
      </c>
      <c r="F69" s="99">
        <v>23000</v>
      </c>
      <c r="G69" s="100">
        <v>4</v>
      </c>
    </row>
    <row r="70" spans="1:7">
      <c r="A70" s="7" t="s">
        <v>391</v>
      </c>
      <c r="B70" s="7" t="s">
        <v>110</v>
      </c>
      <c r="C70" s="7" t="s">
        <v>111</v>
      </c>
      <c r="D70" s="8">
        <v>39742</v>
      </c>
      <c r="E70" s="87">
        <f t="shared" ca="1" si="1"/>
        <v>14</v>
      </c>
      <c r="F70" s="99">
        <v>23020</v>
      </c>
      <c r="G70" s="100">
        <v>4</v>
      </c>
    </row>
    <row r="71" spans="1:7">
      <c r="A71" s="7" t="s">
        <v>217</v>
      </c>
      <c r="B71" s="7" t="s">
        <v>107</v>
      </c>
      <c r="C71" s="7" t="s">
        <v>108</v>
      </c>
      <c r="D71" s="9">
        <v>40680</v>
      </c>
      <c r="E71" s="87">
        <f t="shared" ca="1" si="1"/>
        <v>11</v>
      </c>
      <c r="F71" s="99">
        <v>23030</v>
      </c>
      <c r="G71" s="100">
        <v>4</v>
      </c>
    </row>
    <row r="72" spans="1:7">
      <c r="A72" s="7" t="s">
        <v>359</v>
      </c>
      <c r="B72" s="7" t="s">
        <v>119</v>
      </c>
      <c r="C72" s="7" t="s">
        <v>108</v>
      </c>
      <c r="D72" s="8">
        <v>40078</v>
      </c>
      <c r="E72" s="87">
        <f t="shared" ca="1" si="1"/>
        <v>13</v>
      </c>
      <c r="F72" s="99">
        <v>23190</v>
      </c>
      <c r="G72" s="100">
        <v>5</v>
      </c>
    </row>
    <row r="73" spans="1:7">
      <c r="A73" s="7" t="s">
        <v>324</v>
      </c>
      <c r="B73" s="7" t="s">
        <v>123</v>
      </c>
      <c r="C73" s="7" t="s">
        <v>108</v>
      </c>
      <c r="D73" s="9">
        <v>40292</v>
      </c>
      <c r="E73" s="87">
        <f t="shared" ca="1" si="1"/>
        <v>12</v>
      </c>
      <c r="F73" s="99">
        <v>23280</v>
      </c>
      <c r="G73" s="100">
        <v>1</v>
      </c>
    </row>
    <row r="74" spans="1:7">
      <c r="A74" s="7" t="s">
        <v>506</v>
      </c>
      <c r="B74" s="7" t="s">
        <v>110</v>
      </c>
      <c r="C74" s="7" t="s">
        <v>108</v>
      </c>
      <c r="D74" s="8">
        <v>39174</v>
      </c>
      <c r="E74" s="87">
        <f t="shared" ca="1" si="1"/>
        <v>15</v>
      </c>
      <c r="F74" s="99">
        <v>23320</v>
      </c>
      <c r="G74" s="100">
        <v>4</v>
      </c>
    </row>
    <row r="75" spans="1:7">
      <c r="A75" s="7" t="s">
        <v>503</v>
      </c>
      <c r="B75" s="7" t="s">
        <v>140</v>
      </c>
      <c r="C75" s="7" t="s">
        <v>108</v>
      </c>
      <c r="D75" s="8">
        <v>39181</v>
      </c>
      <c r="E75" s="87">
        <f t="shared" ca="1" si="1"/>
        <v>15</v>
      </c>
      <c r="F75" s="99">
        <v>23330</v>
      </c>
      <c r="G75" s="100">
        <v>4</v>
      </c>
    </row>
    <row r="76" spans="1:7">
      <c r="A76" s="7" t="s">
        <v>401</v>
      </c>
      <c r="B76" s="7" t="s">
        <v>107</v>
      </c>
      <c r="C76" s="7" t="s">
        <v>111</v>
      </c>
      <c r="D76" s="8">
        <v>39719</v>
      </c>
      <c r="E76" s="87">
        <f t="shared" ca="1" si="1"/>
        <v>14</v>
      </c>
      <c r="F76" s="99">
        <v>23340</v>
      </c>
      <c r="G76" s="100">
        <v>4</v>
      </c>
    </row>
    <row r="77" spans="1:7">
      <c r="A77" s="7" t="s">
        <v>664</v>
      </c>
      <c r="B77" s="7" t="s">
        <v>123</v>
      </c>
      <c r="C77" s="7" t="s">
        <v>125</v>
      </c>
      <c r="D77" s="8">
        <v>35842</v>
      </c>
      <c r="E77" s="87">
        <f t="shared" ca="1" si="1"/>
        <v>24</v>
      </c>
      <c r="F77" s="99">
        <v>23380</v>
      </c>
      <c r="G77" s="100">
        <v>4</v>
      </c>
    </row>
    <row r="78" spans="1:7">
      <c r="A78" s="7" t="s">
        <v>682</v>
      </c>
      <c r="B78" s="7" t="s">
        <v>121</v>
      </c>
      <c r="C78" s="7" t="s">
        <v>108</v>
      </c>
      <c r="D78" s="8">
        <v>36175</v>
      </c>
      <c r="E78" s="87">
        <f t="shared" ca="1" si="1"/>
        <v>24</v>
      </c>
      <c r="F78" s="99">
        <v>23520</v>
      </c>
      <c r="G78" s="100">
        <v>2</v>
      </c>
    </row>
    <row r="79" spans="1:7">
      <c r="A79" s="7" t="s">
        <v>898</v>
      </c>
      <c r="B79" s="7" t="s">
        <v>110</v>
      </c>
      <c r="C79" s="7" t="s">
        <v>108</v>
      </c>
      <c r="D79" s="8">
        <v>37701</v>
      </c>
      <c r="E79" s="87">
        <f t="shared" ca="1" si="1"/>
        <v>19</v>
      </c>
      <c r="F79" s="99">
        <v>23560</v>
      </c>
      <c r="G79" s="100">
        <v>3</v>
      </c>
    </row>
    <row r="80" spans="1:7">
      <c r="A80" s="7" t="s">
        <v>769</v>
      </c>
      <c r="B80" s="7" t="s">
        <v>123</v>
      </c>
      <c r="C80" s="7" t="s">
        <v>111</v>
      </c>
      <c r="D80" s="8">
        <v>36470</v>
      </c>
      <c r="E80" s="87">
        <f t="shared" ca="1" si="1"/>
        <v>23</v>
      </c>
      <c r="F80" s="99">
        <v>23560</v>
      </c>
      <c r="G80" s="100">
        <v>3</v>
      </c>
    </row>
    <row r="81" spans="1:7">
      <c r="A81" s="7" t="s">
        <v>826</v>
      </c>
      <c r="B81" s="7" t="s">
        <v>140</v>
      </c>
      <c r="C81" s="7" t="s">
        <v>108</v>
      </c>
      <c r="D81" s="8">
        <v>36698</v>
      </c>
      <c r="E81" s="87">
        <f t="shared" ca="1" si="1"/>
        <v>22</v>
      </c>
      <c r="F81" s="99">
        <v>23650</v>
      </c>
      <c r="G81" s="100">
        <v>1</v>
      </c>
    </row>
    <row r="82" spans="1:7">
      <c r="A82" s="7" t="s">
        <v>451</v>
      </c>
      <c r="B82" s="7" t="s">
        <v>119</v>
      </c>
      <c r="C82" s="7" t="s">
        <v>131</v>
      </c>
      <c r="D82" s="8">
        <v>39417</v>
      </c>
      <c r="E82" s="87">
        <f t="shared" ca="1" si="1"/>
        <v>15</v>
      </c>
      <c r="F82" s="99">
        <v>23692</v>
      </c>
      <c r="G82" s="100">
        <v>4</v>
      </c>
    </row>
    <row r="83" spans="1:7">
      <c r="A83" s="7" t="s">
        <v>850</v>
      </c>
      <c r="B83" s="7" t="s">
        <v>140</v>
      </c>
      <c r="C83" s="7" t="s">
        <v>111</v>
      </c>
      <c r="D83" s="8">
        <v>36455</v>
      </c>
      <c r="E83" s="87">
        <f t="shared" ca="1" si="1"/>
        <v>23</v>
      </c>
      <c r="F83" s="99">
        <v>23810</v>
      </c>
      <c r="G83" s="100">
        <v>4</v>
      </c>
    </row>
    <row r="84" spans="1:7">
      <c r="A84" s="7" t="s">
        <v>219</v>
      </c>
      <c r="B84" s="7" t="s">
        <v>110</v>
      </c>
      <c r="C84" s="7" t="s">
        <v>108</v>
      </c>
      <c r="D84" s="8">
        <v>40666</v>
      </c>
      <c r="E84" s="87">
        <f t="shared" ca="1" si="1"/>
        <v>11</v>
      </c>
      <c r="F84" s="99">
        <v>24090</v>
      </c>
      <c r="G84" s="100">
        <v>4</v>
      </c>
    </row>
    <row r="85" spans="1:7">
      <c r="A85" s="7" t="s">
        <v>235</v>
      </c>
      <c r="B85" s="7" t="s">
        <v>107</v>
      </c>
      <c r="C85" s="7" t="s">
        <v>108</v>
      </c>
      <c r="D85" s="8">
        <v>40584</v>
      </c>
      <c r="E85" s="87">
        <f t="shared" ca="1" si="1"/>
        <v>11</v>
      </c>
      <c r="F85" s="99">
        <v>24200</v>
      </c>
      <c r="G85" s="100">
        <v>5</v>
      </c>
    </row>
    <row r="86" spans="1:7">
      <c r="A86" s="7" t="s">
        <v>508</v>
      </c>
      <c r="B86" s="7" t="s">
        <v>140</v>
      </c>
      <c r="C86" s="7" t="s">
        <v>108</v>
      </c>
      <c r="D86" s="8">
        <v>39168</v>
      </c>
      <c r="E86" s="87">
        <f t="shared" ca="1" si="1"/>
        <v>15</v>
      </c>
      <c r="F86" s="99">
        <v>24300</v>
      </c>
      <c r="G86" s="100">
        <v>3</v>
      </c>
    </row>
    <row r="87" spans="1:7">
      <c r="A87" s="7" t="s">
        <v>554</v>
      </c>
      <c r="B87" s="7" t="s">
        <v>110</v>
      </c>
      <c r="C87" s="7" t="s">
        <v>108</v>
      </c>
      <c r="D87" s="8">
        <v>38980</v>
      </c>
      <c r="E87" s="87">
        <f t="shared" ca="1" si="1"/>
        <v>16</v>
      </c>
      <c r="F87" s="99">
        <v>24340</v>
      </c>
      <c r="G87" s="100">
        <v>4</v>
      </c>
    </row>
    <row r="88" spans="1:7">
      <c r="A88" s="7" t="s">
        <v>322</v>
      </c>
      <c r="B88" s="7" t="s">
        <v>140</v>
      </c>
      <c r="C88" s="7" t="s">
        <v>111</v>
      </c>
      <c r="D88" s="8">
        <v>40298</v>
      </c>
      <c r="E88" s="87">
        <f t="shared" ca="1" si="1"/>
        <v>12</v>
      </c>
      <c r="F88" s="99">
        <v>24410</v>
      </c>
      <c r="G88" s="100">
        <v>3</v>
      </c>
    </row>
    <row r="89" spans="1:7">
      <c r="A89" s="7" t="s">
        <v>858</v>
      </c>
      <c r="B89" s="7" t="s">
        <v>140</v>
      </c>
      <c r="C89" s="7" t="s">
        <v>125</v>
      </c>
      <c r="D89" s="8">
        <v>37620</v>
      </c>
      <c r="E89" s="87">
        <f t="shared" ca="1" si="1"/>
        <v>20</v>
      </c>
      <c r="F89" s="99">
        <v>24460</v>
      </c>
      <c r="G89" s="100">
        <v>1</v>
      </c>
    </row>
    <row r="90" spans="1:7">
      <c r="A90" s="7" t="s">
        <v>438</v>
      </c>
      <c r="B90" s="7" t="s">
        <v>140</v>
      </c>
      <c r="C90" s="7" t="s">
        <v>108</v>
      </c>
      <c r="D90" s="8">
        <v>39518</v>
      </c>
      <c r="E90" s="87">
        <f t="shared" ca="1" si="1"/>
        <v>14</v>
      </c>
      <c r="F90" s="99">
        <v>24710</v>
      </c>
      <c r="G90" s="100">
        <v>2</v>
      </c>
    </row>
    <row r="91" spans="1:7">
      <c r="A91" s="7" t="s">
        <v>366</v>
      </c>
      <c r="B91" s="7" t="s">
        <v>110</v>
      </c>
      <c r="C91" s="7" t="s">
        <v>108</v>
      </c>
      <c r="D91" s="8">
        <v>39899</v>
      </c>
      <c r="E91" s="87">
        <f t="shared" ca="1" si="1"/>
        <v>13</v>
      </c>
      <c r="F91" s="99">
        <v>24790</v>
      </c>
      <c r="G91" s="100">
        <v>3</v>
      </c>
    </row>
    <row r="92" spans="1:7">
      <c r="A92" s="7" t="s">
        <v>408</v>
      </c>
      <c r="B92" s="7" t="s">
        <v>177</v>
      </c>
      <c r="C92" s="7" t="s">
        <v>125</v>
      </c>
      <c r="D92" s="8">
        <v>39687</v>
      </c>
      <c r="E92" s="87">
        <f t="shared" ca="1" si="1"/>
        <v>14</v>
      </c>
      <c r="F92" s="99">
        <v>24815</v>
      </c>
      <c r="G92" s="100">
        <v>1</v>
      </c>
    </row>
    <row r="93" spans="1:7">
      <c r="A93" s="7" t="s">
        <v>240</v>
      </c>
      <c r="B93" s="7" t="s">
        <v>119</v>
      </c>
      <c r="C93" s="7" t="s">
        <v>108</v>
      </c>
      <c r="D93" s="8">
        <v>40574</v>
      </c>
      <c r="E93" s="87">
        <f t="shared" ca="1" si="1"/>
        <v>11</v>
      </c>
      <c r="F93" s="99">
        <v>24840</v>
      </c>
      <c r="G93" s="100">
        <v>1</v>
      </c>
    </row>
    <row r="94" spans="1:7">
      <c r="A94" s="7" t="s">
        <v>478</v>
      </c>
      <c r="B94" s="7" t="s">
        <v>107</v>
      </c>
      <c r="C94" s="7" t="s">
        <v>108</v>
      </c>
      <c r="D94" s="8">
        <v>39283</v>
      </c>
      <c r="E94" s="87">
        <f t="shared" ca="1" si="1"/>
        <v>15</v>
      </c>
      <c r="F94" s="99">
        <v>24980</v>
      </c>
      <c r="G94" s="100">
        <v>3</v>
      </c>
    </row>
    <row r="95" spans="1:7">
      <c r="A95" s="7" t="s">
        <v>791</v>
      </c>
      <c r="B95" s="7" t="s">
        <v>113</v>
      </c>
      <c r="C95" s="7" t="s">
        <v>111</v>
      </c>
      <c r="D95" s="8">
        <v>35939</v>
      </c>
      <c r="E95" s="87">
        <f t="shared" ca="1" si="1"/>
        <v>24</v>
      </c>
      <c r="F95" s="99">
        <v>25120</v>
      </c>
      <c r="G95" s="100">
        <v>5</v>
      </c>
    </row>
    <row r="96" spans="1:7">
      <c r="A96" s="7" t="s">
        <v>601</v>
      </c>
      <c r="B96" s="7" t="s">
        <v>283</v>
      </c>
      <c r="C96" s="7" t="s">
        <v>111</v>
      </c>
      <c r="D96" s="8">
        <v>38738</v>
      </c>
      <c r="E96" s="87">
        <f t="shared" ca="1" si="1"/>
        <v>17</v>
      </c>
      <c r="F96" s="99">
        <v>25120</v>
      </c>
      <c r="G96" s="100">
        <v>2</v>
      </c>
    </row>
    <row r="97" spans="1:7">
      <c r="A97" s="7" t="s">
        <v>820</v>
      </c>
      <c r="B97" s="7" t="s">
        <v>140</v>
      </c>
      <c r="C97" s="7" t="s">
        <v>111</v>
      </c>
      <c r="D97" s="8">
        <v>36283</v>
      </c>
      <c r="E97" s="87">
        <f t="shared" ca="1" si="1"/>
        <v>23</v>
      </c>
      <c r="F97" s="99">
        <v>25130</v>
      </c>
      <c r="G97" s="100">
        <v>5</v>
      </c>
    </row>
    <row r="98" spans="1:7">
      <c r="A98" s="7" t="s">
        <v>352</v>
      </c>
      <c r="B98" s="7" t="s">
        <v>110</v>
      </c>
      <c r="C98" s="7" t="s">
        <v>125</v>
      </c>
      <c r="D98" s="8">
        <v>40166</v>
      </c>
      <c r="E98" s="87">
        <f t="shared" ca="1" si="1"/>
        <v>13</v>
      </c>
      <c r="F98" s="99">
        <v>25245</v>
      </c>
      <c r="G98" s="100">
        <v>5</v>
      </c>
    </row>
    <row r="99" spans="1:7">
      <c r="A99" s="7" t="s">
        <v>857</v>
      </c>
      <c r="B99" s="7" t="s">
        <v>140</v>
      </c>
      <c r="C99" s="7" t="s">
        <v>108</v>
      </c>
      <c r="D99" s="8">
        <v>37229</v>
      </c>
      <c r="E99" s="87">
        <f t="shared" ca="1" si="1"/>
        <v>21</v>
      </c>
      <c r="F99" s="99">
        <v>25310</v>
      </c>
      <c r="G99" s="100">
        <v>4</v>
      </c>
    </row>
    <row r="100" spans="1:7">
      <c r="A100" s="7" t="s">
        <v>970</v>
      </c>
      <c r="B100" s="7" t="s">
        <v>107</v>
      </c>
      <c r="C100" s="7" t="s">
        <v>111</v>
      </c>
      <c r="D100" s="8">
        <v>37141</v>
      </c>
      <c r="E100" s="87">
        <f t="shared" ca="1" si="1"/>
        <v>21</v>
      </c>
      <c r="F100" s="99">
        <v>25530</v>
      </c>
      <c r="G100" s="100">
        <v>3</v>
      </c>
    </row>
    <row r="101" spans="1:7">
      <c r="A101" s="7" t="s">
        <v>507</v>
      </c>
      <c r="B101" s="7" t="s">
        <v>107</v>
      </c>
      <c r="C101" s="7" t="s">
        <v>108</v>
      </c>
      <c r="D101" s="8">
        <v>39171</v>
      </c>
      <c r="E101" s="87">
        <f t="shared" ca="1" si="1"/>
        <v>15</v>
      </c>
      <c r="F101" s="99">
        <v>25690</v>
      </c>
      <c r="G101" s="100">
        <v>2</v>
      </c>
    </row>
    <row r="102" spans="1:7">
      <c r="A102" s="7" t="s">
        <v>365</v>
      </c>
      <c r="B102" s="7" t="s">
        <v>123</v>
      </c>
      <c r="C102" s="7" t="s">
        <v>111</v>
      </c>
      <c r="D102" s="8">
        <v>39922</v>
      </c>
      <c r="E102" s="87">
        <f t="shared" ca="1" si="1"/>
        <v>13</v>
      </c>
      <c r="F102" s="99">
        <v>25790</v>
      </c>
      <c r="G102" s="100">
        <v>3</v>
      </c>
    </row>
    <row r="103" spans="1:7">
      <c r="A103" s="7" t="s">
        <v>476</v>
      </c>
      <c r="B103" s="7" t="s">
        <v>115</v>
      </c>
      <c r="C103" s="7" t="s">
        <v>108</v>
      </c>
      <c r="D103" s="8">
        <v>39284</v>
      </c>
      <c r="E103" s="87">
        <f t="shared" ca="1" si="1"/>
        <v>15</v>
      </c>
      <c r="F103" s="99">
        <v>25830</v>
      </c>
      <c r="G103" s="100">
        <v>5</v>
      </c>
    </row>
    <row r="104" spans="1:7">
      <c r="A104" s="7" t="s">
        <v>124</v>
      </c>
      <c r="B104" s="7" t="s">
        <v>119</v>
      </c>
      <c r="C104" s="7" t="s">
        <v>125</v>
      </c>
      <c r="D104" s="8">
        <v>41195</v>
      </c>
      <c r="E104" s="87">
        <f t="shared" ca="1" si="1"/>
        <v>10</v>
      </c>
      <c r="F104" s="99">
        <v>25885</v>
      </c>
      <c r="G104" s="100">
        <v>5</v>
      </c>
    </row>
    <row r="105" spans="1:7">
      <c r="A105" s="7" t="s">
        <v>207</v>
      </c>
      <c r="B105" s="7" t="s">
        <v>107</v>
      </c>
      <c r="C105" s="7" t="s">
        <v>111</v>
      </c>
      <c r="D105" s="8">
        <v>40718</v>
      </c>
      <c r="E105" s="87">
        <f t="shared" ca="1" si="1"/>
        <v>11</v>
      </c>
      <c r="F105" s="99">
        <v>26020</v>
      </c>
      <c r="G105" s="100">
        <v>5</v>
      </c>
    </row>
    <row r="106" spans="1:7">
      <c r="A106" s="7" t="s">
        <v>973</v>
      </c>
      <c r="B106" s="7" t="s">
        <v>107</v>
      </c>
      <c r="C106" s="7" t="s">
        <v>125</v>
      </c>
      <c r="D106" s="8">
        <v>36462</v>
      </c>
      <c r="E106" s="87">
        <f t="shared" ca="1" si="1"/>
        <v>23</v>
      </c>
      <c r="F106" s="99">
        <v>26185</v>
      </c>
      <c r="G106" s="100">
        <v>5</v>
      </c>
    </row>
    <row r="107" spans="1:7">
      <c r="A107" s="7" t="s">
        <v>151</v>
      </c>
      <c r="B107" s="7" t="s">
        <v>140</v>
      </c>
      <c r="C107" s="7" t="s">
        <v>108</v>
      </c>
      <c r="D107" s="8">
        <v>41026</v>
      </c>
      <c r="E107" s="87">
        <f t="shared" ca="1" si="1"/>
        <v>10</v>
      </c>
      <c r="F107" s="99">
        <v>26190</v>
      </c>
      <c r="G107" s="100">
        <v>5</v>
      </c>
    </row>
    <row r="108" spans="1:7">
      <c r="A108" s="7" t="s">
        <v>167</v>
      </c>
      <c r="B108" s="7" t="s">
        <v>115</v>
      </c>
      <c r="C108" s="7" t="s">
        <v>108</v>
      </c>
      <c r="D108" s="8">
        <v>40941</v>
      </c>
      <c r="E108" s="87">
        <f t="shared" ca="1" si="1"/>
        <v>10</v>
      </c>
      <c r="F108" s="99">
        <v>26360</v>
      </c>
      <c r="G108" s="100">
        <v>1</v>
      </c>
    </row>
    <row r="109" spans="1:7">
      <c r="A109" s="7" t="s">
        <v>513</v>
      </c>
      <c r="B109" s="7" t="s">
        <v>113</v>
      </c>
      <c r="C109" s="7" t="s">
        <v>111</v>
      </c>
      <c r="D109" s="8">
        <v>39154</v>
      </c>
      <c r="E109" s="87">
        <f t="shared" ca="1" si="1"/>
        <v>15</v>
      </c>
      <c r="F109" s="99">
        <v>26360</v>
      </c>
      <c r="G109" s="100">
        <v>4</v>
      </c>
    </row>
    <row r="110" spans="1:7">
      <c r="A110" s="7" t="s">
        <v>474</v>
      </c>
      <c r="B110" s="7" t="s">
        <v>119</v>
      </c>
      <c r="C110" s="7" t="s">
        <v>131</v>
      </c>
      <c r="D110" s="8">
        <v>39293</v>
      </c>
      <c r="E110" s="87">
        <f t="shared" ca="1" si="1"/>
        <v>15</v>
      </c>
      <c r="F110" s="99">
        <v>26484</v>
      </c>
      <c r="G110" s="100">
        <v>5</v>
      </c>
    </row>
    <row r="111" spans="1:7">
      <c r="A111" s="7" t="s">
        <v>588</v>
      </c>
      <c r="B111" s="7" t="s">
        <v>242</v>
      </c>
      <c r="C111" s="7" t="s">
        <v>108</v>
      </c>
      <c r="D111" s="8">
        <v>38801</v>
      </c>
      <c r="E111" s="87">
        <f t="shared" ca="1" si="1"/>
        <v>16</v>
      </c>
      <c r="F111" s="99">
        <v>26510</v>
      </c>
      <c r="G111" s="100">
        <v>1</v>
      </c>
    </row>
    <row r="112" spans="1:7">
      <c r="A112" s="7" t="s">
        <v>870</v>
      </c>
      <c r="B112" s="7" t="s">
        <v>147</v>
      </c>
      <c r="C112" s="7" t="s">
        <v>125</v>
      </c>
      <c r="D112" s="8">
        <v>36371</v>
      </c>
      <c r="E112" s="87">
        <f t="shared" ca="1" si="1"/>
        <v>23</v>
      </c>
      <c r="F112" s="99">
        <v>26790</v>
      </c>
      <c r="G112" s="100">
        <v>2</v>
      </c>
    </row>
    <row r="113" spans="1:7">
      <c r="A113" s="7" t="s">
        <v>5</v>
      </c>
      <c r="B113" s="7" t="s">
        <v>130</v>
      </c>
      <c r="C113" s="7" t="s">
        <v>125</v>
      </c>
      <c r="D113" s="8">
        <v>40595</v>
      </c>
      <c r="E113" s="87">
        <f t="shared" ca="1" si="1"/>
        <v>11</v>
      </c>
      <c r="F113" s="99">
        <v>26795</v>
      </c>
      <c r="G113" s="100">
        <v>4</v>
      </c>
    </row>
    <row r="114" spans="1:7">
      <c r="A114" s="7" t="s">
        <v>480</v>
      </c>
      <c r="B114" s="7" t="s">
        <v>123</v>
      </c>
      <c r="C114" s="7" t="s">
        <v>125</v>
      </c>
      <c r="D114" s="8">
        <v>39279</v>
      </c>
      <c r="E114" s="87">
        <f t="shared" ca="1" si="1"/>
        <v>15</v>
      </c>
      <c r="F114" s="99">
        <v>26890</v>
      </c>
      <c r="G114" s="100">
        <v>3</v>
      </c>
    </row>
    <row r="115" spans="1:7">
      <c r="A115" s="7" t="s">
        <v>498</v>
      </c>
      <c r="B115" s="7" t="s">
        <v>107</v>
      </c>
      <c r="C115" s="7" t="s">
        <v>131</v>
      </c>
      <c r="D115" s="8">
        <v>39208</v>
      </c>
      <c r="E115" s="87">
        <f t="shared" ca="1" si="1"/>
        <v>15</v>
      </c>
      <c r="F115" s="99">
        <v>26944</v>
      </c>
      <c r="G115" s="100">
        <v>4</v>
      </c>
    </row>
    <row r="116" spans="1:7">
      <c r="A116" s="7" t="s">
        <v>267</v>
      </c>
      <c r="B116" s="7" t="s">
        <v>107</v>
      </c>
      <c r="C116" s="7" t="s">
        <v>108</v>
      </c>
      <c r="D116" s="8">
        <v>40477</v>
      </c>
      <c r="E116" s="87">
        <f t="shared" ca="1" si="1"/>
        <v>12</v>
      </c>
      <c r="F116" s="99">
        <v>27130</v>
      </c>
      <c r="G116" s="100">
        <v>5</v>
      </c>
    </row>
    <row r="117" spans="1:7">
      <c r="A117" s="7" t="s">
        <v>759</v>
      </c>
      <c r="B117" s="7" t="s">
        <v>123</v>
      </c>
      <c r="C117" s="7" t="s">
        <v>108</v>
      </c>
      <c r="D117" s="8">
        <v>37008</v>
      </c>
      <c r="E117" s="87">
        <f t="shared" ca="1" si="1"/>
        <v>21</v>
      </c>
      <c r="F117" s="99">
        <v>27180</v>
      </c>
      <c r="G117" s="100">
        <v>4</v>
      </c>
    </row>
    <row r="118" spans="1:7">
      <c r="A118" s="7" t="s">
        <v>316</v>
      </c>
      <c r="B118" s="7" t="s">
        <v>709</v>
      </c>
      <c r="C118" s="7" t="s">
        <v>108</v>
      </c>
      <c r="D118" s="9">
        <v>40313</v>
      </c>
      <c r="E118" s="87">
        <f t="shared" ca="1" si="1"/>
        <v>12</v>
      </c>
      <c r="F118" s="99">
        <v>27250</v>
      </c>
      <c r="G118" s="100">
        <v>5</v>
      </c>
    </row>
    <row r="119" spans="1:7">
      <c r="A119" s="7" t="s">
        <v>835</v>
      </c>
      <c r="B119" s="7" t="s">
        <v>140</v>
      </c>
      <c r="C119" s="7" t="s">
        <v>111</v>
      </c>
      <c r="D119" s="8">
        <v>36350</v>
      </c>
      <c r="E119" s="87">
        <f t="shared" ca="1" si="1"/>
        <v>23</v>
      </c>
      <c r="F119" s="99">
        <v>27380</v>
      </c>
      <c r="G119" s="100">
        <v>3</v>
      </c>
    </row>
    <row r="120" spans="1:7">
      <c r="A120" s="7" t="s">
        <v>315</v>
      </c>
      <c r="B120" s="7" t="s">
        <v>242</v>
      </c>
      <c r="C120" s="7" t="s">
        <v>131</v>
      </c>
      <c r="D120" s="9">
        <v>40313</v>
      </c>
      <c r="E120" s="87">
        <f t="shared" ca="1" si="1"/>
        <v>12</v>
      </c>
      <c r="F120" s="99">
        <v>27484</v>
      </c>
      <c r="G120" s="100">
        <v>4</v>
      </c>
    </row>
    <row r="121" spans="1:7">
      <c r="A121" s="7" t="s">
        <v>561</v>
      </c>
      <c r="B121" s="7" t="s">
        <v>115</v>
      </c>
      <c r="C121" s="7" t="s">
        <v>108</v>
      </c>
      <c r="D121" s="8">
        <v>38916</v>
      </c>
      <c r="E121" s="87">
        <f t="shared" ca="1" si="1"/>
        <v>16</v>
      </c>
      <c r="F121" s="99">
        <v>27560</v>
      </c>
      <c r="G121" s="100">
        <v>2</v>
      </c>
    </row>
    <row r="122" spans="1:7">
      <c r="A122" s="7" t="s">
        <v>512</v>
      </c>
      <c r="B122" s="7" t="s">
        <v>107</v>
      </c>
      <c r="C122" s="7" t="s">
        <v>125</v>
      </c>
      <c r="D122" s="8">
        <v>39155</v>
      </c>
      <c r="E122" s="87">
        <f t="shared" ca="1" si="1"/>
        <v>15</v>
      </c>
      <c r="F122" s="99">
        <v>27710</v>
      </c>
      <c r="G122" s="100">
        <v>3</v>
      </c>
    </row>
    <row r="123" spans="1:7">
      <c r="A123" s="7" t="s">
        <v>269</v>
      </c>
      <c r="B123" s="7" t="s">
        <v>140</v>
      </c>
      <c r="C123" s="7" t="s">
        <v>111</v>
      </c>
      <c r="D123" s="8">
        <v>40473</v>
      </c>
      <c r="E123" s="87">
        <f t="shared" ca="1" si="1"/>
        <v>12</v>
      </c>
      <c r="F123" s="99">
        <v>28260</v>
      </c>
      <c r="G123" s="100">
        <v>5</v>
      </c>
    </row>
    <row r="124" spans="1:7">
      <c r="A124" s="7" t="s">
        <v>964</v>
      </c>
      <c r="B124" s="7" t="s">
        <v>107</v>
      </c>
      <c r="C124" s="7" t="s">
        <v>111</v>
      </c>
      <c r="D124" s="8">
        <v>37099</v>
      </c>
      <c r="E124" s="87">
        <f t="shared" ca="1" si="1"/>
        <v>21</v>
      </c>
      <c r="F124" s="99">
        <v>28270</v>
      </c>
      <c r="G124" s="100">
        <v>5</v>
      </c>
    </row>
    <row r="125" spans="1:7">
      <c r="A125" s="7" t="s">
        <v>239</v>
      </c>
      <c r="B125" s="7" t="s">
        <v>140</v>
      </c>
      <c r="C125" s="7" t="s">
        <v>131</v>
      </c>
      <c r="D125" s="8">
        <v>40574</v>
      </c>
      <c r="E125" s="87">
        <f t="shared" ca="1" si="1"/>
        <v>11</v>
      </c>
      <c r="F125" s="99">
        <v>28424</v>
      </c>
      <c r="G125" s="100">
        <v>4</v>
      </c>
    </row>
    <row r="126" spans="1:7">
      <c r="A126" s="7" t="s">
        <v>937</v>
      </c>
      <c r="B126" s="7" t="s">
        <v>119</v>
      </c>
      <c r="C126" s="7" t="s">
        <v>125</v>
      </c>
      <c r="D126" s="8">
        <v>37775</v>
      </c>
      <c r="E126" s="87">
        <f t="shared" ca="1" si="1"/>
        <v>19</v>
      </c>
      <c r="F126" s="99">
        <v>28525</v>
      </c>
      <c r="G126" s="100">
        <v>4</v>
      </c>
    </row>
    <row r="127" spans="1:7">
      <c r="A127" s="7" t="s">
        <v>256</v>
      </c>
      <c r="B127" s="7" t="s">
        <v>242</v>
      </c>
      <c r="C127" s="7" t="s">
        <v>125</v>
      </c>
      <c r="D127" s="9">
        <v>40516</v>
      </c>
      <c r="E127" s="87">
        <f t="shared" ca="1" si="1"/>
        <v>12</v>
      </c>
      <c r="F127" s="99">
        <v>28625</v>
      </c>
      <c r="G127" s="100">
        <v>1</v>
      </c>
    </row>
    <row r="128" spans="1:7">
      <c r="A128" s="7" t="s">
        <v>762</v>
      </c>
      <c r="B128" s="7" t="s">
        <v>123</v>
      </c>
      <c r="C128" s="7" t="s">
        <v>108</v>
      </c>
      <c r="D128" s="8">
        <v>37018</v>
      </c>
      <c r="E128" s="87">
        <f t="shared" ca="1" si="1"/>
        <v>21</v>
      </c>
      <c r="F128" s="99">
        <v>28650</v>
      </c>
      <c r="G128" s="100">
        <v>4</v>
      </c>
    </row>
    <row r="129" spans="1:7">
      <c r="A129" s="7" t="s">
        <v>353</v>
      </c>
      <c r="B129" s="7" t="s">
        <v>154</v>
      </c>
      <c r="C129" s="7" t="s">
        <v>125</v>
      </c>
      <c r="D129" s="8">
        <v>40152</v>
      </c>
      <c r="E129" s="87">
        <f t="shared" ca="1" si="1"/>
        <v>13</v>
      </c>
      <c r="F129" s="99">
        <v>28680</v>
      </c>
      <c r="G129" s="100">
        <v>1</v>
      </c>
    </row>
    <row r="130" spans="1:7">
      <c r="A130" s="7" t="s">
        <v>570</v>
      </c>
      <c r="B130" s="7" t="s">
        <v>107</v>
      </c>
      <c r="C130" s="7" t="s">
        <v>131</v>
      </c>
      <c r="D130" s="8">
        <v>38863</v>
      </c>
      <c r="E130" s="87">
        <f t="shared" ref="E130:E193" ca="1" si="2">DATEDIF(D130,TODAY(),"Y")</f>
        <v>16</v>
      </c>
      <c r="F130" s="99">
        <v>28768</v>
      </c>
      <c r="G130" s="100">
        <v>3</v>
      </c>
    </row>
    <row r="131" spans="1:7">
      <c r="A131" s="7" t="s">
        <v>879</v>
      </c>
      <c r="B131" s="7" t="s">
        <v>147</v>
      </c>
      <c r="C131" s="7" t="s">
        <v>125</v>
      </c>
      <c r="D131" s="8">
        <v>36121</v>
      </c>
      <c r="E131" s="87">
        <f t="shared" ca="1" si="2"/>
        <v>24</v>
      </c>
      <c r="F131" s="99">
        <v>28880</v>
      </c>
      <c r="G131" s="100">
        <v>3</v>
      </c>
    </row>
    <row r="132" spans="1:7">
      <c r="A132" s="7" t="s">
        <v>822</v>
      </c>
      <c r="B132" s="7" t="s">
        <v>140</v>
      </c>
      <c r="C132" s="7" t="s">
        <v>108</v>
      </c>
      <c r="D132" s="8">
        <v>37394</v>
      </c>
      <c r="E132" s="87">
        <f t="shared" ca="1" si="2"/>
        <v>20</v>
      </c>
      <c r="F132" s="99">
        <v>28970</v>
      </c>
      <c r="G132" s="100">
        <v>3</v>
      </c>
    </row>
    <row r="133" spans="1:7">
      <c r="A133" s="7" t="s">
        <v>509</v>
      </c>
      <c r="B133" s="7" t="s">
        <v>147</v>
      </c>
      <c r="C133" s="7" t="s">
        <v>111</v>
      </c>
      <c r="D133" s="8">
        <v>39167</v>
      </c>
      <c r="E133" s="87">
        <f t="shared" ca="1" si="2"/>
        <v>15</v>
      </c>
      <c r="F133" s="99">
        <v>29000</v>
      </c>
      <c r="G133" s="100">
        <v>5</v>
      </c>
    </row>
    <row r="134" spans="1:7">
      <c r="A134" s="7" t="s">
        <v>891</v>
      </c>
      <c r="B134" s="7" t="s">
        <v>115</v>
      </c>
      <c r="C134" s="7" t="s">
        <v>125</v>
      </c>
      <c r="D134" s="8">
        <v>36695</v>
      </c>
      <c r="E134" s="87">
        <f t="shared" ca="1" si="2"/>
        <v>22</v>
      </c>
      <c r="F134" s="99">
        <v>29005</v>
      </c>
      <c r="G134" s="100">
        <v>1</v>
      </c>
    </row>
    <row r="135" spans="1:7">
      <c r="A135" s="7" t="s">
        <v>194</v>
      </c>
      <c r="B135" s="7" t="s">
        <v>135</v>
      </c>
      <c r="C135" s="7" t="s">
        <v>131</v>
      </c>
      <c r="D135" s="8">
        <v>40787</v>
      </c>
      <c r="E135" s="87">
        <f t="shared" ca="1" si="2"/>
        <v>11</v>
      </c>
      <c r="F135" s="99">
        <v>29070</v>
      </c>
      <c r="G135" s="100">
        <v>3</v>
      </c>
    </row>
    <row r="136" spans="1:7">
      <c r="A136" s="7" t="s">
        <v>913</v>
      </c>
      <c r="B136" s="7" t="s">
        <v>110</v>
      </c>
      <c r="C136" s="7" t="s">
        <v>108</v>
      </c>
      <c r="D136" s="8">
        <v>37138</v>
      </c>
      <c r="E136" s="87">
        <f t="shared" ca="1" si="2"/>
        <v>21</v>
      </c>
      <c r="F136" s="99">
        <v>29130</v>
      </c>
      <c r="G136" s="100">
        <v>1</v>
      </c>
    </row>
    <row r="137" spans="1:7">
      <c r="A137" s="7" t="s">
        <v>805</v>
      </c>
      <c r="B137" s="7" t="s">
        <v>140</v>
      </c>
      <c r="C137" s="7" t="s">
        <v>131</v>
      </c>
      <c r="D137" s="8">
        <v>35829</v>
      </c>
      <c r="E137" s="87">
        <f t="shared" ca="1" si="2"/>
        <v>24</v>
      </c>
      <c r="F137" s="99">
        <v>29176</v>
      </c>
      <c r="G137" s="100">
        <v>3</v>
      </c>
    </row>
    <row r="138" spans="1:7">
      <c r="A138" s="7" t="s">
        <v>938</v>
      </c>
      <c r="B138" s="7" t="s">
        <v>119</v>
      </c>
      <c r="C138" s="7" t="s">
        <v>108</v>
      </c>
      <c r="D138" s="8">
        <v>37793</v>
      </c>
      <c r="E138" s="87">
        <f t="shared" ca="1" si="2"/>
        <v>19</v>
      </c>
      <c r="F138" s="99">
        <v>29210</v>
      </c>
      <c r="G138" s="100">
        <v>5</v>
      </c>
    </row>
    <row r="139" spans="1:7">
      <c r="A139" s="7" t="s">
        <v>922</v>
      </c>
      <c r="B139" s="7" t="s">
        <v>119</v>
      </c>
      <c r="C139" s="7" t="s">
        <v>108</v>
      </c>
      <c r="D139" s="8">
        <v>36526</v>
      </c>
      <c r="E139" s="91">
        <f t="shared" ca="1" si="2"/>
        <v>23</v>
      </c>
      <c r="F139" s="104">
        <v>29260</v>
      </c>
      <c r="G139" s="100">
        <v>4</v>
      </c>
    </row>
    <row r="140" spans="1:7">
      <c r="A140" s="7" t="s">
        <v>390</v>
      </c>
      <c r="B140" s="7" t="s">
        <v>119</v>
      </c>
      <c r="C140" s="7" t="s">
        <v>108</v>
      </c>
      <c r="D140" s="8">
        <v>39745</v>
      </c>
      <c r="E140" s="87">
        <f t="shared" ca="1" si="2"/>
        <v>14</v>
      </c>
      <c r="F140" s="99">
        <v>29330</v>
      </c>
      <c r="G140" s="100">
        <v>5</v>
      </c>
    </row>
    <row r="141" spans="1:7">
      <c r="A141" s="7" t="s">
        <v>576</v>
      </c>
      <c r="B141" s="7" t="s">
        <v>140</v>
      </c>
      <c r="C141" s="7" t="s">
        <v>108</v>
      </c>
      <c r="D141" s="8">
        <v>38832</v>
      </c>
      <c r="E141" s="87">
        <f t="shared" ca="1" si="2"/>
        <v>16</v>
      </c>
      <c r="F141" s="99">
        <v>29420</v>
      </c>
      <c r="G141" s="100">
        <v>5</v>
      </c>
    </row>
    <row r="142" spans="1:7">
      <c r="A142" s="7" t="s">
        <v>884</v>
      </c>
      <c r="B142" s="7" t="s">
        <v>121</v>
      </c>
      <c r="C142" s="7" t="s">
        <v>111</v>
      </c>
      <c r="D142" s="8">
        <v>37236</v>
      </c>
      <c r="E142" s="87">
        <f t="shared" ca="1" si="2"/>
        <v>21</v>
      </c>
      <c r="F142" s="99">
        <v>29540</v>
      </c>
      <c r="G142" s="100">
        <v>3</v>
      </c>
    </row>
    <row r="143" spans="1:7">
      <c r="A143" s="7" t="s">
        <v>331</v>
      </c>
      <c r="B143" s="7" t="s">
        <v>110</v>
      </c>
      <c r="C143" s="7" t="s">
        <v>108</v>
      </c>
      <c r="D143" s="8">
        <v>40264</v>
      </c>
      <c r="E143" s="87">
        <f t="shared" ca="1" si="2"/>
        <v>12</v>
      </c>
      <c r="F143" s="99">
        <v>29760</v>
      </c>
      <c r="G143" s="100">
        <v>2</v>
      </c>
    </row>
    <row r="144" spans="1:7">
      <c r="A144" s="7" t="s">
        <v>757</v>
      </c>
      <c r="B144" s="7" t="s">
        <v>123</v>
      </c>
      <c r="C144" s="7" t="s">
        <v>131</v>
      </c>
      <c r="D144" s="8">
        <v>36602</v>
      </c>
      <c r="E144" s="87">
        <f t="shared" ca="1" si="2"/>
        <v>22</v>
      </c>
      <c r="F144" s="99">
        <v>30080</v>
      </c>
      <c r="G144" s="100">
        <v>3</v>
      </c>
    </row>
    <row r="145" spans="1:7">
      <c r="A145" s="7" t="s">
        <v>887</v>
      </c>
      <c r="B145" s="7" t="s">
        <v>115</v>
      </c>
      <c r="C145" s="7" t="s">
        <v>111</v>
      </c>
      <c r="D145" s="8">
        <v>36623</v>
      </c>
      <c r="E145" s="87">
        <f t="shared" ca="1" si="2"/>
        <v>22</v>
      </c>
      <c r="F145" s="99">
        <v>30300</v>
      </c>
      <c r="G145" s="100">
        <v>1</v>
      </c>
    </row>
    <row r="146" spans="1:7">
      <c r="A146" s="7" t="s">
        <v>765</v>
      </c>
      <c r="B146" s="7" t="s">
        <v>123</v>
      </c>
      <c r="C146" s="7" t="s">
        <v>111</v>
      </c>
      <c r="D146" s="8">
        <v>36038</v>
      </c>
      <c r="E146" s="87">
        <f t="shared" ca="1" si="2"/>
        <v>24</v>
      </c>
      <c r="F146" s="99">
        <v>30340</v>
      </c>
      <c r="G146" s="100">
        <v>3</v>
      </c>
    </row>
    <row r="147" spans="1:7">
      <c r="A147" s="7" t="s">
        <v>621</v>
      </c>
      <c r="B147" s="7" t="s">
        <v>154</v>
      </c>
      <c r="C147" s="7" t="s">
        <v>108</v>
      </c>
      <c r="D147" s="8">
        <v>38051</v>
      </c>
      <c r="E147" s="87">
        <f t="shared" ca="1" si="2"/>
        <v>18</v>
      </c>
      <c r="F147" s="99">
        <v>30350</v>
      </c>
      <c r="G147" s="100">
        <v>1</v>
      </c>
    </row>
    <row r="148" spans="1:7">
      <c r="A148" s="7" t="s">
        <v>481</v>
      </c>
      <c r="B148" s="7" t="s">
        <v>140</v>
      </c>
      <c r="C148" s="7" t="s">
        <v>131</v>
      </c>
      <c r="D148" s="8">
        <v>39278</v>
      </c>
      <c r="E148" s="87">
        <f t="shared" ca="1" si="2"/>
        <v>15</v>
      </c>
      <c r="F148" s="99">
        <v>30416</v>
      </c>
      <c r="G148" s="100">
        <v>1</v>
      </c>
    </row>
    <row r="149" spans="1:7">
      <c r="A149" s="7" t="s">
        <v>195</v>
      </c>
      <c r="B149" s="7" t="s">
        <v>135</v>
      </c>
      <c r="C149" s="7" t="s">
        <v>125</v>
      </c>
      <c r="D149" s="8">
        <v>40779</v>
      </c>
      <c r="E149" s="87">
        <f t="shared" ca="1" si="2"/>
        <v>11</v>
      </c>
      <c r="F149" s="99">
        <v>30445</v>
      </c>
      <c r="G149" s="100">
        <v>1</v>
      </c>
    </row>
    <row r="150" spans="1:7">
      <c r="A150" s="7" t="s">
        <v>245</v>
      </c>
      <c r="B150" s="7" t="s">
        <v>119</v>
      </c>
      <c r="C150" s="7" t="s">
        <v>131</v>
      </c>
      <c r="D150" s="8">
        <v>40561</v>
      </c>
      <c r="E150" s="87">
        <f t="shared" ca="1" si="2"/>
        <v>12</v>
      </c>
      <c r="F150" s="99">
        <v>30468</v>
      </c>
      <c r="G150" s="100">
        <v>2</v>
      </c>
    </row>
    <row r="151" spans="1:7">
      <c r="A151" s="7" t="s">
        <v>13</v>
      </c>
      <c r="B151" s="7" t="s">
        <v>135</v>
      </c>
      <c r="C151" s="7" t="s">
        <v>108</v>
      </c>
      <c r="D151" s="8">
        <v>37404</v>
      </c>
      <c r="E151" s="87">
        <f t="shared" ca="1" si="2"/>
        <v>20</v>
      </c>
      <c r="F151" s="99">
        <v>30780</v>
      </c>
      <c r="G151" s="100">
        <v>4</v>
      </c>
    </row>
    <row r="152" spans="1:7">
      <c r="A152" s="7" t="s">
        <v>854</v>
      </c>
      <c r="B152" s="7" t="s">
        <v>140</v>
      </c>
      <c r="C152" s="7" t="s">
        <v>108</v>
      </c>
      <c r="D152" s="8">
        <v>37936</v>
      </c>
      <c r="E152" s="87">
        <f t="shared" ca="1" si="2"/>
        <v>19</v>
      </c>
      <c r="F152" s="99">
        <v>30920</v>
      </c>
      <c r="G152" s="100">
        <v>5</v>
      </c>
    </row>
    <row r="153" spans="1:7">
      <c r="A153" s="7" t="s">
        <v>872</v>
      </c>
      <c r="B153" s="7" t="s">
        <v>147</v>
      </c>
      <c r="C153" s="7" t="s">
        <v>125</v>
      </c>
      <c r="D153" s="8">
        <v>37138</v>
      </c>
      <c r="E153" s="87">
        <f t="shared" ca="1" si="2"/>
        <v>21</v>
      </c>
      <c r="F153" s="99">
        <v>31110</v>
      </c>
      <c r="G153" s="100">
        <v>1</v>
      </c>
    </row>
    <row r="154" spans="1:7">
      <c r="A154" s="7" t="s">
        <v>894</v>
      </c>
      <c r="B154" s="7" t="s">
        <v>110</v>
      </c>
      <c r="C154" s="7" t="s">
        <v>125</v>
      </c>
      <c r="D154" s="8">
        <v>35826</v>
      </c>
      <c r="E154" s="87">
        <f t="shared" ca="1" si="2"/>
        <v>24</v>
      </c>
      <c r="F154" s="99">
        <v>31205</v>
      </c>
      <c r="G154" s="100">
        <v>2</v>
      </c>
    </row>
    <row r="155" spans="1:7">
      <c r="A155" s="7" t="s">
        <v>978</v>
      </c>
      <c r="B155" s="7" t="s">
        <v>250</v>
      </c>
      <c r="C155" s="7" t="s">
        <v>125</v>
      </c>
      <c r="D155" s="8">
        <v>36557</v>
      </c>
      <c r="E155" s="87">
        <f t="shared" ca="1" si="2"/>
        <v>22</v>
      </c>
      <c r="F155" s="99">
        <v>31250</v>
      </c>
      <c r="G155" s="100">
        <v>2</v>
      </c>
    </row>
    <row r="156" spans="1:7">
      <c r="A156" s="7" t="s">
        <v>444</v>
      </c>
      <c r="B156" s="7" t="s">
        <v>147</v>
      </c>
      <c r="C156" s="7" t="s">
        <v>125</v>
      </c>
      <c r="D156" s="8">
        <v>39457</v>
      </c>
      <c r="E156" s="87">
        <f t="shared" ca="1" si="2"/>
        <v>15</v>
      </c>
      <c r="F156" s="99">
        <v>31255</v>
      </c>
      <c r="G156" s="100">
        <v>5</v>
      </c>
    </row>
    <row r="157" spans="1:7">
      <c r="A157" s="7" t="s">
        <v>880</v>
      </c>
      <c r="B157" s="7" t="s">
        <v>147</v>
      </c>
      <c r="C157" s="7" t="s">
        <v>108</v>
      </c>
      <c r="D157" s="8">
        <v>36145</v>
      </c>
      <c r="E157" s="87">
        <f t="shared" ca="1" si="2"/>
        <v>24</v>
      </c>
      <c r="F157" s="99">
        <v>31260</v>
      </c>
      <c r="G157" s="100">
        <v>5</v>
      </c>
    </row>
    <row r="158" spans="1:7">
      <c r="A158" s="7" t="s">
        <v>863</v>
      </c>
      <c r="B158" s="7" t="s">
        <v>147</v>
      </c>
      <c r="C158" s="7" t="s">
        <v>111</v>
      </c>
      <c r="D158" s="8">
        <v>36199</v>
      </c>
      <c r="E158" s="87">
        <f t="shared" ca="1" si="2"/>
        <v>23</v>
      </c>
      <c r="F158" s="99">
        <v>31270</v>
      </c>
      <c r="G158" s="100">
        <v>5</v>
      </c>
    </row>
    <row r="159" spans="1:7">
      <c r="A159" s="7" t="s">
        <v>287</v>
      </c>
      <c r="B159" s="7" t="s">
        <v>107</v>
      </c>
      <c r="C159" s="7" t="s">
        <v>108</v>
      </c>
      <c r="D159" s="8">
        <v>40420</v>
      </c>
      <c r="E159" s="87">
        <f t="shared" ca="1" si="2"/>
        <v>12</v>
      </c>
      <c r="F159" s="99">
        <v>31690</v>
      </c>
      <c r="G159" s="100">
        <v>4</v>
      </c>
    </row>
    <row r="160" spans="1:7">
      <c r="A160" s="7" t="s">
        <v>149</v>
      </c>
      <c r="B160" s="7" t="s">
        <v>123</v>
      </c>
      <c r="C160" s="7" t="s">
        <v>108</v>
      </c>
      <c r="D160" s="8">
        <v>41051</v>
      </c>
      <c r="E160" s="87">
        <f t="shared" ca="1" si="2"/>
        <v>10</v>
      </c>
      <c r="F160" s="99">
        <v>31830</v>
      </c>
      <c r="G160" s="100">
        <v>3</v>
      </c>
    </row>
    <row r="161" spans="1:7">
      <c r="A161" s="7" t="s">
        <v>499</v>
      </c>
      <c r="B161" s="7" t="s">
        <v>113</v>
      </c>
      <c r="C161" s="7" t="s">
        <v>108</v>
      </c>
      <c r="D161" s="8">
        <v>39199</v>
      </c>
      <c r="E161" s="87">
        <f t="shared" ca="1" si="2"/>
        <v>15</v>
      </c>
      <c r="F161" s="99">
        <v>31840</v>
      </c>
      <c r="G161" s="100">
        <v>1</v>
      </c>
    </row>
    <row r="162" spans="1:7">
      <c r="A162" s="7" t="s">
        <v>497</v>
      </c>
      <c r="B162" s="7" t="s">
        <v>123</v>
      </c>
      <c r="C162" s="7" t="s">
        <v>108</v>
      </c>
      <c r="D162" s="8">
        <v>39215</v>
      </c>
      <c r="E162" s="87">
        <f t="shared" ca="1" si="2"/>
        <v>15</v>
      </c>
      <c r="F162" s="99">
        <v>31910</v>
      </c>
      <c r="G162" s="100">
        <v>5</v>
      </c>
    </row>
    <row r="163" spans="1:7">
      <c r="A163" s="7" t="s">
        <v>613</v>
      </c>
      <c r="B163" s="7" t="s">
        <v>119</v>
      </c>
      <c r="C163" s="7" t="s">
        <v>108</v>
      </c>
      <c r="D163" s="8">
        <v>38237</v>
      </c>
      <c r="E163" s="87">
        <f t="shared" ca="1" si="2"/>
        <v>18</v>
      </c>
      <c r="F163" s="99">
        <v>31910</v>
      </c>
      <c r="G163" s="100">
        <v>5</v>
      </c>
    </row>
    <row r="164" spans="1:7">
      <c r="A164" s="7" t="s">
        <v>787</v>
      </c>
      <c r="B164" s="7" t="s">
        <v>113</v>
      </c>
      <c r="C164" s="7" t="s">
        <v>111</v>
      </c>
      <c r="D164" s="8">
        <v>37641</v>
      </c>
      <c r="E164" s="87">
        <f t="shared" ca="1" si="2"/>
        <v>20</v>
      </c>
      <c r="F164" s="99">
        <v>31970</v>
      </c>
      <c r="G164" s="100">
        <v>5</v>
      </c>
    </row>
    <row r="165" spans="1:7">
      <c r="A165" s="7" t="s">
        <v>771</v>
      </c>
      <c r="B165" s="7" t="s">
        <v>123</v>
      </c>
      <c r="C165" s="7" t="s">
        <v>108</v>
      </c>
      <c r="D165" s="8">
        <v>36506</v>
      </c>
      <c r="E165" s="87">
        <f t="shared" ca="1" si="2"/>
        <v>23</v>
      </c>
      <c r="F165" s="99">
        <v>32100</v>
      </c>
      <c r="G165" s="100">
        <v>1</v>
      </c>
    </row>
    <row r="166" spans="1:7">
      <c r="A166" s="7" t="s">
        <v>549</v>
      </c>
      <c r="B166" s="7" t="s">
        <v>119</v>
      </c>
      <c r="C166" s="7" t="s">
        <v>108</v>
      </c>
      <c r="D166" s="8">
        <v>39002</v>
      </c>
      <c r="E166" s="87">
        <f t="shared" ca="1" si="2"/>
        <v>16</v>
      </c>
      <c r="F166" s="99">
        <v>32120</v>
      </c>
      <c r="G166" s="100">
        <v>1</v>
      </c>
    </row>
    <row r="167" spans="1:7">
      <c r="A167" s="7" t="s">
        <v>209</v>
      </c>
      <c r="B167" s="7" t="s">
        <v>113</v>
      </c>
      <c r="C167" s="7" t="s">
        <v>108</v>
      </c>
      <c r="D167" s="8">
        <v>40710</v>
      </c>
      <c r="E167" s="87">
        <f t="shared" ca="1" si="2"/>
        <v>11</v>
      </c>
      <c r="F167" s="99">
        <v>32140</v>
      </c>
      <c r="G167" s="100">
        <v>2</v>
      </c>
    </row>
    <row r="168" spans="1:7">
      <c r="A168" s="7" t="s">
        <v>117</v>
      </c>
      <c r="B168" s="7" t="s">
        <v>107</v>
      </c>
      <c r="C168" s="7" t="s">
        <v>108</v>
      </c>
      <c r="D168" s="8">
        <v>41226</v>
      </c>
      <c r="E168" s="87">
        <f t="shared" ca="1" si="2"/>
        <v>10</v>
      </c>
      <c r="F168" s="99">
        <v>32160</v>
      </c>
      <c r="G168" s="100">
        <v>3</v>
      </c>
    </row>
    <row r="169" spans="1:7">
      <c r="A169" s="7" t="s">
        <v>145</v>
      </c>
      <c r="B169" s="7" t="s">
        <v>140</v>
      </c>
      <c r="C169" s="7" t="s">
        <v>111</v>
      </c>
      <c r="D169" s="8">
        <v>41079</v>
      </c>
      <c r="E169" s="87">
        <f t="shared" ca="1" si="2"/>
        <v>10</v>
      </c>
      <c r="F169" s="99">
        <v>32190</v>
      </c>
      <c r="G169" s="100">
        <v>3</v>
      </c>
    </row>
    <row r="170" spans="1:7">
      <c r="A170" s="7" t="s">
        <v>416</v>
      </c>
      <c r="B170" s="7" t="s">
        <v>113</v>
      </c>
      <c r="C170" s="7" t="s">
        <v>108</v>
      </c>
      <c r="D170" s="8">
        <v>39654</v>
      </c>
      <c r="E170" s="87">
        <f t="shared" ca="1" si="2"/>
        <v>14</v>
      </c>
      <c r="F170" s="99">
        <v>32360</v>
      </c>
      <c r="G170" s="100">
        <v>4</v>
      </c>
    </row>
    <row r="171" spans="1:7">
      <c r="A171" s="7" t="s">
        <v>581</v>
      </c>
      <c r="B171" s="7" t="s">
        <v>140</v>
      </c>
      <c r="C171" s="7" t="s">
        <v>108</v>
      </c>
      <c r="D171" s="8">
        <v>38813</v>
      </c>
      <c r="E171" s="87">
        <f t="shared" ca="1" si="2"/>
        <v>16</v>
      </c>
      <c r="F171" s="99">
        <v>32390</v>
      </c>
      <c r="G171" s="100">
        <v>2</v>
      </c>
    </row>
    <row r="172" spans="1:7">
      <c r="A172" s="7" t="s">
        <v>972</v>
      </c>
      <c r="B172" s="7" t="s">
        <v>107</v>
      </c>
      <c r="C172" s="7" t="s">
        <v>131</v>
      </c>
      <c r="D172" s="8">
        <v>36458</v>
      </c>
      <c r="E172" s="87">
        <f t="shared" ca="1" si="2"/>
        <v>23</v>
      </c>
      <c r="F172" s="99">
        <v>32536</v>
      </c>
      <c r="G172" s="100">
        <v>2</v>
      </c>
    </row>
    <row r="173" spans="1:7">
      <c r="A173" s="7" t="s">
        <v>407</v>
      </c>
      <c r="B173" s="7" t="s">
        <v>177</v>
      </c>
      <c r="C173" s="7" t="s">
        <v>108</v>
      </c>
      <c r="D173" s="8">
        <v>39688</v>
      </c>
      <c r="E173" s="87">
        <f t="shared" ca="1" si="2"/>
        <v>14</v>
      </c>
      <c r="F173" s="99">
        <v>32600</v>
      </c>
      <c r="G173" s="100">
        <v>5</v>
      </c>
    </row>
    <row r="174" spans="1:7">
      <c r="A174" s="7" t="s">
        <v>295</v>
      </c>
      <c r="B174" s="7" t="s">
        <v>113</v>
      </c>
      <c r="C174" s="7" t="s">
        <v>108</v>
      </c>
      <c r="D174" s="8">
        <v>40399</v>
      </c>
      <c r="E174" s="87">
        <f t="shared" ca="1" si="2"/>
        <v>12</v>
      </c>
      <c r="F174" s="99">
        <v>32640</v>
      </c>
      <c r="G174" s="100">
        <v>4</v>
      </c>
    </row>
    <row r="175" spans="1:7">
      <c r="A175" s="7" t="s">
        <v>141</v>
      </c>
      <c r="B175" s="7" t="s">
        <v>115</v>
      </c>
      <c r="C175" s="7" t="s">
        <v>111</v>
      </c>
      <c r="D175" s="8">
        <v>41116</v>
      </c>
      <c r="E175" s="87">
        <f t="shared" ca="1" si="2"/>
        <v>10</v>
      </c>
      <c r="F175" s="99">
        <v>32650</v>
      </c>
      <c r="G175" s="100">
        <v>1</v>
      </c>
    </row>
    <row r="176" spans="1:7">
      <c r="A176" s="7" t="s">
        <v>321</v>
      </c>
      <c r="B176" s="7" t="s">
        <v>113</v>
      </c>
      <c r="C176" s="7" t="s">
        <v>125</v>
      </c>
      <c r="D176" s="8">
        <v>40299</v>
      </c>
      <c r="E176" s="87">
        <f t="shared" ca="1" si="2"/>
        <v>12</v>
      </c>
      <c r="F176" s="99">
        <v>32835</v>
      </c>
      <c r="G176" s="100">
        <v>2</v>
      </c>
    </row>
    <row r="177" spans="1:7">
      <c r="A177" s="7" t="s">
        <v>434</v>
      </c>
      <c r="B177" s="7" t="s">
        <v>107</v>
      </c>
      <c r="C177" s="7" t="s">
        <v>111</v>
      </c>
      <c r="D177" s="8">
        <v>39534</v>
      </c>
      <c r="E177" s="87">
        <f t="shared" ca="1" si="2"/>
        <v>14</v>
      </c>
      <c r="F177" s="99">
        <v>32880</v>
      </c>
      <c r="G177" s="100">
        <v>3</v>
      </c>
    </row>
    <row r="178" spans="1:7">
      <c r="A178" s="7" t="s">
        <v>615</v>
      </c>
      <c r="B178" s="7" t="s">
        <v>110</v>
      </c>
      <c r="C178" s="7" t="s">
        <v>125</v>
      </c>
      <c r="D178" s="8">
        <v>38173</v>
      </c>
      <c r="E178" s="87">
        <f t="shared" ca="1" si="2"/>
        <v>18</v>
      </c>
      <c r="F178" s="99">
        <v>32900</v>
      </c>
      <c r="G178" s="100">
        <v>2</v>
      </c>
    </row>
    <row r="179" spans="1:7">
      <c r="A179" s="7" t="s">
        <v>777</v>
      </c>
      <c r="B179" s="7" t="s">
        <v>137</v>
      </c>
      <c r="C179" s="7" t="s">
        <v>111</v>
      </c>
      <c r="D179" s="8">
        <v>36176</v>
      </c>
      <c r="E179" s="87">
        <f t="shared" ca="1" si="2"/>
        <v>24</v>
      </c>
      <c r="F179" s="99">
        <v>32940</v>
      </c>
      <c r="G179" s="100">
        <v>5</v>
      </c>
    </row>
    <row r="180" spans="1:7">
      <c r="A180" s="7" t="s">
        <v>770</v>
      </c>
      <c r="B180" s="7" t="s">
        <v>123</v>
      </c>
      <c r="C180" s="7" t="s">
        <v>131</v>
      </c>
      <c r="D180" s="8">
        <v>36487</v>
      </c>
      <c r="E180" s="87">
        <f t="shared" ca="1" si="2"/>
        <v>23</v>
      </c>
      <c r="F180" s="99">
        <v>33056</v>
      </c>
      <c r="G180" s="100">
        <v>5</v>
      </c>
    </row>
    <row r="181" spans="1:7">
      <c r="A181" s="7" t="s">
        <v>528</v>
      </c>
      <c r="B181" s="7" t="s">
        <v>110</v>
      </c>
      <c r="C181" s="7" t="s">
        <v>111</v>
      </c>
      <c r="D181" s="8">
        <v>39109</v>
      </c>
      <c r="E181" s="87">
        <f t="shared" ca="1" si="2"/>
        <v>15</v>
      </c>
      <c r="F181" s="99">
        <v>33120</v>
      </c>
      <c r="G181" s="100">
        <v>2</v>
      </c>
    </row>
    <row r="182" spans="1:7">
      <c r="A182" s="7" t="s">
        <v>848</v>
      </c>
      <c r="B182" s="7" t="s">
        <v>140</v>
      </c>
      <c r="C182" s="7" t="s">
        <v>108</v>
      </c>
      <c r="D182" s="8">
        <v>36084</v>
      </c>
      <c r="E182" s="87">
        <f t="shared" ca="1" si="2"/>
        <v>24</v>
      </c>
      <c r="F182" s="99">
        <v>33210</v>
      </c>
      <c r="G182" s="100">
        <v>4</v>
      </c>
    </row>
    <row r="183" spans="1:7">
      <c r="A183" s="7" t="s">
        <v>394</v>
      </c>
      <c r="B183" s="7" t="s">
        <v>177</v>
      </c>
      <c r="C183" s="7" t="s">
        <v>131</v>
      </c>
      <c r="D183" s="8">
        <v>39733</v>
      </c>
      <c r="E183" s="87">
        <f t="shared" ca="1" si="2"/>
        <v>14</v>
      </c>
      <c r="F183" s="99">
        <v>33232</v>
      </c>
      <c r="G183" s="100">
        <v>4</v>
      </c>
    </row>
    <row r="184" spans="1:7">
      <c r="A184" s="7" t="s">
        <v>257</v>
      </c>
      <c r="B184" s="7" t="s">
        <v>119</v>
      </c>
      <c r="C184" s="7" t="s">
        <v>131</v>
      </c>
      <c r="D184" s="8">
        <v>40515</v>
      </c>
      <c r="E184" s="87">
        <f t="shared" ca="1" si="2"/>
        <v>12</v>
      </c>
      <c r="F184" s="99">
        <v>33508</v>
      </c>
      <c r="G184" s="100">
        <v>4</v>
      </c>
    </row>
    <row r="185" spans="1:7">
      <c r="A185" s="7" t="s">
        <v>617</v>
      </c>
      <c r="B185" s="7" t="s">
        <v>115</v>
      </c>
      <c r="C185" s="7" t="s">
        <v>131</v>
      </c>
      <c r="D185" s="8">
        <v>38144</v>
      </c>
      <c r="E185" s="87">
        <f t="shared" ca="1" si="2"/>
        <v>18</v>
      </c>
      <c r="F185" s="99">
        <v>33512</v>
      </c>
      <c r="G185" s="100">
        <v>4</v>
      </c>
    </row>
    <row r="186" spans="1:7">
      <c r="A186" s="7" t="s">
        <v>339</v>
      </c>
      <c r="B186" s="7" t="s">
        <v>107</v>
      </c>
      <c r="C186" s="7" t="s">
        <v>108</v>
      </c>
      <c r="D186" s="8">
        <v>40250</v>
      </c>
      <c r="E186" s="87">
        <f t="shared" ca="1" si="2"/>
        <v>12</v>
      </c>
      <c r="F186" s="99">
        <v>33590</v>
      </c>
      <c r="G186" s="100">
        <v>5</v>
      </c>
    </row>
    <row r="187" spans="1:7">
      <c r="A187" s="7" t="s">
        <v>655</v>
      </c>
      <c r="B187" s="7" t="s">
        <v>154</v>
      </c>
      <c r="C187" s="7" t="s">
        <v>108</v>
      </c>
      <c r="D187" s="8">
        <v>36893</v>
      </c>
      <c r="E187" s="87">
        <f t="shared" ca="1" si="2"/>
        <v>22</v>
      </c>
      <c r="F187" s="99">
        <v>33640</v>
      </c>
      <c r="G187" s="100">
        <v>3</v>
      </c>
    </row>
    <row r="188" spans="1:7">
      <c r="A188" s="7" t="s">
        <v>307</v>
      </c>
      <c r="B188" s="7" t="s">
        <v>107</v>
      </c>
      <c r="C188" s="7" t="s">
        <v>131</v>
      </c>
      <c r="D188" s="8">
        <v>40360</v>
      </c>
      <c r="E188" s="87">
        <f t="shared" ca="1" si="2"/>
        <v>12</v>
      </c>
      <c r="F188" s="99">
        <v>33752</v>
      </c>
      <c r="G188" s="100">
        <v>3</v>
      </c>
    </row>
    <row r="189" spans="1:7">
      <c r="A189" s="7" t="s">
        <v>892</v>
      </c>
      <c r="B189" s="7" t="s">
        <v>115</v>
      </c>
      <c r="C189" s="7" t="s">
        <v>125</v>
      </c>
      <c r="D189" s="8">
        <v>37470</v>
      </c>
      <c r="E189" s="87">
        <f t="shared" ca="1" si="2"/>
        <v>20</v>
      </c>
      <c r="F189" s="99">
        <v>33810</v>
      </c>
      <c r="G189" s="100">
        <v>5</v>
      </c>
    </row>
    <row r="190" spans="1:7">
      <c r="A190" s="7" t="s">
        <v>281</v>
      </c>
      <c r="B190" s="7" t="s">
        <v>147</v>
      </c>
      <c r="C190" s="7" t="s">
        <v>108</v>
      </c>
      <c r="D190" s="8">
        <v>40447</v>
      </c>
      <c r="E190" s="87">
        <f t="shared" ca="1" si="2"/>
        <v>12</v>
      </c>
      <c r="F190" s="99">
        <v>33970</v>
      </c>
      <c r="G190" s="100">
        <v>4</v>
      </c>
    </row>
    <row r="191" spans="1:7">
      <c r="A191" s="7" t="s">
        <v>564</v>
      </c>
      <c r="B191" s="7" t="s">
        <v>110</v>
      </c>
      <c r="C191" s="7" t="s">
        <v>108</v>
      </c>
      <c r="D191" s="8">
        <v>38903</v>
      </c>
      <c r="E191" s="87">
        <f t="shared" ca="1" si="2"/>
        <v>16</v>
      </c>
      <c r="F191" s="99">
        <v>34060</v>
      </c>
      <c r="G191" s="100">
        <v>2</v>
      </c>
    </row>
    <row r="192" spans="1:7">
      <c r="A192" s="7" t="s">
        <v>156</v>
      </c>
      <c r="B192" s="7" t="s">
        <v>113</v>
      </c>
      <c r="C192" s="7" t="s">
        <v>125</v>
      </c>
      <c r="D192" s="8">
        <v>41014</v>
      </c>
      <c r="E192" s="87">
        <f t="shared" ca="1" si="2"/>
        <v>10</v>
      </c>
      <c r="F192" s="99">
        <v>34110</v>
      </c>
      <c r="G192" s="100">
        <v>4</v>
      </c>
    </row>
    <row r="193" spans="1:7">
      <c r="A193" s="7" t="s">
        <v>255</v>
      </c>
      <c r="B193" s="7" t="s">
        <v>119</v>
      </c>
      <c r="C193" s="7" t="s">
        <v>108</v>
      </c>
      <c r="D193" s="8">
        <v>40521</v>
      </c>
      <c r="E193" s="87">
        <f t="shared" ca="1" si="2"/>
        <v>12</v>
      </c>
      <c r="F193" s="99">
        <v>34330</v>
      </c>
      <c r="G193" s="100">
        <v>3</v>
      </c>
    </row>
    <row r="194" spans="1:7">
      <c r="A194" s="7" t="s">
        <v>415</v>
      </c>
      <c r="B194" s="7" t="s">
        <v>140</v>
      </c>
      <c r="C194" s="7" t="s">
        <v>108</v>
      </c>
      <c r="D194" s="8">
        <v>39655</v>
      </c>
      <c r="E194" s="87">
        <f t="shared" ref="E194:E257" ca="1" si="3">DATEDIF(D194,TODAY(),"Y")</f>
        <v>14</v>
      </c>
      <c r="F194" s="99">
        <v>34480</v>
      </c>
      <c r="G194" s="100">
        <v>3</v>
      </c>
    </row>
    <row r="195" spans="1:7">
      <c r="A195" s="7" t="s">
        <v>211</v>
      </c>
      <c r="B195" s="7" t="s">
        <v>107</v>
      </c>
      <c r="C195" s="7" t="s">
        <v>111</v>
      </c>
      <c r="D195" s="8">
        <v>40706</v>
      </c>
      <c r="E195" s="87">
        <f t="shared" ca="1" si="3"/>
        <v>11</v>
      </c>
      <c r="F195" s="99">
        <v>34680</v>
      </c>
      <c r="G195" s="100">
        <v>5</v>
      </c>
    </row>
    <row r="196" spans="1:7">
      <c r="A196" s="7" t="s">
        <v>351</v>
      </c>
      <c r="B196" s="7" t="s">
        <v>140</v>
      </c>
      <c r="C196" s="7" t="s">
        <v>108</v>
      </c>
      <c r="D196" s="8">
        <v>40175</v>
      </c>
      <c r="E196" s="87">
        <f t="shared" ca="1" si="3"/>
        <v>13</v>
      </c>
      <c r="F196" s="99">
        <v>34690</v>
      </c>
      <c r="G196" s="100">
        <v>2</v>
      </c>
    </row>
    <row r="197" spans="1:7">
      <c r="A197" s="7" t="s">
        <v>763</v>
      </c>
      <c r="B197" s="7" t="s">
        <v>123</v>
      </c>
      <c r="C197" s="7" t="s">
        <v>108</v>
      </c>
      <c r="D197" s="8">
        <v>35965</v>
      </c>
      <c r="E197" s="91">
        <f t="shared" ca="1" si="3"/>
        <v>24</v>
      </c>
      <c r="F197" s="99">
        <v>34780</v>
      </c>
      <c r="G197" s="100">
        <v>4</v>
      </c>
    </row>
    <row r="198" spans="1:7">
      <c r="A198" s="7" t="s">
        <v>926</v>
      </c>
      <c r="B198" s="7" t="s">
        <v>119</v>
      </c>
      <c r="C198" s="7" t="s">
        <v>125</v>
      </c>
      <c r="D198" s="8">
        <v>36196</v>
      </c>
      <c r="E198" s="87">
        <f t="shared" ca="1" si="3"/>
        <v>23</v>
      </c>
      <c r="F198" s="99">
        <v>34980</v>
      </c>
      <c r="G198" s="100">
        <v>2</v>
      </c>
    </row>
    <row r="199" spans="1:7">
      <c r="A199" s="7" t="s">
        <v>361</v>
      </c>
      <c r="B199" s="7" t="s">
        <v>107</v>
      </c>
      <c r="C199" s="7" t="s">
        <v>108</v>
      </c>
      <c r="D199" s="8">
        <v>40018</v>
      </c>
      <c r="E199" s="87">
        <f t="shared" ca="1" si="3"/>
        <v>13</v>
      </c>
      <c r="F199" s="99">
        <v>34990</v>
      </c>
      <c r="G199" s="100">
        <v>3</v>
      </c>
    </row>
    <row r="200" spans="1:7">
      <c r="A200" s="7" t="s">
        <v>192</v>
      </c>
      <c r="B200" s="7" t="s">
        <v>115</v>
      </c>
      <c r="C200" s="7" t="s">
        <v>125</v>
      </c>
      <c r="D200" s="8">
        <v>40807</v>
      </c>
      <c r="E200" s="87">
        <f t="shared" ca="1" si="3"/>
        <v>11</v>
      </c>
      <c r="F200" s="99">
        <v>35045</v>
      </c>
      <c r="G200" s="100">
        <v>4</v>
      </c>
    </row>
    <row r="201" spans="1:7">
      <c r="A201" s="7" t="s">
        <v>485</v>
      </c>
      <c r="B201" s="7" t="s">
        <v>107</v>
      </c>
      <c r="C201" s="7" t="s">
        <v>111</v>
      </c>
      <c r="D201" s="8">
        <v>39272</v>
      </c>
      <c r="E201" s="87">
        <f t="shared" ca="1" si="3"/>
        <v>15</v>
      </c>
      <c r="F201" s="99">
        <v>35240</v>
      </c>
      <c r="G201" s="100">
        <v>3</v>
      </c>
    </row>
    <row r="202" spans="1:7">
      <c r="A202" s="7" t="s">
        <v>332</v>
      </c>
      <c r="B202" s="7" t="s">
        <v>137</v>
      </c>
      <c r="C202" s="7" t="s">
        <v>111</v>
      </c>
      <c r="D202" s="8">
        <v>40263</v>
      </c>
      <c r="E202" s="87">
        <f t="shared" ca="1" si="3"/>
        <v>12</v>
      </c>
      <c r="F202" s="99">
        <v>35260</v>
      </c>
      <c r="G202" s="100">
        <v>2</v>
      </c>
    </row>
    <row r="203" spans="1:7">
      <c r="A203" s="7" t="s">
        <v>662</v>
      </c>
      <c r="B203" s="7" t="s">
        <v>123</v>
      </c>
      <c r="C203" s="7" t="s">
        <v>125</v>
      </c>
      <c r="D203" s="8">
        <v>36896</v>
      </c>
      <c r="E203" s="87">
        <f t="shared" ca="1" si="3"/>
        <v>22</v>
      </c>
      <c r="F203" s="99">
        <v>35280</v>
      </c>
      <c r="G203" s="100">
        <v>3</v>
      </c>
    </row>
    <row r="204" spans="1:7">
      <c r="A204" s="7" t="s">
        <v>329</v>
      </c>
      <c r="B204" s="7" t="s">
        <v>140</v>
      </c>
      <c r="C204" s="7" t="s">
        <v>108</v>
      </c>
      <c r="D204" s="8">
        <v>40270</v>
      </c>
      <c r="E204" s="87">
        <f t="shared" ca="1" si="3"/>
        <v>12</v>
      </c>
      <c r="F204" s="99">
        <v>35300</v>
      </c>
      <c r="G204" s="100">
        <v>5</v>
      </c>
    </row>
    <row r="205" spans="1:7">
      <c r="A205" s="7" t="s">
        <v>262</v>
      </c>
      <c r="B205" s="7" t="s">
        <v>121</v>
      </c>
      <c r="C205" s="7" t="s">
        <v>131</v>
      </c>
      <c r="D205" s="8">
        <v>40494</v>
      </c>
      <c r="E205" s="87">
        <f t="shared" ca="1" si="3"/>
        <v>12</v>
      </c>
      <c r="F205" s="99">
        <v>35312</v>
      </c>
      <c r="G205" s="100">
        <v>3</v>
      </c>
    </row>
    <row r="206" spans="1:7">
      <c r="A206" s="7" t="s">
        <v>225</v>
      </c>
      <c r="B206" s="7" t="s">
        <v>177</v>
      </c>
      <c r="C206" s="7" t="s">
        <v>108</v>
      </c>
      <c r="D206" s="8">
        <v>40625</v>
      </c>
      <c r="E206" s="87">
        <f t="shared" ca="1" si="3"/>
        <v>11</v>
      </c>
      <c r="F206" s="99">
        <v>35320</v>
      </c>
      <c r="G206" s="100">
        <v>3</v>
      </c>
    </row>
    <row r="207" spans="1:7">
      <c r="A207" s="7" t="s">
        <v>406</v>
      </c>
      <c r="B207" s="7" t="s">
        <v>113</v>
      </c>
      <c r="C207" s="7" t="s">
        <v>108</v>
      </c>
      <c r="D207" s="8">
        <v>39692</v>
      </c>
      <c r="E207" s="87">
        <f t="shared" ca="1" si="3"/>
        <v>14</v>
      </c>
      <c r="F207" s="99">
        <v>35360</v>
      </c>
      <c r="G207" s="100">
        <v>5</v>
      </c>
    </row>
    <row r="208" spans="1:7">
      <c r="A208" s="7" t="s">
        <v>952</v>
      </c>
      <c r="B208" s="7" t="s">
        <v>107</v>
      </c>
      <c r="C208" s="7" t="s">
        <v>108</v>
      </c>
      <c r="D208" s="8">
        <v>36549</v>
      </c>
      <c r="E208" s="87">
        <f t="shared" ca="1" si="3"/>
        <v>22</v>
      </c>
      <c r="F208" s="99">
        <v>35460</v>
      </c>
      <c r="G208" s="100">
        <v>1</v>
      </c>
    </row>
    <row r="209" spans="1:7">
      <c r="A209" s="7" t="s">
        <v>461</v>
      </c>
      <c r="B209" s="7" t="s">
        <v>140</v>
      </c>
      <c r="C209" s="7" t="s">
        <v>111</v>
      </c>
      <c r="D209" s="8">
        <v>39378</v>
      </c>
      <c r="E209" s="87">
        <f t="shared" ca="1" si="3"/>
        <v>15</v>
      </c>
      <c r="F209" s="99">
        <v>35460</v>
      </c>
      <c r="G209" s="100">
        <v>3</v>
      </c>
    </row>
    <row r="210" spans="1:7">
      <c r="A210" s="7" t="s">
        <v>806</v>
      </c>
      <c r="B210" s="7" t="s">
        <v>140</v>
      </c>
      <c r="C210" s="7" t="s">
        <v>108</v>
      </c>
      <c r="D210" s="8">
        <v>35830</v>
      </c>
      <c r="E210" s="87">
        <f t="shared" ca="1" si="3"/>
        <v>24</v>
      </c>
      <c r="F210" s="99">
        <v>35460</v>
      </c>
      <c r="G210" s="100">
        <v>5</v>
      </c>
    </row>
    <row r="211" spans="1:7">
      <c r="A211" s="7" t="s">
        <v>347</v>
      </c>
      <c r="B211" s="7" t="s">
        <v>140</v>
      </c>
      <c r="C211" s="7" t="s">
        <v>108</v>
      </c>
      <c r="D211" s="8">
        <v>40203</v>
      </c>
      <c r="E211" s="87">
        <f t="shared" ca="1" si="3"/>
        <v>12</v>
      </c>
      <c r="F211" s="99">
        <v>35600</v>
      </c>
      <c r="G211" s="100">
        <v>5</v>
      </c>
    </row>
    <row r="212" spans="1:7">
      <c r="A212" s="7" t="s">
        <v>435</v>
      </c>
      <c r="B212" s="7" t="s">
        <v>260</v>
      </c>
      <c r="C212" s="7" t="s">
        <v>111</v>
      </c>
      <c r="D212" s="8">
        <v>39529</v>
      </c>
      <c r="E212" s="87">
        <f t="shared" ca="1" si="3"/>
        <v>14</v>
      </c>
      <c r="F212" s="99">
        <v>35620</v>
      </c>
      <c r="G212" s="100">
        <v>4</v>
      </c>
    </row>
    <row r="213" spans="1:7">
      <c r="A213" s="7" t="s">
        <v>7</v>
      </c>
      <c r="B213" s="7" t="s">
        <v>130</v>
      </c>
      <c r="C213" s="7" t="s">
        <v>131</v>
      </c>
      <c r="D213" s="8">
        <v>41151</v>
      </c>
      <c r="E213" s="87">
        <f t="shared" ca="1" si="3"/>
        <v>10</v>
      </c>
      <c r="F213" s="99">
        <v>35680</v>
      </c>
      <c r="G213" s="100">
        <v>2</v>
      </c>
    </row>
    <row r="214" spans="1:7">
      <c r="A214" s="7" t="s">
        <v>845</v>
      </c>
      <c r="B214" s="7" t="s">
        <v>140</v>
      </c>
      <c r="C214" s="7" t="s">
        <v>108</v>
      </c>
      <c r="D214" s="8">
        <v>36431</v>
      </c>
      <c r="E214" s="87">
        <f t="shared" ca="1" si="3"/>
        <v>23</v>
      </c>
      <c r="F214" s="99">
        <v>35820</v>
      </c>
      <c r="G214" s="100">
        <v>2</v>
      </c>
    </row>
    <row r="215" spans="1:7">
      <c r="A215" s="7" t="s">
        <v>909</v>
      </c>
      <c r="B215" s="7" t="s">
        <v>110</v>
      </c>
      <c r="C215" s="7" t="s">
        <v>131</v>
      </c>
      <c r="D215" s="8">
        <v>36380</v>
      </c>
      <c r="E215" s="87">
        <f t="shared" ca="1" si="3"/>
        <v>23</v>
      </c>
      <c r="F215" s="99">
        <v>36052</v>
      </c>
      <c r="G215" s="100">
        <v>5</v>
      </c>
    </row>
    <row r="216" spans="1:7">
      <c r="A216" s="7" t="s">
        <v>552</v>
      </c>
      <c r="B216" s="7" t="s">
        <v>110</v>
      </c>
      <c r="C216" s="7" t="s">
        <v>111</v>
      </c>
      <c r="D216" s="8">
        <v>38986</v>
      </c>
      <c r="E216" s="87">
        <f t="shared" ca="1" si="3"/>
        <v>16</v>
      </c>
      <c r="F216" s="99">
        <v>36230</v>
      </c>
      <c r="G216" s="100">
        <v>2</v>
      </c>
    </row>
    <row r="217" spans="1:7">
      <c r="A217" s="7" t="s">
        <v>440</v>
      </c>
      <c r="B217" s="7" t="s">
        <v>260</v>
      </c>
      <c r="C217" s="7" t="s">
        <v>108</v>
      </c>
      <c r="D217" s="8">
        <v>39492</v>
      </c>
      <c r="E217" s="87">
        <f t="shared" ca="1" si="3"/>
        <v>14</v>
      </c>
      <c r="F217" s="99">
        <v>36630</v>
      </c>
      <c r="G217" s="100">
        <v>4</v>
      </c>
    </row>
    <row r="218" spans="1:7">
      <c r="A218" s="7" t="s">
        <v>443</v>
      </c>
      <c r="B218" s="7" t="s">
        <v>119</v>
      </c>
      <c r="C218" s="7" t="s">
        <v>131</v>
      </c>
      <c r="D218" s="8">
        <v>39458</v>
      </c>
      <c r="E218" s="87">
        <f t="shared" ca="1" si="3"/>
        <v>15</v>
      </c>
      <c r="F218" s="99">
        <v>36788</v>
      </c>
      <c r="G218" s="100">
        <v>4</v>
      </c>
    </row>
    <row r="219" spans="1:7">
      <c r="A219" s="7" t="s">
        <v>229</v>
      </c>
      <c r="B219" s="7" t="s">
        <v>147</v>
      </c>
      <c r="C219" s="7" t="s">
        <v>131</v>
      </c>
      <c r="D219" s="8">
        <v>40610</v>
      </c>
      <c r="E219" s="87">
        <f t="shared" ca="1" si="3"/>
        <v>11</v>
      </c>
      <c r="F219" s="99">
        <v>36844</v>
      </c>
      <c r="G219" s="100">
        <v>4</v>
      </c>
    </row>
    <row r="220" spans="1:7">
      <c r="A220" s="7" t="s">
        <v>906</v>
      </c>
      <c r="B220" s="7" t="s">
        <v>110</v>
      </c>
      <c r="C220" s="7" t="s">
        <v>108</v>
      </c>
      <c r="D220" s="8">
        <v>35990</v>
      </c>
      <c r="E220" s="87">
        <f t="shared" ca="1" si="3"/>
        <v>24</v>
      </c>
      <c r="F220" s="99">
        <v>36890</v>
      </c>
      <c r="G220" s="100">
        <v>1</v>
      </c>
    </row>
    <row r="221" spans="1:7">
      <c r="A221" s="7" t="s">
        <v>905</v>
      </c>
      <c r="B221" s="7" t="s">
        <v>110</v>
      </c>
      <c r="C221" s="7" t="s">
        <v>131</v>
      </c>
      <c r="D221" s="8">
        <v>36340</v>
      </c>
      <c r="E221" s="87">
        <f t="shared" ca="1" si="3"/>
        <v>23</v>
      </c>
      <c r="F221" s="99">
        <v>37016</v>
      </c>
      <c r="G221" s="100">
        <v>4</v>
      </c>
    </row>
    <row r="222" spans="1:7">
      <c r="A222" s="7" t="s">
        <v>157</v>
      </c>
      <c r="B222" s="7" t="s">
        <v>147</v>
      </c>
      <c r="C222" s="7" t="s">
        <v>108</v>
      </c>
      <c r="D222" s="8">
        <v>41007</v>
      </c>
      <c r="E222" s="87">
        <f t="shared" ca="1" si="3"/>
        <v>10</v>
      </c>
      <c r="F222" s="99">
        <v>37020</v>
      </c>
      <c r="G222" s="100">
        <v>2</v>
      </c>
    </row>
    <row r="223" spans="1:7">
      <c r="A223" s="7" t="s">
        <v>392</v>
      </c>
      <c r="B223" s="7" t="s">
        <v>107</v>
      </c>
      <c r="C223" s="7" t="s">
        <v>131</v>
      </c>
      <c r="D223" s="8">
        <v>39742</v>
      </c>
      <c r="E223" s="87">
        <f t="shared" ca="1" si="3"/>
        <v>14</v>
      </c>
      <c r="F223" s="99">
        <v>37344</v>
      </c>
      <c r="G223" s="100">
        <v>2</v>
      </c>
    </row>
    <row r="224" spans="1:7">
      <c r="A224" s="7" t="s">
        <v>842</v>
      </c>
      <c r="B224" s="7" t="s">
        <v>140</v>
      </c>
      <c r="C224" s="7" t="s">
        <v>131</v>
      </c>
      <c r="D224" s="8">
        <v>36067</v>
      </c>
      <c r="E224" s="87">
        <f t="shared" ca="1" si="3"/>
        <v>24</v>
      </c>
      <c r="F224" s="99">
        <v>37612</v>
      </c>
      <c r="G224" s="100">
        <v>4</v>
      </c>
    </row>
    <row r="225" spans="1:7">
      <c r="A225" s="7" t="s">
        <v>201</v>
      </c>
      <c r="B225" s="7" t="s">
        <v>137</v>
      </c>
      <c r="C225" s="7" t="s">
        <v>108</v>
      </c>
      <c r="D225" s="8">
        <v>40752</v>
      </c>
      <c r="E225" s="87">
        <f t="shared" ca="1" si="3"/>
        <v>11</v>
      </c>
      <c r="F225" s="99">
        <v>37620</v>
      </c>
      <c r="G225" s="100">
        <v>5</v>
      </c>
    </row>
    <row r="226" spans="1:7">
      <c r="A226" s="7" t="s">
        <v>599</v>
      </c>
      <c r="B226" s="7" t="s">
        <v>107</v>
      </c>
      <c r="C226" s="7" t="s">
        <v>125</v>
      </c>
      <c r="D226" s="8">
        <v>38753</v>
      </c>
      <c r="E226" s="87">
        <f t="shared" ca="1" si="3"/>
        <v>16</v>
      </c>
      <c r="F226" s="99">
        <v>37660</v>
      </c>
      <c r="G226" s="100">
        <v>4</v>
      </c>
    </row>
    <row r="227" spans="1:7">
      <c r="A227" s="7" t="s">
        <v>540</v>
      </c>
      <c r="B227" s="7" t="s">
        <v>135</v>
      </c>
      <c r="C227" s="7" t="s">
        <v>108</v>
      </c>
      <c r="D227" s="8">
        <v>39069</v>
      </c>
      <c r="E227" s="87">
        <f t="shared" ca="1" si="3"/>
        <v>16</v>
      </c>
      <c r="F227" s="99">
        <v>37670</v>
      </c>
      <c r="G227" s="100">
        <v>3</v>
      </c>
    </row>
    <row r="228" spans="1:7">
      <c r="A228" s="7" t="s">
        <v>593</v>
      </c>
      <c r="B228" s="7" t="s">
        <v>113</v>
      </c>
      <c r="C228" s="7" t="s">
        <v>108</v>
      </c>
      <c r="D228" s="8">
        <v>38788</v>
      </c>
      <c r="E228" s="87">
        <f t="shared" ca="1" si="3"/>
        <v>16</v>
      </c>
      <c r="F228" s="99">
        <v>37750</v>
      </c>
      <c r="G228" s="100">
        <v>5</v>
      </c>
    </row>
    <row r="229" spans="1:7">
      <c r="A229" s="7" t="s">
        <v>825</v>
      </c>
      <c r="B229" s="7" t="s">
        <v>140</v>
      </c>
      <c r="C229" s="7" t="s">
        <v>108</v>
      </c>
      <c r="D229" s="8">
        <v>36332</v>
      </c>
      <c r="E229" s="87">
        <f t="shared" ca="1" si="3"/>
        <v>23</v>
      </c>
      <c r="F229" s="99">
        <v>37760</v>
      </c>
      <c r="G229" s="100">
        <v>2</v>
      </c>
    </row>
    <row r="230" spans="1:7">
      <c r="A230" s="7" t="s">
        <v>572</v>
      </c>
      <c r="B230" s="7" t="s">
        <v>119</v>
      </c>
      <c r="C230" s="7" t="s">
        <v>108</v>
      </c>
      <c r="D230" s="8">
        <v>38856</v>
      </c>
      <c r="E230" s="87">
        <f t="shared" ca="1" si="3"/>
        <v>16</v>
      </c>
      <c r="F230" s="99">
        <v>37770</v>
      </c>
      <c r="G230" s="100">
        <v>5</v>
      </c>
    </row>
    <row r="231" spans="1:7">
      <c r="A231" s="7" t="s">
        <v>270</v>
      </c>
      <c r="B231" s="7" t="s">
        <v>140</v>
      </c>
      <c r="C231" s="7" t="s">
        <v>111</v>
      </c>
      <c r="D231" s="8">
        <v>40470</v>
      </c>
      <c r="E231" s="87">
        <f t="shared" ca="1" si="3"/>
        <v>12</v>
      </c>
      <c r="F231" s="99">
        <v>37840</v>
      </c>
      <c r="G231" s="100">
        <v>1</v>
      </c>
    </row>
    <row r="232" spans="1:7">
      <c r="A232" s="7" t="s">
        <v>610</v>
      </c>
      <c r="B232" s="7" t="s">
        <v>140</v>
      </c>
      <c r="C232" s="7" t="s">
        <v>111</v>
      </c>
      <c r="D232" s="8">
        <v>38321</v>
      </c>
      <c r="E232" s="87">
        <f t="shared" ca="1" si="3"/>
        <v>18</v>
      </c>
      <c r="F232" s="99">
        <v>37980</v>
      </c>
      <c r="G232" s="100">
        <v>4</v>
      </c>
    </row>
    <row r="233" spans="1:7">
      <c r="A233" s="7" t="s">
        <v>290</v>
      </c>
      <c r="B233" s="7" t="s">
        <v>107</v>
      </c>
      <c r="C233" s="7" t="s">
        <v>125</v>
      </c>
      <c r="D233" s="8">
        <v>40410</v>
      </c>
      <c r="E233" s="87">
        <f t="shared" ca="1" si="3"/>
        <v>12</v>
      </c>
      <c r="F233" s="99">
        <v>38105</v>
      </c>
      <c r="G233" s="100">
        <v>2</v>
      </c>
    </row>
    <row r="234" spans="1:7">
      <c r="A234" s="7" t="s">
        <v>368</v>
      </c>
      <c r="B234" s="7" t="s">
        <v>147</v>
      </c>
      <c r="C234" s="7" t="s">
        <v>125</v>
      </c>
      <c r="D234" s="8">
        <v>39871</v>
      </c>
      <c r="E234" s="87">
        <f t="shared" ca="1" si="3"/>
        <v>13</v>
      </c>
      <c r="F234" s="99">
        <v>38575</v>
      </c>
      <c r="G234" s="100">
        <v>2</v>
      </c>
    </row>
    <row r="235" spans="1:7">
      <c r="A235" s="7" t="s">
        <v>327</v>
      </c>
      <c r="B235" s="7" t="s">
        <v>123</v>
      </c>
      <c r="C235" s="7" t="s">
        <v>108</v>
      </c>
      <c r="D235" s="8">
        <v>40274</v>
      </c>
      <c r="E235" s="87">
        <f t="shared" ca="1" si="3"/>
        <v>12</v>
      </c>
      <c r="F235" s="99">
        <v>38730</v>
      </c>
      <c r="G235" s="100">
        <v>1</v>
      </c>
    </row>
    <row r="236" spans="1:7">
      <c r="A236" s="7" t="s">
        <v>789</v>
      </c>
      <c r="B236" s="7" t="s">
        <v>113</v>
      </c>
      <c r="C236" s="7" t="s">
        <v>131</v>
      </c>
      <c r="D236" s="8">
        <v>36263</v>
      </c>
      <c r="E236" s="87">
        <f t="shared" ca="1" si="3"/>
        <v>23</v>
      </c>
      <c r="F236" s="99">
        <v>38768</v>
      </c>
      <c r="G236" s="100">
        <v>4</v>
      </c>
    </row>
    <row r="237" spans="1:7">
      <c r="A237" s="7" t="s">
        <v>828</v>
      </c>
      <c r="B237" s="7" t="s">
        <v>140</v>
      </c>
      <c r="C237" s="7" t="s">
        <v>108</v>
      </c>
      <c r="D237" s="8">
        <v>36707</v>
      </c>
      <c r="E237" s="87">
        <f t="shared" ca="1" si="3"/>
        <v>22</v>
      </c>
      <c r="F237" s="99">
        <v>38870</v>
      </c>
      <c r="G237" s="100">
        <v>2</v>
      </c>
    </row>
    <row r="238" spans="1:7">
      <c r="A238" s="7" t="s">
        <v>413</v>
      </c>
      <c r="B238" s="7" t="s">
        <v>123</v>
      </c>
      <c r="C238" s="7" t="s">
        <v>125</v>
      </c>
      <c r="D238" s="8">
        <v>39662</v>
      </c>
      <c r="E238" s="87">
        <f t="shared" ca="1" si="3"/>
        <v>14</v>
      </c>
      <c r="F238" s="99">
        <v>38920</v>
      </c>
      <c r="G238" s="100">
        <v>4</v>
      </c>
    </row>
    <row r="239" spans="1:7">
      <c r="A239" s="7" t="s">
        <v>455</v>
      </c>
      <c r="B239" s="7" t="s">
        <v>140</v>
      </c>
      <c r="C239" s="7" t="s">
        <v>108</v>
      </c>
      <c r="D239" s="8">
        <v>39403</v>
      </c>
      <c r="E239" s="87">
        <f t="shared" ca="1" si="3"/>
        <v>15</v>
      </c>
      <c r="F239" s="99">
        <v>38940</v>
      </c>
      <c r="G239" s="100">
        <v>2</v>
      </c>
    </row>
    <row r="240" spans="1:7">
      <c r="A240" s="7" t="s">
        <v>521</v>
      </c>
      <c r="B240" s="7" t="s">
        <v>119</v>
      </c>
      <c r="C240" s="7" t="s">
        <v>108</v>
      </c>
      <c r="D240" s="8">
        <v>39137</v>
      </c>
      <c r="E240" s="87">
        <f t="shared" ca="1" si="3"/>
        <v>15</v>
      </c>
      <c r="F240" s="99">
        <v>39000</v>
      </c>
      <c r="G240" s="100">
        <v>5</v>
      </c>
    </row>
    <row r="241" spans="1:7">
      <c r="A241" s="7" t="s">
        <v>935</v>
      </c>
      <c r="B241" s="7" t="s">
        <v>119</v>
      </c>
      <c r="C241" s="7" t="s">
        <v>108</v>
      </c>
      <c r="D241" s="8">
        <v>36290</v>
      </c>
      <c r="E241" s="87">
        <f t="shared" ca="1" si="3"/>
        <v>23</v>
      </c>
      <c r="F241" s="99">
        <v>39000</v>
      </c>
      <c r="G241" s="100">
        <v>3</v>
      </c>
    </row>
    <row r="242" spans="1:7">
      <c r="A242" s="7" t="s">
        <v>171</v>
      </c>
      <c r="B242" s="7" t="s">
        <v>121</v>
      </c>
      <c r="C242" s="7" t="s">
        <v>108</v>
      </c>
      <c r="D242" s="8">
        <v>40922</v>
      </c>
      <c r="E242" s="87">
        <f t="shared" ca="1" si="3"/>
        <v>11</v>
      </c>
      <c r="F242" s="99">
        <v>39110</v>
      </c>
      <c r="G242" s="100">
        <v>5</v>
      </c>
    </row>
    <row r="243" spans="1:7">
      <c r="A243" s="7" t="s">
        <v>132</v>
      </c>
      <c r="B243" s="7" t="s">
        <v>709</v>
      </c>
      <c r="C243" s="7" t="s">
        <v>108</v>
      </c>
      <c r="D243" s="8">
        <v>41137</v>
      </c>
      <c r="E243" s="87">
        <f t="shared" ca="1" si="3"/>
        <v>10</v>
      </c>
      <c r="F243" s="99">
        <v>39160</v>
      </c>
      <c r="G243" s="100">
        <v>3</v>
      </c>
    </row>
    <row r="244" spans="1:7">
      <c r="A244" s="7" t="s">
        <v>620</v>
      </c>
      <c r="B244" s="7" t="s">
        <v>140</v>
      </c>
      <c r="C244" s="7" t="s">
        <v>111</v>
      </c>
      <c r="D244" s="8">
        <v>38073</v>
      </c>
      <c r="E244" s="87">
        <f t="shared" ca="1" si="3"/>
        <v>18</v>
      </c>
      <c r="F244" s="99">
        <v>39300</v>
      </c>
      <c r="G244" s="100">
        <v>2</v>
      </c>
    </row>
    <row r="245" spans="1:7">
      <c r="A245" s="7" t="s">
        <v>274</v>
      </c>
      <c r="B245" s="7" t="s">
        <v>115</v>
      </c>
      <c r="C245" s="7" t="s">
        <v>111</v>
      </c>
      <c r="D245" s="8">
        <v>40468</v>
      </c>
      <c r="E245" s="87">
        <f t="shared" ca="1" si="3"/>
        <v>12</v>
      </c>
      <c r="F245" s="99">
        <v>39440</v>
      </c>
      <c r="G245" s="100">
        <v>4</v>
      </c>
    </row>
    <row r="246" spans="1:7">
      <c r="A246" s="7" t="s">
        <v>382</v>
      </c>
      <c r="B246" s="7" t="s">
        <v>113</v>
      </c>
      <c r="C246" s="7" t="s">
        <v>125</v>
      </c>
      <c r="D246" s="8">
        <v>39768</v>
      </c>
      <c r="E246" s="87">
        <f t="shared" ca="1" si="3"/>
        <v>14</v>
      </c>
      <c r="F246" s="99">
        <v>39515</v>
      </c>
      <c r="G246" s="100">
        <v>5</v>
      </c>
    </row>
    <row r="247" spans="1:7">
      <c r="A247" s="7" t="s">
        <v>285</v>
      </c>
      <c r="B247" s="7" t="s">
        <v>140</v>
      </c>
      <c r="C247" s="7" t="s">
        <v>108</v>
      </c>
      <c r="D247" s="8">
        <v>40424</v>
      </c>
      <c r="E247" s="87">
        <f t="shared" ca="1" si="3"/>
        <v>12</v>
      </c>
      <c r="F247" s="99">
        <v>39520</v>
      </c>
      <c r="G247" s="100">
        <v>5</v>
      </c>
    </row>
    <row r="248" spans="1:7">
      <c r="A248" s="7" t="s">
        <v>925</v>
      </c>
      <c r="B248" s="7" t="s">
        <v>119</v>
      </c>
      <c r="C248" s="7" t="s">
        <v>125</v>
      </c>
      <c r="D248" s="8">
        <v>35842</v>
      </c>
      <c r="E248" s="87">
        <f t="shared" ca="1" si="3"/>
        <v>24</v>
      </c>
      <c r="F248" s="99">
        <v>39530</v>
      </c>
      <c r="G248" s="100">
        <v>5</v>
      </c>
    </row>
    <row r="249" spans="1:7">
      <c r="A249" s="7" t="s">
        <v>291</v>
      </c>
      <c r="B249" s="7" t="s">
        <v>110</v>
      </c>
      <c r="C249" s="7" t="s">
        <v>111</v>
      </c>
      <c r="D249" s="9">
        <v>40404</v>
      </c>
      <c r="E249" s="87">
        <f t="shared" ca="1" si="3"/>
        <v>12</v>
      </c>
      <c r="F249" s="99">
        <v>39550</v>
      </c>
      <c r="G249" s="100">
        <v>5</v>
      </c>
    </row>
    <row r="250" spans="1:7">
      <c r="A250" s="7" t="s">
        <v>393</v>
      </c>
      <c r="B250" s="7" t="s">
        <v>177</v>
      </c>
      <c r="C250" s="7" t="s">
        <v>125</v>
      </c>
      <c r="D250" s="8">
        <v>39735</v>
      </c>
      <c r="E250" s="87">
        <f t="shared" ca="1" si="3"/>
        <v>14</v>
      </c>
      <c r="F250" s="99">
        <v>39620</v>
      </c>
      <c r="G250" s="100">
        <v>5</v>
      </c>
    </row>
    <row r="251" spans="1:7">
      <c r="A251" s="7" t="s">
        <v>420</v>
      </c>
      <c r="B251" s="7" t="s">
        <v>140</v>
      </c>
      <c r="C251" s="7" t="s">
        <v>111</v>
      </c>
      <c r="D251" s="8">
        <v>39633</v>
      </c>
      <c r="E251" s="87">
        <f t="shared" ca="1" si="3"/>
        <v>14</v>
      </c>
      <c r="F251" s="99">
        <v>39680</v>
      </c>
      <c r="G251" s="100">
        <v>1</v>
      </c>
    </row>
    <row r="252" spans="1:7">
      <c r="A252" s="7" t="s">
        <v>793</v>
      </c>
      <c r="B252" s="7" t="s">
        <v>113</v>
      </c>
      <c r="C252" s="7" t="s">
        <v>108</v>
      </c>
      <c r="D252" s="8">
        <v>36414</v>
      </c>
      <c r="E252" s="87">
        <f t="shared" ca="1" si="3"/>
        <v>23</v>
      </c>
      <c r="F252" s="99">
        <v>39680</v>
      </c>
      <c r="G252" s="100">
        <v>5</v>
      </c>
    </row>
    <row r="253" spans="1:7">
      <c r="A253" s="7" t="s">
        <v>785</v>
      </c>
      <c r="B253" s="7" t="s">
        <v>137</v>
      </c>
      <c r="C253" s="7" t="s">
        <v>108</v>
      </c>
      <c r="D253" s="8">
        <v>37612</v>
      </c>
      <c r="E253" s="87">
        <f t="shared" ca="1" si="3"/>
        <v>20</v>
      </c>
      <c r="F253" s="99">
        <v>39740</v>
      </c>
      <c r="G253" s="100">
        <v>1</v>
      </c>
    </row>
    <row r="254" spans="1:7">
      <c r="A254" s="7" t="s">
        <v>890</v>
      </c>
      <c r="B254" s="7" t="s">
        <v>115</v>
      </c>
      <c r="C254" s="7" t="s">
        <v>131</v>
      </c>
      <c r="D254" s="8">
        <v>36329</v>
      </c>
      <c r="E254" s="87">
        <f t="shared" ca="1" si="3"/>
        <v>23</v>
      </c>
      <c r="F254" s="99">
        <v>39764</v>
      </c>
      <c r="G254" s="100">
        <v>1</v>
      </c>
    </row>
    <row r="255" spans="1:7">
      <c r="A255" s="7" t="s">
        <v>843</v>
      </c>
      <c r="B255" s="7" t="s">
        <v>140</v>
      </c>
      <c r="C255" s="7" t="s">
        <v>108</v>
      </c>
      <c r="D255" s="8">
        <v>36413</v>
      </c>
      <c r="E255" s="87">
        <f t="shared" ca="1" si="3"/>
        <v>23</v>
      </c>
      <c r="F255" s="99">
        <v>40060</v>
      </c>
      <c r="G255" s="100">
        <v>3</v>
      </c>
    </row>
    <row r="256" spans="1:7">
      <c r="A256" s="7" t="s">
        <v>218</v>
      </c>
      <c r="B256" s="7" t="s">
        <v>107</v>
      </c>
      <c r="C256" s="7" t="s">
        <v>108</v>
      </c>
      <c r="D256" s="9">
        <v>40680</v>
      </c>
      <c r="E256" s="87">
        <f t="shared" ca="1" si="3"/>
        <v>11</v>
      </c>
      <c r="F256" s="99">
        <v>40260</v>
      </c>
      <c r="G256" s="100">
        <v>5</v>
      </c>
    </row>
    <row r="257" spans="1:7">
      <c r="A257" s="7" t="s">
        <v>833</v>
      </c>
      <c r="B257" s="7" t="s">
        <v>140</v>
      </c>
      <c r="C257" s="7" t="s">
        <v>108</v>
      </c>
      <c r="D257" s="8">
        <v>35996</v>
      </c>
      <c r="E257" s="87">
        <f t="shared" ca="1" si="3"/>
        <v>24</v>
      </c>
      <c r="F257" s="99">
        <v>40340</v>
      </c>
      <c r="G257" s="100">
        <v>2</v>
      </c>
    </row>
    <row r="258" spans="1:7">
      <c r="A258" s="7" t="s">
        <v>473</v>
      </c>
      <c r="B258" s="7" t="s">
        <v>113</v>
      </c>
      <c r="C258" s="7" t="s">
        <v>111</v>
      </c>
      <c r="D258" s="8">
        <v>39295</v>
      </c>
      <c r="E258" s="87">
        <f t="shared" ref="E258:E321" ca="1" si="4">DATEDIF(D258,TODAY(),"Y")</f>
        <v>15</v>
      </c>
      <c r="F258" s="99">
        <v>40560</v>
      </c>
      <c r="G258" s="100">
        <v>5</v>
      </c>
    </row>
    <row r="259" spans="1:7">
      <c r="A259" s="7" t="s">
        <v>977</v>
      </c>
      <c r="B259" s="7" t="s">
        <v>206</v>
      </c>
      <c r="C259" s="7" t="s">
        <v>108</v>
      </c>
      <c r="D259" s="8">
        <v>37073</v>
      </c>
      <c r="E259" s="87">
        <f t="shared" ca="1" si="4"/>
        <v>21</v>
      </c>
      <c r="F259" s="99">
        <v>40680</v>
      </c>
      <c r="G259" s="100">
        <v>5</v>
      </c>
    </row>
    <row r="260" spans="1:7">
      <c r="A260" s="7" t="s">
        <v>560</v>
      </c>
      <c r="B260" s="7" t="s">
        <v>123</v>
      </c>
      <c r="C260" s="7" t="s">
        <v>108</v>
      </c>
      <c r="D260" s="8">
        <v>38954</v>
      </c>
      <c r="E260" s="87">
        <f t="shared" ca="1" si="4"/>
        <v>16</v>
      </c>
      <c r="F260" s="99">
        <v>40920</v>
      </c>
      <c r="G260" s="100">
        <v>4</v>
      </c>
    </row>
    <row r="261" spans="1:7">
      <c r="A261" s="7" t="s">
        <v>385</v>
      </c>
      <c r="B261" s="7" t="s">
        <v>177</v>
      </c>
      <c r="C261" s="7" t="s">
        <v>108</v>
      </c>
      <c r="D261" s="8">
        <v>39761</v>
      </c>
      <c r="E261" s="87">
        <f t="shared" ca="1" si="4"/>
        <v>14</v>
      </c>
      <c r="F261" s="99">
        <v>40940</v>
      </c>
      <c r="G261" s="100">
        <v>3</v>
      </c>
    </row>
    <row r="262" spans="1:7">
      <c r="A262" s="7" t="s">
        <v>423</v>
      </c>
      <c r="B262" s="7" t="s">
        <v>140</v>
      </c>
      <c r="C262" s="7" t="s">
        <v>111</v>
      </c>
      <c r="D262" s="8">
        <v>39603</v>
      </c>
      <c r="E262" s="87">
        <f t="shared" ca="1" si="4"/>
        <v>14</v>
      </c>
      <c r="F262" s="99">
        <v>40940</v>
      </c>
      <c r="G262" s="100">
        <v>2</v>
      </c>
    </row>
    <row r="263" spans="1:7">
      <c r="A263" s="7" t="s">
        <v>441</v>
      </c>
      <c r="B263" s="7" t="s">
        <v>140</v>
      </c>
      <c r="C263" s="7" t="s">
        <v>108</v>
      </c>
      <c r="D263" s="8">
        <v>39472</v>
      </c>
      <c r="E263" s="87">
        <f t="shared" ca="1" si="4"/>
        <v>14</v>
      </c>
      <c r="F263" s="99">
        <v>41060</v>
      </c>
      <c r="G263" s="100">
        <v>3</v>
      </c>
    </row>
    <row r="264" spans="1:7">
      <c r="A264" s="7" t="s">
        <v>183</v>
      </c>
      <c r="B264" s="7" t="s">
        <v>154</v>
      </c>
      <c r="C264" s="7" t="s">
        <v>108</v>
      </c>
      <c r="D264" s="8">
        <v>40856</v>
      </c>
      <c r="E264" s="87">
        <f t="shared" ca="1" si="4"/>
        <v>11</v>
      </c>
      <c r="F264" s="99">
        <v>41350</v>
      </c>
      <c r="G264" s="100">
        <v>2</v>
      </c>
    </row>
    <row r="265" spans="1:7">
      <c r="A265" s="7" t="s">
        <v>562</v>
      </c>
      <c r="B265" s="7" t="s">
        <v>107</v>
      </c>
      <c r="C265" s="7" t="s">
        <v>108</v>
      </c>
      <c r="D265" s="8">
        <v>38914</v>
      </c>
      <c r="E265" s="87">
        <f t="shared" ca="1" si="4"/>
        <v>16</v>
      </c>
      <c r="F265" s="99">
        <v>41380</v>
      </c>
      <c r="G265" s="100">
        <v>2</v>
      </c>
    </row>
    <row r="266" spans="1:7">
      <c r="A266" s="7" t="s">
        <v>357</v>
      </c>
      <c r="B266" s="7" t="s">
        <v>123</v>
      </c>
      <c r="C266" s="7" t="s">
        <v>108</v>
      </c>
      <c r="D266" s="8">
        <v>40085</v>
      </c>
      <c r="E266" s="87">
        <f t="shared" ca="1" si="4"/>
        <v>13</v>
      </c>
      <c r="F266" s="99">
        <v>41490</v>
      </c>
      <c r="G266" s="100">
        <v>5</v>
      </c>
    </row>
    <row r="267" spans="1:7">
      <c r="A267" s="7" t="s">
        <v>856</v>
      </c>
      <c r="B267" s="7" t="s">
        <v>140</v>
      </c>
      <c r="C267" s="7" t="s">
        <v>125</v>
      </c>
      <c r="D267" s="8">
        <v>36503</v>
      </c>
      <c r="E267" s="87">
        <f t="shared" ca="1" si="4"/>
        <v>23</v>
      </c>
      <c r="F267" s="99">
        <v>41615</v>
      </c>
      <c r="G267" s="100">
        <v>1</v>
      </c>
    </row>
    <row r="268" spans="1:7">
      <c r="A268" s="7" t="s">
        <v>298</v>
      </c>
      <c r="B268" s="7" t="s">
        <v>107</v>
      </c>
      <c r="C268" s="7" t="s">
        <v>111</v>
      </c>
      <c r="D268" s="8">
        <v>40393</v>
      </c>
      <c r="E268" s="87">
        <f t="shared" ca="1" si="4"/>
        <v>12</v>
      </c>
      <c r="F268" s="99">
        <v>41770</v>
      </c>
      <c r="G268" s="100">
        <v>5</v>
      </c>
    </row>
    <row r="269" spans="1:7">
      <c r="A269" s="7" t="s">
        <v>808</v>
      </c>
      <c r="B269" s="7" t="s">
        <v>140</v>
      </c>
      <c r="C269" s="7" t="s">
        <v>111</v>
      </c>
      <c r="D269" s="8">
        <v>36600</v>
      </c>
      <c r="E269" s="87">
        <f t="shared" ca="1" si="4"/>
        <v>22</v>
      </c>
      <c r="F269" s="99">
        <v>41840</v>
      </c>
      <c r="G269" s="100">
        <v>2</v>
      </c>
    </row>
    <row r="270" spans="1:7">
      <c r="A270" s="7" t="s">
        <v>463</v>
      </c>
      <c r="B270" s="7" t="s">
        <v>110</v>
      </c>
      <c r="C270" s="7" t="s">
        <v>108</v>
      </c>
      <c r="D270" s="8">
        <v>39362</v>
      </c>
      <c r="E270" s="87">
        <f t="shared" ca="1" si="4"/>
        <v>15</v>
      </c>
      <c r="F270" s="99">
        <v>42020</v>
      </c>
      <c r="G270" s="100">
        <v>5</v>
      </c>
    </row>
    <row r="271" spans="1:7">
      <c r="A271" s="7" t="s">
        <v>602</v>
      </c>
      <c r="B271" s="7" t="s">
        <v>140</v>
      </c>
      <c r="C271" s="7" t="s">
        <v>111</v>
      </c>
      <c r="D271" s="8">
        <v>38738</v>
      </c>
      <c r="E271" s="87">
        <f t="shared" ca="1" si="4"/>
        <v>17</v>
      </c>
      <c r="F271" s="99">
        <v>42150</v>
      </c>
      <c r="G271" s="100">
        <v>5</v>
      </c>
    </row>
    <row r="272" spans="1:7">
      <c r="A272" s="7" t="s">
        <v>788</v>
      </c>
      <c r="B272" s="7" t="s">
        <v>113</v>
      </c>
      <c r="C272" s="7" t="s">
        <v>108</v>
      </c>
      <c r="D272" s="8">
        <v>37288</v>
      </c>
      <c r="E272" s="87">
        <f t="shared" ca="1" si="4"/>
        <v>20</v>
      </c>
      <c r="F272" s="99">
        <v>42480</v>
      </c>
      <c r="G272" s="100">
        <v>3</v>
      </c>
    </row>
    <row r="273" spans="1:7">
      <c r="A273" s="7" t="s">
        <v>6</v>
      </c>
      <c r="B273" s="7" t="s">
        <v>130</v>
      </c>
      <c r="C273" s="7" t="s">
        <v>111</v>
      </c>
      <c r="D273" s="8">
        <v>39147</v>
      </c>
      <c r="E273" s="87">
        <f t="shared" ca="1" si="4"/>
        <v>15</v>
      </c>
      <c r="F273" s="99">
        <v>42540</v>
      </c>
      <c r="G273" s="100">
        <v>5</v>
      </c>
    </row>
    <row r="274" spans="1:7">
      <c r="A274" s="7" t="s">
        <v>271</v>
      </c>
      <c r="B274" s="7" t="s">
        <v>113</v>
      </c>
      <c r="C274" s="7" t="s">
        <v>108</v>
      </c>
      <c r="D274" s="8">
        <v>40470</v>
      </c>
      <c r="E274" s="87">
        <f t="shared" ca="1" si="4"/>
        <v>12</v>
      </c>
      <c r="F274" s="99">
        <v>42620</v>
      </c>
      <c r="G274" s="100">
        <v>3</v>
      </c>
    </row>
    <row r="275" spans="1:7">
      <c r="A275" s="7" t="s">
        <v>555</v>
      </c>
      <c r="B275" s="7" t="s">
        <v>119</v>
      </c>
      <c r="C275" s="7" t="s">
        <v>125</v>
      </c>
      <c r="D275" s="8">
        <v>38975</v>
      </c>
      <c r="E275" s="87">
        <f t="shared" ca="1" si="4"/>
        <v>16</v>
      </c>
      <c r="F275" s="99">
        <v>42740</v>
      </c>
      <c r="G275" s="100">
        <v>2</v>
      </c>
    </row>
    <row r="276" spans="1:7">
      <c r="A276" s="7" t="s">
        <v>975</v>
      </c>
      <c r="B276" s="7" t="s">
        <v>206</v>
      </c>
      <c r="C276" s="7" t="s">
        <v>108</v>
      </c>
      <c r="D276" s="8">
        <v>37684</v>
      </c>
      <c r="E276" s="87">
        <f t="shared" ca="1" si="4"/>
        <v>19</v>
      </c>
      <c r="F276" s="99">
        <v>42800</v>
      </c>
      <c r="G276" s="100">
        <v>5</v>
      </c>
    </row>
    <row r="277" spans="1:7">
      <c r="A277" s="7" t="s">
        <v>782</v>
      </c>
      <c r="B277" s="7" t="s">
        <v>137</v>
      </c>
      <c r="C277" s="7" t="s">
        <v>125</v>
      </c>
      <c r="D277" s="8">
        <v>36357</v>
      </c>
      <c r="E277" s="87">
        <f t="shared" ca="1" si="4"/>
        <v>23</v>
      </c>
      <c r="F277" s="99">
        <v>42905</v>
      </c>
      <c r="G277" s="100">
        <v>1</v>
      </c>
    </row>
    <row r="278" spans="1:7">
      <c r="A278" s="7" t="s">
        <v>375</v>
      </c>
      <c r="B278" s="7" t="s">
        <v>123</v>
      </c>
      <c r="C278" s="7" t="s">
        <v>111</v>
      </c>
      <c r="D278" s="8">
        <v>39803</v>
      </c>
      <c r="E278" s="87">
        <f t="shared" ca="1" si="4"/>
        <v>14</v>
      </c>
      <c r="F278" s="99">
        <v>42940</v>
      </c>
      <c r="G278" s="100">
        <v>1</v>
      </c>
    </row>
    <row r="279" spans="1:7">
      <c r="A279" s="7" t="s">
        <v>222</v>
      </c>
      <c r="B279" s="7" t="s">
        <v>107</v>
      </c>
      <c r="C279" s="7" t="s">
        <v>111</v>
      </c>
      <c r="D279" s="9">
        <v>40638</v>
      </c>
      <c r="E279" s="87">
        <f t="shared" ca="1" si="4"/>
        <v>11</v>
      </c>
      <c r="F279" s="99">
        <v>42990</v>
      </c>
      <c r="G279" s="100">
        <v>4</v>
      </c>
    </row>
    <row r="280" spans="1:7">
      <c r="A280" s="7" t="s">
        <v>388</v>
      </c>
      <c r="B280" s="7" t="s">
        <v>177</v>
      </c>
      <c r="C280" s="7" t="s">
        <v>108</v>
      </c>
      <c r="D280" s="8">
        <v>39754</v>
      </c>
      <c r="E280" s="87">
        <f t="shared" ca="1" si="4"/>
        <v>14</v>
      </c>
      <c r="F280" s="99">
        <v>43110</v>
      </c>
      <c r="G280" s="100">
        <v>2</v>
      </c>
    </row>
    <row r="281" spans="1:7">
      <c r="A281" s="7" t="s">
        <v>170</v>
      </c>
      <c r="B281" s="7" t="s">
        <v>115</v>
      </c>
      <c r="C281" s="7" t="s">
        <v>108</v>
      </c>
      <c r="D281" s="8">
        <v>40925</v>
      </c>
      <c r="E281" s="87">
        <f t="shared" ca="1" si="4"/>
        <v>11</v>
      </c>
      <c r="F281" s="99">
        <v>43190</v>
      </c>
      <c r="G281" s="100">
        <v>2</v>
      </c>
    </row>
    <row r="282" spans="1:7">
      <c r="A282" s="7" t="s">
        <v>400</v>
      </c>
      <c r="B282" s="7" t="s">
        <v>119</v>
      </c>
      <c r="C282" s="7" t="s">
        <v>111</v>
      </c>
      <c r="D282" s="8">
        <v>39720</v>
      </c>
      <c r="E282" s="87">
        <f t="shared" ca="1" si="4"/>
        <v>14</v>
      </c>
      <c r="F282" s="99">
        <v>43320</v>
      </c>
      <c r="G282" s="100">
        <v>5</v>
      </c>
    </row>
    <row r="283" spans="1:7">
      <c r="A283" s="7" t="s">
        <v>277</v>
      </c>
      <c r="B283" s="7" t="s">
        <v>115</v>
      </c>
      <c r="C283" s="7" t="s">
        <v>108</v>
      </c>
      <c r="D283" s="8">
        <v>40452</v>
      </c>
      <c r="E283" s="87">
        <f t="shared" ca="1" si="4"/>
        <v>12</v>
      </c>
      <c r="F283" s="99">
        <v>43410</v>
      </c>
      <c r="G283" s="100">
        <v>1</v>
      </c>
    </row>
    <row r="284" spans="1:7">
      <c r="A284" s="7" t="s">
        <v>875</v>
      </c>
      <c r="B284" s="7" t="s">
        <v>147</v>
      </c>
      <c r="C284" s="7" t="s">
        <v>108</v>
      </c>
      <c r="D284" s="8">
        <v>36456</v>
      </c>
      <c r="E284" s="87">
        <f t="shared" ca="1" si="4"/>
        <v>23</v>
      </c>
      <c r="F284" s="99">
        <v>43460</v>
      </c>
      <c r="G284" s="100">
        <v>5</v>
      </c>
    </row>
    <row r="285" spans="1:7">
      <c r="A285" s="7" t="s">
        <v>179</v>
      </c>
      <c r="B285" s="7" t="s">
        <v>115</v>
      </c>
      <c r="C285" s="7" t="s">
        <v>108</v>
      </c>
      <c r="D285" s="8">
        <v>40883</v>
      </c>
      <c r="E285" s="87">
        <f t="shared" ca="1" si="4"/>
        <v>11</v>
      </c>
      <c r="F285" s="99">
        <v>43580</v>
      </c>
      <c r="G285" s="100">
        <v>5</v>
      </c>
    </row>
    <row r="286" spans="1:7">
      <c r="A286" s="7" t="s">
        <v>514</v>
      </c>
      <c r="B286" s="7" t="s">
        <v>119</v>
      </c>
      <c r="C286" s="7" t="s">
        <v>108</v>
      </c>
      <c r="D286" s="8">
        <v>39153</v>
      </c>
      <c r="E286" s="87">
        <f t="shared" ca="1" si="4"/>
        <v>15</v>
      </c>
      <c r="F286" s="99">
        <v>43600</v>
      </c>
      <c r="G286" s="100">
        <v>5</v>
      </c>
    </row>
    <row r="287" spans="1:7">
      <c r="A287" s="7" t="s">
        <v>515</v>
      </c>
      <c r="B287" s="7" t="s">
        <v>242</v>
      </c>
      <c r="C287" s="7" t="s">
        <v>108</v>
      </c>
      <c r="D287" s="8">
        <v>39147</v>
      </c>
      <c r="E287" s="87">
        <f t="shared" ca="1" si="4"/>
        <v>15</v>
      </c>
      <c r="F287" s="99">
        <v>43680</v>
      </c>
      <c r="G287" s="100">
        <v>5</v>
      </c>
    </row>
    <row r="288" spans="1:7">
      <c r="A288" s="7" t="s">
        <v>237</v>
      </c>
      <c r="B288" s="7" t="s">
        <v>140</v>
      </c>
      <c r="C288" s="7" t="s">
        <v>108</v>
      </c>
      <c r="D288" s="8">
        <v>40578</v>
      </c>
      <c r="E288" s="87">
        <f t="shared" ca="1" si="4"/>
        <v>11</v>
      </c>
      <c r="F288" s="99">
        <v>43820</v>
      </c>
      <c r="G288" s="100">
        <v>2</v>
      </c>
    </row>
    <row r="289" spans="1:7">
      <c r="A289" s="7" t="s">
        <v>358</v>
      </c>
      <c r="B289" s="7" t="s">
        <v>147</v>
      </c>
      <c r="C289" s="7" t="s">
        <v>108</v>
      </c>
      <c r="D289" s="8">
        <v>40083</v>
      </c>
      <c r="E289" s="87">
        <f t="shared" ca="1" si="4"/>
        <v>13</v>
      </c>
      <c r="F289" s="99">
        <v>44150</v>
      </c>
      <c r="G289" s="100">
        <v>4</v>
      </c>
    </row>
    <row r="290" spans="1:7">
      <c r="A290" s="7" t="s">
        <v>876</v>
      </c>
      <c r="B290" s="7" t="s">
        <v>147</v>
      </c>
      <c r="C290" s="7" t="s">
        <v>108</v>
      </c>
      <c r="D290" s="8">
        <v>36463</v>
      </c>
      <c r="E290" s="87">
        <f t="shared" ca="1" si="4"/>
        <v>23</v>
      </c>
      <c r="F290" s="99">
        <v>44220</v>
      </c>
      <c r="G290" s="100">
        <v>3</v>
      </c>
    </row>
    <row r="291" spans="1:7">
      <c r="A291" s="7" t="s">
        <v>230</v>
      </c>
      <c r="B291" s="7" t="s">
        <v>140</v>
      </c>
      <c r="C291" s="7" t="s">
        <v>108</v>
      </c>
      <c r="D291" s="9">
        <v>40603</v>
      </c>
      <c r="E291" s="87">
        <f t="shared" ca="1" si="4"/>
        <v>11</v>
      </c>
      <c r="F291" s="99">
        <v>44260</v>
      </c>
      <c r="G291" s="100">
        <v>1</v>
      </c>
    </row>
    <row r="292" spans="1:7">
      <c r="A292" s="7" t="s">
        <v>320</v>
      </c>
      <c r="B292" s="7" t="s">
        <v>140</v>
      </c>
      <c r="C292" s="7" t="s">
        <v>108</v>
      </c>
      <c r="D292" s="8">
        <v>40301</v>
      </c>
      <c r="E292" s="87">
        <f t="shared" ca="1" si="4"/>
        <v>12</v>
      </c>
      <c r="F292" s="99">
        <v>44270</v>
      </c>
      <c r="G292" s="100">
        <v>2</v>
      </c>
    </row>
    <row r="293" spans="1:7">
      <c r="A293" s="7" t="s">
        <v>399</v>
      </c>
      <c r="B293" s="7" t="s">
        <v>107</v>
      </c>
      <c r="C293" s="7" t="s">
        <v>108</v>
      </c>
      <c r="D293" s="8">
        <v>39722</v>
      </c>
      <c r="E293" s="87">
        <f t="shared" ca="1" si="4"/>
        <v>14</v>
      </c>
      <c r="F293" s="99">
        <v>44530</v>
      </c>
      <c r="G293" s="100">
        <v>2</v>
      </c>
    </row>
    <row r="294" spans="1:7">
      <c r="A294" s="7" t="s">
        <v>189</v>
      </c>
      <c r="B294" s="7" t="s">
        <v>177</v>
      </c>
      <c r="C294" s="7" t="s">
        <v>108</v>
      </c>
      <c r="D294" s="8">
        <v>40818</v>
      </c>
      <c r="E294" s="87">
        <f t="shared" ca="1" si="4"/>
        <v>11</v>
      </c>
      <c r="F294" s="99">
        <v>44560</v>
      </c>
      <c r="G294" s="100">
        <v>2</v>
      </c>
    </row>
    <row r="295" spans="1:7">
      <c r="A295" s="7" t="s">
        <v>176</v>
      </c>
      <c r="B295" s="7" t="s">
        <v>177</v>
      </c>
      <c r="C295" s="7" t="s">
        <v>108</v>
      </c>
      <c r="D295" s="8">
        <v>40893</v>
      </c>
      <c r="E295" s="87">
        <f t="shared" ca="1" si="4"/>
        <v>11</v>
      </c>
      <c r="F295" s="99">
        <v>44620</v>
      </c>
      <c r="G295" s="100">
        <v>5</v>
      </c>
    </row>
    <row r="296" spans="1:7">
      <c r="A296" s="7" t="s">
        <v>447</v>
      </c>
      <c r="B296" s="7" t="s">
        <v>110</v>
      </c>
      <c r="C296" s="7" t="s">
        <v>108</v>
      </c>
      <c r="D296" s="8">
        <v>39446</v>
      </c>
      <c r="E296" s="87">
        <f t="shared" ca="1" si="4"/>
        <v>15</v>
      </c>
      <c r="F296" s="99">
        <v>44650</v>
      </c>
      <c r="G296" s="100">
        <v>1</v>
      </c>
    </row>
    <row r="297" spans="1:7">
      <c r="A297" s="7" t="s">
        <v>109</v>
      </c>
      <c r="B297" s="7" t="s">
        <v>110</v>
      </c>
      <c r="C297" s="7" t="s">
        <v>111</v>
      </c>
      <c r="D297" s="8">
        <v>41254</v>
      </c>
      <c r="E297" s="87">
        <f t="shared" ca="1" si="4"/>
        <v>10</v>
      </c>
      <c r="F297" s="99">
        <v>44720</v>
      </c>
      <c r="G297" s="100">
        <v>2</v>
      </c>
    </row>
    <row r="298" spans="1:7">
      <c r="A298" s="7" t="s">
        <v>573</v>
      </c>
      <c r="B298" s="7" t="s">
        <v>283</v>
      </c>
      <c r="C298" s="7" t="s">
        <v>111</v>
      </c>
      <c r="D298" s="8">
        <v>38854</v>
      </c>
      <c r="E298" s="87">
        <f t="shared" ca="1" si="4"/>
        <v>16</v>
      </c>
      <c r="F298" s="99">
        <v>44820</v>
      </c>
      <c r="G298" s="100">
        <v>4</v>
      </c>
    </row>
    <row r="299" spans="1:7">
      <c r="A299" s="7" t="s">
        <v>579</v>
      </c>
      <c r="B299" s="7" t="s">
        <v>140</v>
      </c>
      <c r="C299" s="7" t="s">
        <v>108</v>
      </c>
      <c r="D299" s="8">
        <v>38816</v>
      </c>
      <c r="E299" s="87">
        <f t="shared" ca="1" si="4"/>
        <v>16</v>
      </c>
      <c r="F299" s="99">
        <v>44920</v>
      </c>
      <c r="G299" s="100">
        <v>1</v>
      </c>
    </row>
    <row r="300" spans="1:7">
      <c r="A300" s="7" t="s">
        <v>919</v>
      </c>
      <c r="B300" s="7" t="s">
        <v>110</v>
      </c>
      <c r="C300" s="7" t="s">
        <v>108</v>
      </c>
      <c r="D300" s="8">
        <v>36136</v>
      </c>
      <c r="E300" s="87">
        <f t="shared" ca="1" si="4"/>
        <v>24</v>
      </c>
      <c r="F300" s="99">
        <v>45000</v>
      </c>
      <c r="G300" s="100">
        <v>4</v>
      </c>
    </row>
    <row r="301" spans="1:7">
      <c r="A301" s="7" t="s">
        <v>951</v>
      </c>
      <c r="B301" s="7" t="s">
        <v>107</v>
      </c>
      <c r="C301" s="7" t="s">
        <v>111</v>
      </c>
      <c r="D301" s="8">
        <v>35826</v>
      </c>
      <c r="E301" s="87">
        <f t="shared" ca="1" si="4"/>
        <v>24</v>
      </c>
      <c r="F301" s="99">
        <v>45030</v>
      </c>
      <c r="G301" s="100">
        <v>3</v>
      </c>
    </row>
    <row r="302" spans="1:7">
      <c r="A302" s="7" t="s">
        <v>518</v>
      </c>
      <c r="B302" s="7" t="s">
        <v>113</v>
      </c>
      <c r="C302" s="7" t="s">
        <v>111</v>
      </c>
      <c r="D302" s="8">
        <v>39144</v>
      </c>
      <c r="E302" s="87">
        <f t="shared" ca="1" si="4"/>
        <v>15</v>
      </c>
      <c r="F302" s="99">
        <v>45040</v>
      </c>
      <c r="G302" s="100">
        <v>5</v>
      </c>
    </row>
    <row r="303" spans="1:7">
      <c r="A303" s="7" t="s">
        <v>841</v>
      </c>
      <c r="B303" s="7" t="s">
        <v>140</v>
      </c>
      <c r="C303" s="7" t="s">
        <v>111</v>
      </c>
      <c r="D303" s="8">
        <v>36011</v>
      </c>
      <c r="E303" s="87">
        <f t="shared" ca="1" si="4"/>
        <v>24</v>
      </c>
      <c r="F303" s="99">
        <v>45050</v>
      </c>
      <c r="G303" s="100">
        <v>1</v>
      </c>
    </row>
    <row r="304" spans="1:7">
      <c r="A304" s="7" t="s">
        <v>918</v>
      </c>
      <c r="B304" s="7" t="s">
        <v>110</v>
      </c>
      <c r="C304" s="7" t="s">
        <v>108</v>
      </c>
      <c r="D304" s="8">
        <v>37568</v>
      </c>
      <c r="E304" s="87">
        <f t="shared" ca="1" si="4"/>
        <v>20</v>
      </c>
      <c r="F304" s="99">
        <v>45100</v>
      </c>
      <c r="G304" s="100">
        <v>2</v>
      </c>
    </row>
    <row r="305" spans="1:7">
      <c r="A305" s="7" t="s">
        <v>417</v>
      </c>
      <c r="B305" s="7" t="s">
        <v>107</v>
      </c>
      <c r="C305" s="7" t="s">
        <v>111</v>
      </c>
      <c r="D305" s="8">
        <v>39648</v>
      </c>
      <c r="E305" s="87">
        <f t="shared" ca="1" si="4"/>
        <v>14</v>
      </c>
      <c r="F305" s="99">
        <v>45105</v>
      </c>
      <c r="G305" s="100">
        <v>1</v>
      </c>
    </row>
    <row r="306" spans="1:7">
      <c r="A306" s="7" t="s">
        <v>522</v>
      </c>
      <c r="B306" s="7" t="s">
        <v>119</v>
      </c>
      <c r="C306" s="7" t="s">
        <v>108</v>
      </c>
      <c r="D306" s="8">
        <v>39134</v>
      </c>
      <c r="E306" s="87">
        <f t="shared" ca="1" si="4"/>
        <v>15</v>
      </c>
      <c r="F306" s="99">
        <v>45110</v>
      </c>
      <c r="G306" s="100">
        <v>2</v>
      </c>
    </row>
    <row r="307" spans="1:7">
      <c r="A307" s="7" t="s">
        <v>796</v>
      </c>
      <c r="B307" s="7" t="s">
        <v>215</v>
      </c>
      <c r="C307" s="7" t="s">
        <v>108</v>
      </c>
      <c r="D307" s="8">
        <v>37043</v>
      </c>
      <c r="E307" s="87">
        <f t="shared" ca="1" si="4"/>
        <v>21</v>
      </c>
      <c r="F307" s="99">
        <v>45150</v>
      </c>
      <c r="G307" s="100">
        <v>1</v>
      </c>
    </row>
    <row r="308" spans="1:7">
      <c r="A308" s="7" t="s">
        <v>516</v>
      </c>
      <c r="B308" s="7" t="s">
        <v>147</v>
      </c>
      <c r="C308" s="7" t="s">
        <v>108</v>
      </c>
      <c r="D308" s="8">
        <v>39147</v>
      </c>
      <c r="E308" s="87">
        <f t="shared" ca="1" si="4"/>
        <v>15</v>
      </c>
      <c r="F308" s="99">
        <v>45180</v>
      </c>
      <c r="G308" s="100">
        <v>5</v>
      </c>
    </row>
    <row r="309" spans="1:7">
      <c r="A309" s="7" t="s">
        <v>345</v>
      </c>
      <c r="B309" s="7" t="s">
        <v>147</v>
      </c>
      <c r="C309" s="7" t="s">
        <v>108</v>
      </c>
      <c r="D309" s="8">
        <v>40209</v>
      </c>
      <c r="E309" s="87">
        <f t="shared" ca="1" si="4"/>
        <v>12</v>
      </c>
      <c r="F309" s="99">
        <v>45260</v>
      </c>
      <c r="G309" s="100">
        <v>4</v>
      </c>
    </row>
    <row r="310" spans="1:7">
      <c r="A310" s="7" t="s">
        <v>838</v>
      </c>
      <c r="B310" s="7" t="s">
        <v>140</v>
      </c>
      <c r="C310" s="7" t="s">
        <v>111</v>
      </c>
      <c r="D310" s="8">
        <v>36729</v>
      </c>
      <c r="E310" s="87">
        <f t="shared" ca="1" si="4"/>
        <v>22</v>
      </c>
      <c r="F310" s="99">
        <v>45420</v>
      </c>
      <c r="G310" s="100">
        <v>1</v>
      </c>
    </row>
    <row r="311" spans="1:7">
      <c r="A311" s="7" t="s">
        <v>681</v>
      </c>
      <c r="B311" s="7" t="s">
        <v>121</v>
      </c>
      <c r="C311" s="7" t="s">
        <v>108</v>
      </c>
      <c r="D311" s="8">
        <v>36567</v>
      </c>
      <c r="E311" s="87">
        <f t="shared" ca="1" si="4"/>
        <v>22</v>
      </c>
      <c r="F311" s="99">
        <v>45450</v>
      </c>
      <c r="G311" s="100">
        <v>5</v>
      </c>
    </row>
    <row r="312" spans="1:7">
      <c r="A312" s="7" t="s">
        <v>272</v>
      </c>
      <c r="B312" s="7" t="s">
        <v>140</v>
      </c>
      <c r="C312" s="7" t="s">
        <v>108</v>
      </c>
      <c r="D312" s="8">
        <v>40469</v>
      </c>
      <c r="E312" s="87">
        <f t="shared" ca="1" si="4"/>
        <v>12</v>
      </c>
      <c r="F312" s="99">
        <v>45480</v>
      </c>
      <c r="G312" s="100">
        <v>4</v>
      </c>
    </row>
    <row r="313" spans="1:7">
      <c r="A313" s="7" t="s">
        <v>530</v>
      </c>
      <c r="B313" s="7" t="s">
        <v>140</v>
      </c>
      <c r="C313" s="7" t="s">
        <v>108</v>
      </c>
      <c r="D313" s="8">
        <v>39106</v>
      </c>
      <c r="E313" s="87">
        <f t="shared" ca="1" si="4"/>
        <v>15</v>
      </c>
      <c r="F313" s="99">
        <v>45500</v>
      </c>
      <c r="G313" s="100">
        <v>3</v>
      </c>
    </row>
    <row r="314" spans="1:7">
      <c r="A314" s="7" t="s">
        <v>396</v>
      </c>
      <c r="B314" s="7" t="s">
        <v>110</v>
      </c>
      <c r="C314" s="7" t="s">
        <v>125</v>
      </c>
      <c r="D314" s="8">
        <v>39728</v>
      </c>
      <c r="E314" s="87">
        <f t="shared" ca="1" si="4"/>
        <v>14</v>
      </c>
      <c r="F314" s="99">
        <v>45565</v>
      </c>
      <c r="G314" s="100">
        <v>1</v>
      </c>
    </row>
    <row r="315" spans="1:7">
      <c r="A315" s="7" t="s">
        <v>336</v>
      </c>
      <c r="B315" s="7" t="s">
        <v>113</v>
      </c>
      <c r="C315" s="7" t="s">
        <v>111</v>
      </c>
      <c r="D315" s="8">
        <v>40259</v>
      </c>
      <c r="E315" s="87">
        <f t="shared" ca="1" si="4"/>
        <v>12</v>
      </c>
      <c r="F315" s="99">
        <v>45710</v>
      </c>
      <c r="G315" s="100">
        <v>3</v>
      </c>
    </row>
    <row r="316" spans="1:7">
      <c r="A316" s="7" t="s">
        <v>915</v>
      </c>
      <c r="B316" s="7" t="s">
        <v>110</v>
      </c>
      <c r="C316" s="7" t="s">
        <v>125</v>
      </c>
      <c r="D316" s="8">
        <v>36084</v>
      </c>
      <c r="E316" s="87">
        <f t="shared" ca="1" si="4"/>
        <v>24</v>
      </c>
      <c r="F316" s="99">
        <v>45750</v>
      </c>
      <c r="G316" s="100">
        <v>5</v>
      </c>
    </row>
    <row r="317" spans="1:7">
      <c r="A317" s="7" t="s">
        <v>490</v>
      </c>
      <c r="B317" s="7" t="s">
        <v>140</v>
      </c>
      <c r="C317" s="7" t="s">
        <v>111</v>
      </c>
      <c r="D317" s="8">
        <v>39262</v>
      </c>
      <c r="E317" s="87">
        <f t="shared" ca="1" si="4"/>
        <v>15</v>
      </c>
      <c r="F317" s="99">
        <v>45770</v>
      </c>
      <c r="G317" s="100">
        <v>5</v>
      </c>
    </row>
    <row r="318" spans="1:7">
      <c r="A318" s="7" t="s">
        <v>341</v>
      </c>
      <c r="B318" s="7" t="s">
        <v>113</v>
      </c>
      <c r="C318" s="7" t="s">
        <v>111</v>
      </c>
      <c r="D318" s="9">
        <v>40236</v>
      </c>
      <c r="E318" s="87">
        <f t="shared" ca="1" si="4"/>
        <v>12</v>
      </c>
      <c r="F318" s="99">
        <v>45830</v>
      </c>
      <c r="G318" s="100">
        <v>4</v>
      </c>
    </row>
    <row r="319" spans="1:7">
      <c r="A319" s="7" t="s">
        <v>944</v>
      </c>
      <c r="B319" s="7" t="s">
        <v>119</v>
      </c>
      <c r="C319" s="7" t="s">
        <v>108</v>
      </c>
      <c r="D319" s="8">
        <v>36407</v>
      </c>
      <c r="E319" s="87">
        <f t="shared" ca="1" si="4"/>
        <v>23</v>
      </c>
      <c r="F319" s="99">
        <v>45880</v>
      </c>
      <c r="G319" s="100">
        <v>5</v>
      </c>
    </row>
    <row r="320" spans="1:7">
      <c r="A320" s="7" t="s">
        <v>867</v>
      </c>
      <c r="B320" s="7" t="s">
        <v>147</v>
      </c>
      <c r="C320" s="7" t="s">
        <v>108</v>
      </c>
      <c r="D320" s="8">
        <v>36297</v>
      </c>
      <c r="E320" s="87">
        <f t="shared" ca="1" si="4"/>
        <v>23</v>
      </c>
      <c r="F320" s="99">
        <v>46030</v>
      </c>
      <c r="G320" s="100">
        <v>2</v>
      </c>
    </row>
    <row r="321" spans="1:7">
      <c r="A321" s="7" t="s">
        <v>450</v>
      </c>
      <c r="B321" s="7" t="s">
        <v>154</v>
      </c>
      <c r="C321" s="7" t="s">
        <v>125</v>
      </c>
      <c r="D321" s="8">
        <v>39417</v>
      </c>
      <c r="E321" s="87">
        <f t="shared" ca="1" si="4"/>
        <v>15</v>
      </c>
      <c r="F321" s="99">
        <v>46095</v>
      </c>
      <c r="G321" s="100">
        <v>3</v>
      </c>
    </row>
    <row r="322" spans="1:7">
      <c r="A322" s="7" t="s">
        <v>969</v>
      </c>
      <c r="B322" s="7" t="s">
        <v>107</v>
      </c>
      <c r="C322" s="7" t="s">
        <v>125</v>
      </c>
      <c r="D322" s="8">
        <v>36053</v>
      </c>
      <c r="E322" s="87">
        <f t="shared" ref="E322:E385" ca="1" si="5">DATEDIF(D322,TODAY(),"Y")</f>
        <v>24</v>
      </c>
      <c r="F322" s="99">
        <v>46105</v>
      </c>
      <c r="G322" s="100">
        <v>5</v>
      </c>
    </row>
    <row r="323" spans="1:7">
      <c r="A323" s="7" t="s">
        <v>403</v>
      </c>
      <c r="B323" s="7" t="s">
        <v>110</v>
      </c>
      <c r="C323" s="7" t="s">
        <v>108</v>
      </c>
      <c r="D323" s="8">
        <v>39703</v>
      </c>
      <c r="E323" s="87">
        <f t="shared" ca="1" si="5"/>
        <v>14</v>
      </c>
      <c r="F323" s="99">
        <v>46110</v>
      </c>
      <c r="G323" s="100">
        <v>4</v>
      </c>
    </row>
    <row r="324" spans="1:7">
      <c r="A324" s="7" t="s">
        <v>153</v>
      </c>
      <c r="B324" s="7" t="s">
        <v>154</v>
      </c>
      <c r="C324" s="7" t="s">
        <v>108</v>
      </c>
      <c r="D324" s="8">
        <v>41018</v>
      </c>
      <c r="E324" s="87">
        <f t="shared" ca="1" si="5"/>
        <v>10</v>
      </c>
      <c r="F324" s="99">
        <v>46220</v>
      </c>
      <c r="G324" s="100">
        <v>3</v>
      </c>
    </row>
    <row r="325" spans="1:7">
      <c r="A325" s="7" t="s">
        <v>465</v>
      </c>
      <c r="B325" s="7" t="s">
        <v>140</v>
      </c>
      <c r="C325" s="7" t="s">
        <v>108</v>
      </c>
      <c r="D325" s="8">
        <v>39348</v>
      </c>
      <c r="E325" s="87">
        <f t="shared" ca="1" si="5"/>
        <v>15</v>
      </c>
      <c r="F325" s="99">
        <v>46220</v>
      </c>
      <c r="G325" s="100">
        <v>2</v>
      </c>
    </row>
    <row r="326" spans="1:7">
      <c r="A326" s="7" t="s">
        <v>259</v>
      </c>
      <c r="B326" s="7" t="s">
        <v>260</v>
      </c>
      <c r="C326" s="7" t="s">
        <v>125</v>
      </c>
      <c r="D326" s="9">
        <v>40505</v>
      </c>
      <c r="E326" s="87">
        <f t="shared" ca="1" si="5"/>
        <v>12</v>
      </c>
      <c r="F326" s="99">
        <v>46230</v>
      </c>
      <c r="G326" s="100">
        <v>2</v>
      </c>
    </row>
    <row r="327" spans="1:7">
      <c r="A327" s="7" t="s">
        <v>319</v>
      </c>
      <c r="B327" s="7" t="s">
        <v>140</v>
      </c>
      <c r="C327" s="7" t="s">
        <v>125</v>
      </c>
      <c r="D327" s="8">
        <v>40302</v>
      </c>
      <c r="E327" s="87">
        <f t="shared" ca="1" si="5"/>
        <v>12</v>
      </c>
      <c r="F327" s="99">
        <v>46285</v>
      </c>
      <c r="G327" s="100">
        <v>5</v>
      </c>
    </row>
    <row r="328" spans="1:7">
      <c r="A328" s="7" t="s">
        <v>116</v>
      </c>
      <c r="B328" s="7" t="s">
        <v>113</v>
      </c>
      <c r="C328" s="7" t="s">
        <v>108</v>
      </c>
      <c r="D328" s="8">
        <v>41228</v>
      </c>
      <c r="E328" s="87">
        <f t="shared" ca="1" si="5"/>
        <v>10</v>
      </c>
      <c r="F328" s="99">
        <v>46340</v>
      </c>
      <c r="G328" s="100">
        <v>5</v>
      </c>
    </row>
    <row r="329" spans="1:7">
      <c r="A329" s="7" t="s">
        <v>896</v>
      </c>
      <c r="B329" s="7" t="s">
        <v>110</v>
      </c>
      <c r="C329" s="7" t="s">
        <v>108</v>
      </c>
      <c r="D329" s="8">
        <v>36195</v>
      </c>
      <c r="E329" s="87">
        <f t="shared" ca="1" si="5"/>
        <v>23</v>
      </c>
      <c r="F329" s="99">
        <v>46360</v>
      </c>
      <c r="G329" s="100">
        <v>5</v>
      </c>
    </row>
    <row r="330" spans="1:7">
      <c r="A330" s="7" t="s">
        <v>162</v>
      </c>
      <c r="B330" s="7" t="s">
        <v>110</v>
      </c>
      <c r="C330" s="7" t="s">
        <v>125</v>
      </c>
      <c r="D330" s="8">
        <v>40976</v>
      </c>
      <c r="E330" s="87">
        <f t="shared" ca="1" si="5"/>
        <v>10</v>
      </c>
      <c r="F330" s="99">
        <v>46380</v>
      </c>
      <c r="G330" s="100">
        <v>3</v>
      </c>
    </row>
    <row r="331" spans="1:7">
      <c r="A331" s="7" t="s">
        <v>243</v>
      </c>
      <c r="B331" s="7" t="s">
        <v>107</v>
      </c>
      <c r="C331" s="7" t="s">
        <v>108</v>
      </c>
      <c r="D331" s="8">
        <v>40568</v>
      </c>
      <c r="E331" s="87">
        <f t="shared" ca="1" si="5"/>
        <v>11</v>
      </c>
      <c r="F331" s="99">
        <v>46390</v>
      </c>
      <c r="G331" s="100">
        <v>5</v>
      </c>
    </row>
    <row r="332" spans="1:7">
      <c r="A332" s="7" t="s">
        <v>535</v>
      </c>
      <c r="B332" s="7" t="s">
        <v>107</v>
      </c>
      <c r="C332" s="7" t="s">
        <v>108</v>
      </c>
      <c r="D332" s="8">
        <v>39091</v>
      </c>
      <c r="E332" s="87">
        <f t="shared" ca="1" si="5"/>
        <v>16</v>
      </c>
      <c r="F332" s="99">
        <v>46410</v>
      </c>
      <c r="G332" s="100">
        <v>2</v>
      </c>
    </row>
    <row r="333" spans="1:7">
      <c r="A333" s="7" t="s">
        <v>160</v>
      </c>
      <c r="B333" s="7" t="s">
        <v>107</v>
      </c>
      <c r="C333" s="7" t="s">
        <v>108</v>
      </c>
      <c r="D333" s="8">
        <v>40986</v>
      </c>
      <c r="E333" s="87">
        <f t="shared" ca="1" si="5"/>
        <v>10</v>
      </c>
      <c r="F333" s="99">
        <v>46550</v>
      </c>
      <c r="G333" s="100">
        <v>4</v>
      </c>
    </row>
    <row r="334" spans="1:7">
      <c r="A334" s="7" t="s">
        <v>254</v>
      </c>
      <c r="B334" s="7" t="s">
        <v>107</v>
      </c>
      <c r="C334" s="7" t="s">
        <v>111</v>
      </c>
      <c r="D334" s="8">
        <v>40523</v>
      </c>
      <c r="E334" s="87">
        <f t="shared" ca="1" si="5"/>
        <v>12</v>
      </c>
      <c r="F334" s="99">
        <v>46570</v>
      </c>
      <c r="G334" s="100">
        <v>4</v>
      </c>
    </row>
    <row r="335" spans="1:7">
      <c r="A335" s="7" t="s">
        <v>276</v>
      </c>
      <c r="B335" s="7" t="s">
        <v>140</v>
      </c>
      <c r="C335" s="7" t="s">
        <v>125</v>
      </c>
      <c r="D335" s="8">
        <v>40456</v>
      </c>
      <c r="E335" s="87">
        <f t="shared" ca="1" si="5"/>
        <v>12</v>
      </c>
      <c r="F335" s="99">
        <v>46645</v>
      </c>
      <c r="G335" s="100">
        <v>5</v>
      </c>
    </row>
    <row r="336" spans="1:7">
      <c r="A336" s="7" t="s">
        <v>204</v>
      </c>
      <c r="B336" s="7" t="s">
        <v>119</v>
      </c>
      <c r="C336" s="7" t="s">
        <v>111</v>
      </c>
      <c r="D336" s="8">
        <v>40726</v>
      </c>
      <c r="E336" s="87">
        <f t="shared" ca="1" si="5"/>
        <v>11</v>
      </c>
      <c r="F336" s="99">
        <v>46650</v>
      </c>
      <c r="G336" s="100">
        <v>2</v>
      </c>
    </row>
    <row r="337" spans="1:7">
      <c r="A337" s="7" t="s">
        <v>384</v>
      </c>
      <c r="B337" s="7" t="s">
        <v>123</v>
      </c>
      <c r="C337" s="7" t="s">
        <v>111</v>
      </c>
      <c r="D337" s="8">
        <v>39765</v>
      </c>
      <c r="E337" s="87">
        <f t="shared" ca="1" si="5"/>
        <v>14</v>
      </c>
      <c r="F337" s="99">
        <v>46670</v>
      </c>
      <c r="G337" s="100">
        <v>3</v>
      </c>
    </row>
    <row r="338" spans="1:7">
      <c r="A338" s="7" t="s">
        <v>300</v>
      </c>
      <c r="B338" s="7" t="s">
        <v>250</v>
      </c>
      <c r="C338" s="7" t="s">
        <v>108</v>
      </c>
      <c r="D338" s="8">
        <v>40384</v>
      </c>
      <c r="E338" s="87">
        <f t="shared" ca="1" si="5"/>
        <v>12</v>
      </c>
      <c r="F338" s="99">
        <v>46680</v>
      </c>
      <c r="G338" s="100">
        <v>1</v>
      </c>
    </row>
    <row r="339" spans="1:7">
      <c r="A339" s="7" t="s">
        <v>809</v>
      </c>
      <c r="B339" s="7" t="s">
        <v>140</v>
      </c>
      <c r="C339" s="7" t="s">
        <v>125</v>
      </c>
      <c r="D339" s="8">
        <v>36604</v>
      </c>
      <c r="E339" s="87">
        <f t="shared" ca="1" si="5"/>
        <v>22</v>
      </c>
      <c r="F339" s="99">
        <v>46710</v>
      </c>
      <c r="G339" s="100">
        <v>3</v>
      </c>
    </row>
    <row r="340" spans="1:7">
      <c r="A340" s="7" t="s">
        <v>940</v>
      </c>
      <c r="B340" s="7" t="s">
        <v>119</v>
      </c>
      <c r="C340" s="7" t="s">
        <v>111</v>
      </c>
      <c r="D340" s="8">
        <v>37082</v>
      </c>
      <c r="E340" s="87">
        <f t="shared" ca="1" si="5"/>
        <v>21</v>
      </c>
      <c r="F340" s="99">
        <v>46780</v>
      </c>
      <c r="G340" s="100">
        <v>2</v>
      </c>
    </row>
    <row r="341" spans="1:7">
      <c r="A341" s="7" t="s">
        <v>126</v>
      </c>
      <c r="B341" s="7" t="s">
        <v>115</v>
      </c>
      <c r="C341" s="7" t="s">
        <v>108</v>
      </c>
      <c r="D341" s="8">
        <v>41186</v>
      </c>
      <c r="E341" s="87">
        <f t="shared" ca="1" si="5"/>
        <v>10</v>
      </c>
      <c r="F341" s="99">
        <v>46910</v>
      </c>
      <c r="G341" s="100">
        <v>3</v>
      </c>
    </row>
    <row r="342" spans="1:7">
      <c r="A342" s="7" t="s">
        <v>583</v>
      </c>
      <c r="B342" s="7" t="s">
        <v>115</v>
      </c>
      <c r="C342" s="7" t="s">
        <v>108</v>
      </c>
      <c r="D342" s="8">
        <v>38807</v>
      </c>
      <c r="E342" s="87">
        <f t="shared" ca="1" si="5"/>
        <v>16</v>
      </c>
      <c r="F342" s="99">
        <v>47060</v>
      </c>
      <c r="G342" s="100">
        <v>4</v>
      </c>
    </row>
    <row r="343" spans="1:7">
      <c r="A343" s="7" t="s">
        <v>310</v>
      </c>
      <c r="B343" s="7" t="s">
        <v>107</v>
      </c>
      <c r="C343" s="7" t="s">
        <v>111</v>
      </c>
      <c r="D343" s="10">
        <v>40334</v>
      </c>
      <c r="E343" s="87">
        <f t="shared" ca="1" si="5"/>
        <v>12</v>
      </c>
      <c r="F343" s="99">
        <v>47280</v>
      </c>
      <c r="G343" s="100">
        <v>1</v>
      </c>
    </row>
    <row r="344" spans="1:7">
      <c r="A344" s="7" t="s">
        <v>877</v>
      </c>
      <c r="B344" s="7" t="s">
        <v>147</v>
      </c>
      <c r="C344" s="7" t="s">
        <v>125</v>
      </c>
      <c r="D344" s="8">
        <v>37166</v>
      </c>
      <c r="E344" s="87">
        <f t="shared" ca="1" si="5"/>
        <v>21</v>
      </c>
      <c r="F344" s="99">
        <v>47295</v>
      </c>
      <c r="G344" s="100">
        <v>4</v>
      </c>
    </row>
    <row r="345" spans="1:7">
      <c r="A345" s="7" t="s">
        <v>313</v>
      </c>
      <c r="B345" s="7" t="s">
        <v>110</v>
      </c>
      <c r="C345" s="7" t="s">
        <v>108</v>
      </c>
      <c r="D345" s="8">
        <v>40332</v>
      </c>
      <c r="E345" s="87">
        <f t="shared" ca="1" si="5"/>
        <v>12</v>
      </c>
      <c r="F345" s="99">
        <v>47340</v>
      </c>
      <c r="G345" s="100">
        <v>2</v>
      </c>
    </row>
    <row r="346" spans="1:7">
      <c r="A346" s="7" t="s">
        <v>616</v>
      </c>
      <c r="B346" s="7" t="s">
        <v>140</v>
      </c>
      <c r="C346" s="7" t="s">
        <v>108</v>
      </c>
      <c r="D346" s="8">
        <v>38146</v>
      </c>
      <c r="E346" s="87">
        <f t="shared" ca="1" si="5"/>
        <v>18</v>
      </c>
      <c r="F346" s="99">
        <v>47340</v>
      </c>
      <c r="G346" s="100">
        <v>2</v>
      </c>
    </row>
    <row r="347" spans="1:7">
      <c r="A347" s="7" t="s">
        <v>409</v>
      </c>
      <c r="B347" s="7" t="s">
        <v>283</v>
      </c>
      <c r="C347" s="7" t="s">
        <v>108</v>
      </c>
      <c r="D347" s="8">
        <v>39683</v>
      </c>
      <c r="E347" s="87">
        <f t="shared" ca="1" si="5"/>
        <v>14</v>
      </c>
      <c r="F347" s="99">
        <v>47350</v>
      </c>
      <c r="G347" s="100">
        <v>5</v>
      </c>
    </row>
    <row r="348" spans="1:7">
      <c r="A348" s="7" t="s">
        <v>945</v>
      </c>
      <c r="B348" s="7" t="s">
        <v>119</v>
      </c>
      <c r="C348" s="7" t="s">
        <v>125</v>
      </c>
      <c r="D348" s="8">
        <v>36423</v>
      </c>
      <c r="E348" s="87">
        <f t="shared" ca="1" si="5"/>
        <v>23</v>
      </c>
      <c r="F348" s="99">
        <v>47350</v>
      </c>
      <c r="G348" s="100">
        <v>1</v>
      </c>
    </row>
    <row r="349" spans="1:7">
      <c r="A349" s="7" t="s">
        <v>224</v>
      </c>
      <c r="B349" s="7" t="s">
        <v>140</v>
      </c>
      <c r="C349" s="7" t="s">
        <v>108</v>
      </c>
      <c r="D349" s="8">
        <v>40634</v>
      </c>
      <c r="E349" s="87">
        <f t="shared" ca="1" si="5"/>
        <v>11</v>
      </c>
      <c r="F349" s="99">
        <v>47440</v>
      </c>
      <c r="G349" s="100">
        <v>3</v>
      </c>
    </row>
    <row r="350" spans="1:7">
      <c r="A350" s="7" t="s">
        <v>916</v>
      </c>
      <c r="B350" s="7" t="s">
        <v>110</v>
      </c>
      <c r="C350" s="7" t="s">
        <v>111</v>
      </c>
      <c r="D350" s="8">
        <v>36086</v>
      </c>
      <c r="E350" s="87">
        <f t="shared" ca="1" si="5"/>
        <v>24</v>
      </c>
      <c r="F350" s="99">
        <v>47520</v>
      </c>
      <c r="G350" s="100">
        <v>1</v>
      </c>
    </row>
    <row r="351" spans="1:7">
      <c r="A351" s="7" t="s">
        <v>166</v>
      </c>
      <c r="B351" s="7" t="s">
        <v>110</v>
      </c>
      <c r="C351" s="7" t="s">
        <v>111</v>
      </c>
      <c r="D351" s="8">
        <v>40943</v>
      </c>
      <c r="E351" s="87">
        <f t="shared" ca="1" si="5"/>
        <v>10</v>
      </c>
      <c r="F351" s="99">
        <v>47590</v>
      </c>
      <c r="G351" s="100">
        <v>3</v>
      </c>
    </row>
    <row r="352" spans="1:7">
      <c r="A352" s="7" t="s">
        <v>511</v>
      </c>
      <c r="B352" s="7" t="s">
        <v>147</v>
      </c>
      <c r="C352" s="7" t="s">
        <v>108</v>
      </c>
      <c r="D352" s="8">
        <v>39157</v>
      </c>
      <c r="E352" s="87">
        <f t="shared" ca="1" si="5"/>
        <v>15</v>
      </c>
      <c r="F352" s="99">
        <v>47610</v>
      </c>
      <c r="G352" s="100">
        <v>4</v>
      </c>
    </row>
    <row r="353" spans="1:7">
      <c r="A353" s="7" t="s">
        <v>862</v>
      </c>
      <c r="B353" s="7" t="s">
        <v>147</v>
      </c>
      <c r="C353" s="7" t="s">
        <v>111</v>
      </c>
      <c r="D353" s="8">
        <v>36192</v>
      </c>
      <c r="E353" s="87">
        <f t="shared" ca="1" si="5"/>
        <v>23</v>
      </c>
      <c r="F353" s="99">
        <v>47620</v>
      </c>
      <c r="G353" s="100">
        <v>5</v>
      </c>
    </row>
    <row r="354" spans="1:7">
      <c r="A354" s="7" t="s">
        <v>974</v>
      </c>
      <c r="B354" s="7" t="s">
        <v>107</v>
      </c>
      <c r="C354" s="7" t="s">
        <v>108</v>
      </c>
      <c r="D354" s="8">
        <v>36843</v>
      </c>
      <c r="E354" s="87">
        <f t="shared" ca="1" si="5"/>
        <v>22</v>
      </c>
      <c r="F354" s="99">
        <v>47630</v>
      </c>
      <c r="G354" s="100">
        <v>3</v>
      </c>
    </row>
    <row r="355" spans="1:7">
      <c r="A355" s="7" t="s">
        <v>532</v>
      </c>
      <c r="B355" s="7" t="s">
        <v>147</v>
      </c>
      <c r="C355" s="7" t="s">
        <v>125</v>
      </c>
      <c r="D355" s="8">
        <v>39098</v>
      </c>
      <c r="E355" s="87">
        <f t="shared" ca="1" si="5"/>
        <v>16</v>
      </c>
      <c r="F355" s="99">
        <v>47705</v>
      </c>
      <c r="G355" s="100">
        <v>5</v>
      </c>
    </row>
    <row r="356" spans="1:7">
      <c r="A356" s="7" t="s">
        <v>471</v>
      </c>
      <c r="B356" s="7" t="s">
        <v>115</v>
      </c>
      <c r="C356" s="7" t="s">
        <v>125</v>
      </c>
      <c r="D356" s="8">
        <v>39299</v>
      </c>
      <c r="E356" s="87">
        <f t="shared" ca="1" si="5"/>
        <v>15</v>
      </c>
      <c r="F356" s="99">
        <v>47760</v>
      </c>
      <c r="G356" s="100">
        <v>3</v>
      </c>
    </row>
    <row r="357" spans="1:7">
      <c r="A357" s="7" t="s">
        <v>656</v>
      </c>
      <c r="B357" s="7" t="s">
        <v>154</v>
      </c>
      <c r="C357" s="7" t="s">
        <v>108</v>
      </c>
      <c r="D357" s="8">
        <v>36214</v>
      </c>
      <c r="E357" s="87">
        <f t="shared" ca="1" si="5"/>
        <v>23</v>
      </c>
      <c r="F357" s="99">
        <v>47850</v>
      </c>
      <c r="G357" s="100">
        <v>1</v>
      </c>
    </row>
    <row r="358" spans="1:7">
      <c r="A358" s="7" t="s">
        <v>874</v>
      </c>
      <c r="B358" s="7" t="s">
        <v>147</v>
      </c>
      <c r="C358" s="7" t="s">
        <v>125</v>
      </c>
      <c r="D358" s="8">
        <v>36094</v>
      </c>
      <c r="E358" s="87">
        <f t="shared" ca="1" si="5"/>
        <v>24</v>
      </c>
      <c r="F358" s="99">
        <v>47885</v>
      </c>
      <c r="G358" s="100">
        <v>1</v>
      </c>
    </row>
    <row r="359" spans="1:7">
      <c r="A359" s="7" t="s">
        <v>966</v>
      </c>
      <c r="B359" s="7" t="s">
        <v>107</v>
      </c>
      <c r="C359" s="7" t="s">
        <v>108</v>
      </c>
      <c r="D359" s="8">
        <v>37810</v>
      </c>
      <c r="E359" s="87">
        <f t="shared" ca="1" si="5"/>
        <v>19</v>
      </c>
      <c r="F359" s="99">
        <v>48010</v>
      </c>
      <c r="G359" s="100">
        <v>3</v>
      </c>
    </row>
    <row r="360" spans="1:7">
      <c r="A360" s="7" t="s">
        <v>412</v>
      </c>
      <c r="B360" s="7" t="s">
        <v>110</v>
      </c>
      <c r="C360" s="7" t="s">
        <v>108</v>
      </c>
      <c r="D360" s="8">
        <v>39673</v>
      </c>
      <c r="E360" s="87">
        <f t="shared" ca="1" si="5"/>
        <v>14</v>
      </c>
      <c r="F360" s="99">
        <v>48080</v>
      </c>
      <c r="G360" s="100">
        <v>2</v>
      </c>
    </row>
    <row r="361" spans="1:7">
      <c r="A361" s="7" t="s">
        <v>813</v>
      </c>
      <c r="B361" s="7" t="s">
        <v>140</v>
      </c>
      <c r="C361" s="7" t="s">
        <v>125</v>
      </c>
      <c r="D361" s="8">
        <v>36269</v>
      </c>
      <c r="E361" s="87">
        <f t="shared" ca="1" si="5"/>
        <v>23</v>
      </c>
      <c r="F361" s="99">
        <v>48190</v>
      </c>
      <c r="G361" s="100">
        <v>1</v>
      </c>
    </row>
    <row r="362" spans="1:7">
      <c r="A362" s="7" t="s">
        <v>950</v>
      </c>
      <c r="B362" s="7" t="s">
        <v>119</v>
      </c>
      <c r="C362" s="7" t="s">
        <v>108</v>
      </c>
      <c r="D362" s="8">
        <v>36514</v>
      </c>
      <c r="E362" s="87">
        <f t="shared" ca="1" si="5"/>
        <v>23</v>
      </c>
      <c r="F362" s="99">
        <v>48250</v>
      </c>
      <c r="G362" s="100">
        <v>3</v>
      </c>
    </row>
    <row r="363" spans="1:7">
      <c r="A363" s="7" t="s">
        <v>609</v>
      </c>
      <c r="B363" s="7" t="s">
        <v>107</v>
      </c>
      <c r="C363" s="7" t="s">
        <v>108</v>
      </c>
      <c r="D363" s="8">
        <v>38328</v>
      </c>
      <c r="E363" s="87">
        <f t="shared" ca="1" si="5"/>
        <v>18</v>
      </c>
      <c r="F363" s="99">
        <v>48280</v>
      </c>
      <c r="G363" s="100">
        <v>4</v>
      </c>
    </row>
    <row r="364" spans="1:7">
      <c r="A364" s="7" t="s">
        <v>902</v>
      </c>
      <c r="B364" s="7" t="s">
        <v>110</v>
      </c>
      <c r="C364" s="7" t="s">
        <v>108</v>
      </c>
      <c r="D364" s="8">
        <v>36673</v>
      </c>
      <c r="E364" s="87">
        <f t="shared" ca="1" si="5"/>
        <v>22</v>
      </c>
      <c r="F364" s="99">
        <v>48330</v>
      </c>
      <c r="G364" s="100">
        <v>1</v>
      </c>
    </row>
    <row r="365" spans="1:7">
      <c r="A365" s="7" t="s">
        <v>971</v>
      </c>
      <c r="B365" s="7" t="s">
        <v>107</v>
      </c>
      <c r="C365" s="7" t="s">
        <v>108</v>
      </c>
      <c r="D365" s="8">
        <v>36080</v>
      </c>
      <c r="E365" s="87">
        <f t="shared" ca="1" si="5"/>
        <v>24</v>
      </c>
      <c r="F365" s="99">
        <v>48410</v>
      </c>
      <c r="G365" s="100">
        <v>5</v>
      </c>
    </row>
    <row r="366" spans="1:7">
      <c r="A366" s="7" t="s">
        <v>587</v>
      </c>
      <c r="B366" s="7" t="s">
        <v>123</v>
      </c>
      <c r="C366" s="7" t="s">
        <v>125</v>
      </c>
      <c r="D366" s="8">
        <v>38804</v>
      </c>
      <c r="E366" s="87">
        <f t="shared" ca="1" si="5"/>
        <v>16</v>
      </c>
      <c r="F366" s="99">
        <v>48415</v>
      </c>
      <c r="G366" s="100">
        <v>4</v>
      </c>
    </row>
    <row r="367" spans="1:7">
      <c r="A367" s="7" t="s">
        <v>457</v>
      </c>
      <c r="B367" s="7" t="s">
        <v>119</v>
      </c>
      <c r="C367" s="7" t="s">
        <v>108</v>
      </c>
      <c r="D367" s="8">
        <v>39398</v>
      </c>
      <c r="E367" s="87">
        <f t="shared" ca="1" si="5"/>
        <v>15</v>
      </c>
      <c r="F367" s="99">
        <v>48490</v>
      </c>
      <c r="G367" s="100">
        <v>2</v>
      </c>
    </row>
    <row r="368" spans="1:7">
      <c r="A368" s="7" t="s">
        <v>150</v>
      </c>
      <c r="B368" s="7" t="s">
        <v>121</v>
      </c>
      <c r="C368" s="7" t="s">
        <v>108</v>
      </c>
      <c r="D368" s="8">
        <v>41046</v>
      </c>
      <c r="E368" s="87">
        <f t="shared" ca="1" si="5"/>
        <v>10</v>
      </c>
      <c r="F368" s="99">
        <v>48550</v>
      </c>
      <c r="G368" s="100">
        <v>5</v>
      </c>
    </row>
    <row r="369" spans="1:7">
      <c r="A369" s="7" t="s">
        <v>337</v>
      </c>
      <c r="B369" s="7" t="s">
        <v>110</v>
      </c>
      <c r="C369" s="7" t="s">
        <v>125</v>
      </c>
      <c r="D369" s="9">
        <v>40254</v>
      </c>
      <c r="E369" s="87">
        <f t="shared" ca="1" si="5"/>
        <v>12</v>
      </c>
      <c r="F369" s="99">
        <v>48700</v>
      </c>
      <c r="G369" s="100">
        <v>3</v>
      </c>
    </row>
    <row r="370" spans="1:7">
      <c r="A370" s="7" t="s">
        <v>941</v>
      </c>
      <c r="B370" s="7" t="s">
        <v>119</v>
      </c>
      <c r="C370" s="7" t="s">
        <v>125</v>
      </c>
      <c r="D370" s="8">
        <v>37815</v>
      </c>
      <c r="E370" s="87">
        <f t="shared" ca="1" si="5"/>
        <v>19</v>
      </c>
      <c r="F370" s="99">
        <v>48740</v>
      </c>
      <c r="G370" s="100">
        <v>1</v>
      </c>
    </row>
    <row r="371" spans="1:7">
      <c r="A371" s="7" t="s">
        <v>304</v>
      </c>
      <c r="B371" s="7" t="s">
        <v>147</v>
      </c>
      <c r="C371" s="7" t="s">
        <v>108</v>
      </c>
      <c r="D371" s="8">
        <v>40367</v>
      </c>
      <c r="E371" s="87">
        <f t="shared" ca="1" si="5"/>
        <v>12</v>
      </c>
      <c r="F371" s="99">
        <v>48800</v>
      </c>
      <c r="G371" s="100">
        <v>4</v>
      </c>
    </row>
    <row r="372" spans="1:7">
      <c r="A372" s="7" t="s">
        <v>801</v>
      </c>
      <c r="B372" s="7" t="s">
        <v>140</v>
      </c>
      <c r="C372" s="7" t="s">
        <v>125</v>
      </c>
      <c r="D372" s="8">
        <v>35807</v>
      </c>
      <c r="E372" s="87">
        <f t="shared" ca="1" si="5"/>
        <v>25</v>
      </c>
      <c r="F372" s="99">
        <v>48835</v>
      </c>
      <c r="G372" s="100">
        <v>5</v>
      </c>
    </row>
    <row r="373" spans="1:7">
      <c r="A373" s="7" t="s">
        <v>864</v>
      </c>
      <c r="B373" s="7" t="s">
        <v>147</v>
      </c>
      <c r="C373" s="7" t="s">
        <v>108</v>
      </c>
      <c r="D373" s="8">
        <v>36940</v>
      </c>
      <c r="E373" s="87">
        <f t="shared" ca="1" si="5"/>
        <v>21</v>
      </c>
      <c r="F373" s="99">
        <v>48990</v>
      </c>
      <c r="G373" s="100">
        <v>5</v>
      </c>
    </row>
    <row r="374" spans="1:7">
      <c r="A374" s="7" t="s">
        <v>232</v>
      </c>
      <c r="B374" s="7" t="s">
        <v>177</v>
      </c>
      <c r="C374" s="7" t="s">
        <v>111</v>
      </c>
      <c r="D374" s="8">
        <v>40591</v>
      </c>
      <c r="E374" s="87">
        <f t="shared" ca="1" si="5"/>
        <v>11</v>
      </c>
      <c r="F374" s="99">
        <v>49070</v>
      </c>
      <c r="G374" s="100">
        <v>3</v>
      </c>
    </row>
    <row r="375" spans="1:7">
      <c r="A375" s="7" t="s">
        <v>433</v>
      </c>
      <c r="B375" s="7" t="s">
        <v>107</v>
      </c>
      <c r="C375" s="7" t="s">
        <v>125</v>
      </c>
      <c r="D375" s="8">
        <v>39535</v>
      </c>
      <c r="E375" s="87">
        <f t="shared" ca="1" si="5"/>
        <v>14</v>
      </c>
      <c r="F375" s="99">
        <v>49080</v>
      </c>
      <c r="G375" s="100">
        <v>5</v>
      </c>
    </row>
    <row r="376" spans="1:7">
      <c r="A376" s="7" t="s">
        <v>965</v>
      </c>
      <c r="B376" s="7" t="s">
        <v>107</v>
      </c>
      <c r="C376" s="7" t="s">
        <v>111</v>
      </c>
      <c r="D376" s="8">
        <v>37453</v>
      </c>
      <c r="E376" s="87">
        <f t="shared" ca="1" si="5"/>
        <v>20</v>
      </c>
      <c r="F376" s="99">
        <v>49090</v>
      </c>
      <c r="G376" s="100">
        <v>4</v>
      </c>
    </row>
    <row r="377" spans="1:7">
      <c r="A377" s="7" t="s">
        <v>349</v>
      </c>
      <c r="B377" s="7" t="s">
        <v>113</v>
      </c>
      <c r="C377" s="7" t="s">
        <v>108</v>
      </c>
      <c r="D377" s="8">
        <v>40198</v>
      </c>
      <c r="E377" s="87">
        <f t="shared" ca="1" si="5"/>
        <v>13</v>
      </c>
      <c r="F377" s="99">
        <v>49260</v>
      </c>
      <c r="G377" s="100">
        <v>3</v>
      </c>
    </row>
    <row r="378" spans="1:7">
      <c r="A378" s="7" t="s">
        <v>618</v>
      </c>
      <c r="B378" s="7" t="s">
        <v>135</v>
      </c>
      <c r="C378" s="7" t="s">
        <v>108</v>
      </c>
      <c r="D378" s="8">
        <v>38142</v>
      </c>
      <c r="E378" s="87">
        <f t="shared" ca="1" si="5"/>
        <v>18</v>
      </c>
      <c r="F378" s="99">
        <v>49350</v>
      </c>
      <c r="G378" s="100">
        <v>4</v>
      </c>
    </row>
    <row r="379" spans="1:7">
      <c r="A379" s="7" t="s">
        <v>286</v>
      </c>
      <c r="B379" s="7" t="s">
        <v>110</v>
      </c>
      <c r="C379" s="7" t="s">
        <v>125</v>
      </c>
      <c r="D379" s="9">
        <v>40421</v>
      </c>
      <c r="E379" s="87">
        <f t="shared" ca="1" si="5"/>
        <v>12</v>
      </c>
      <c r="F379" s="99">
        <v>49355</v>
      </c>
      <c r="G379" s="100">
        <v>5</v>
      </c>
    </row>
    <row r="380" spans="1:7">
      <c r="A380" s="7" t="s">
        <v>600</v>
      </c>
      <c r="B380" s="7" t="s">
        <v>154</v>
      </c>
      <c r="C380" s="7" t="s">
        <v>108</v>
      </c>
      <c r="D380" s="8">
        <v>38746</v>
      </c>
      <c r="E380" s="87">
        <f t="shared" ca="1" si="5"/>
        <v>16</v>
      </c>
      <c r="F380" s="99">
        <v>49360</v>
      </c>
      <c r="G380" s="100">
        <v>2</v>
      </c>
    </row>
    <row r="381" spans="1:7">
      <c r="A381" s="7" t="s">
        <v>334</v>
      </c>
      <c r="B381" s="7" t="s">
        <v>121</v>
      </c>
      <c r="C381" s="7" t="s">
        <v>125</v>
      </c>
      <c r="D381" s="8">
        <v>40263</v>
      </c>
      <c r="E381" s="87">
        <f t="shared" ca="1" si="5"/>
        <v>12</v>
      </c>
      <c r="F381" s="99">
        <v>49405</v>
      </c>
      <c r="G381" s="100">
        <v>4</v>
      </c>
    </row>
    <row r="382" spans="1:7">
      <c r="A382" s="7" t="s">
        <v>577</v>
      </c>
      <c r="B382" s="7" t="s">
        <v>110</v>
      </c>
      <c r="C382" s="7" t="s">
        <v>111</v>
      </c>
      <c r="D382" s="8">
        <v>38828</v>
      </c>
      <c r="E382" s="87">
        <f t="shared" ca="1" si="5"/>
        <v>16</v>
      </c>
      <c r="F382" s="99">
        <v>49530</v>
      </c>
      <c r="G382" s="100">
        <v>4</v>
      </c>
    </row>
    <row r="383" spans="1:7">
      <c r="A383" s="7" t="s">
        <v>139</v>
      </c>
      <c r="B383" s="7" t="s">
        <v>140</v>
      </c>
      <c r="C383" s="7" t="s">
        <v>111</v>
      </c>
      <c r="D383" s="8">
        <v>41124</v>
      </c>
      <c r="E383" s="87">
        <f t="shared" ca="1" si="5"/>
        <v>10</v>
      </c>
      <c r="F383" s="99">
        <v>49530</v>
      </c>
      <c r="G383" s="100">
        <v>2</v>
      </c>
    </row>
    <row r="384" spans="1:7">
      <c r="A384" s="7" t="s">
        <v>486</v>
      </c>
      <c r="B384" s="7" t="s">
        <v>107</v>
      </c>
      <c r="C384" s="7" t="s">
        <v>125</v>
      </c>
      <c r="D384" s="8">
        <v>39267</v>
      </c>
      <c r="E384" s="87">
        <f t="shared" ca="1" si="5"/>
        <v>15</v>
      </c>
      <c r="F384" s="99">
        <v>49545</v>
      </c>
      <c r="G384" s="100">
        <v>2</v>
      </c>
    </row>
    <row r="385" spans="1:7">
      <c r="A385" s="7" t="s">
        <v>878</v>
      </c>
      <c r="B385" s="7" t="s">
        <v>147</v>
      </c>
      <c r="C385" s="7" t="s">
        <v>108</v>
      </c>
      <c r="D385" s="8">
        <v>36116</v>
      </c>
      <c r="E385" s="87">
        <f t="shared" ca="1" si="5"/>
        <v>24</v>
      </c>
      <c r="F385" s="99">
        <v>49770</v>
      </c>
      <c r="G385" s="100">
        <v>1</v>
      </c>
    </row>
    <row r="386" spans="1:7">
      <c r="A386" s="7" t="s">
        <v>221</v>
      </c>
      <c r="B386" s="7" t="s">
        <v>123</v>
      </c>
      <c r="C386" s="7" t="s">
        <v>108</v>
      </c>
      <c r="D386" s="8">
        <v>40653</v>
      </c>
      <c r="E386" s="87">
        <f t="shared" ref="E386:E449" ca="1" si="6">DATEDIF(D386,TODAY(),"Y")</f>
        <v>11</v>
      </c>
      <c r="F386" s="99">
        <v>49810</v>
      </c>
      <c r="G386" s="100">
        <v>2</v>
      </c>
    </row>
    <row r="387" spans="1:7">
      <c r="A387" s="7" t="s">
        <v>776</v>
      </c>
      <c r="B387" s="7" t="s">
        <v>242</v>
      </c>
      <c r="C387" s="7" t="s">
        <v>108</v>
      </c>
      <c r="D387" s="8">
        <v>36249</v>
      </c>
      <c r="E387" s="87">
        <f t="shared" ca="1" si="6"/>
        <v>23</v>
      </c>
      <c r="F387" s="99">
        <v>49860</v>
      </c>
      <c r="G387" s="100">
        <v>2</v>
      </c>
    </row>
    <row r="388" spans="1:7">
      <c r="A388" s="7" t="s">
        <v>956</v>
      </c>
      <c r="B388" s="7" t="s">
        <v>107</v>
      </c>
      <c r="C388" s="7" t="s">
        <v>108</v>
      </c>
      <c r="D388" s="8">
        <v>36956</v>
      </c>
      <c r="E388" s="87">
        <f t="shared" ca="1" si="6"/>
        <v>21</v>
      </c>
      <c r="F388" s="99">
        <v>49930</v>
      </c>
      <c r="G388" s="100">
        <v>1</v>
      </c>
    </row>
    <row r="389" spans="1:7">
      <c r="A389" s="7" t="s">
        <v>784</v>
      </c>
      <c r="B389" s="7" t="s">
        <v>137</v>
      </c>
      <c r="C389" s="7" t="s">
        <v>108</v>
      </c>
      <c r="D389" s="8">
        <v>36077</v>
      </c>
      <c r="E389" s="87">
        <f t="shared" ca="1" si="6"/>
        <v>24</v>
      </c>
      <c r="F389" s="99">
        <v>50110</v>
      </c>
      <c r="G389" s="100">
        <v>1</v>
      </c>
    </row>
    <row r="390" spans="1:7">
      <c r="A390" s="7" t="s">
        <v>869</v>
      </c>
      <c r="B390" s="7" t="s">
        <v>147</v>
      </c>
      <c r="C390" s="7" t="s">
        <v>111</v>
      </c>
      <c r="D390" s="8">
        <v>36703</v>
      </c>
      <c r="E390" s="87">
        <f t="shared" ca="1" si="6"/>
        <v>22</v>
      </c>
      <c r="F390" s="99">
        <v>50200</v>
      </c>
      <c r="G390" s="100">
        <v>4</v>
      </c>
    </row>
    <row r="391" spans="1:7">
      <c r="A391" s="7" t="s">
        <v>328</v>
      </c>
      <c r="B391" s="7" t="s">
        <v>123</v>
      </c>
      <c r="C391" s="7" t="s">
        <v>111</v>
      </c>
      <c r="D391" s="8">
        <v>40273</v>
      </c>
      <c r="E391" s="87">
        <f t="shared" ca="1" si="6"/>
        <v>12</v>
      </c>
      <c r="F391" s="99">
        <v>50550</v>
      </c>
      <c r="G391" s="100">
        <v>2</v>
      </c>
    </row>
    <row r="392" spans="1:7">
      <c r="A392" s="7" t="s">
        <v>462</v>
      </c>
      <c r="B392" s="7" t="s">
        <v>110</v>
      </c>
      <c r="C392" s="7" t="s">
        <v>108</v>
      </c>
      <c r="D392" s="8">
        <v>39372</v>
      </c>
      <c r="E392" s="87">
        <f t="shared" ca="1" si="6"/>
        <v>15</v>
      </c>
      <c r="F392" s="99">
        <v>50570</v>
      </c>
      <c r="G392" s="100">
        <v>4</v>
      </c>
    </row>
    <row r="393" spans="1:7">
      <c r="A393" s="7" t="s">
        <v>178</v>
      </c>
      <c r="B393" s="7" t="s">
        <v>110</v>
      </c>
      <c r="C393" s="7" t="s">
        <v>111</v>
      </c>
      <c r="D393" s="8">
        <v>40883</v>
      </c>
      <c r="E393" s="87">
        <f t="shared" ca="1" si="6"/>
        <v>11</v>
      </c>
      <c r="F393" s="99">
        <v>50840</v>
      </c>
      <c r="G393" s="100">
        <v>4</v>
      </c>
    </row>
    <row r="394" spans="1:7">
      <c r="A394" s="7" t="s">
        <v>454</v>
      </c>
      <c r="B394" s="7" t="s">
        <v>115</v>
      </c>
      <c r="C394" s="7" t="s">
        <v>108</v>
      </c>
      <c r="D394" s="8">
        <v>39404</v>
      </c>
      <c r="E394" s="87">
        <f t="shared" ca="1" si="6"/>
        <v>15</v>
      </c>
      <c r="F394" s="99">
        <v>50990</v>
      </c>
      <c r="G394" s="100">
        <v>4</v>
      </c>
    </row>
    <row r="395" spans="1:7">
      <c r="A395" s="7" t="s">
        <v>356</v>
      </c>
      <c r="B395" s="7" t="s">
        <v>154</v>
      </c>
      <c r="C395" s="7" t="s">
        <v>108</v>
      </c>
      <c r="D395" s="8">
        <v>40106</v>
      </c>
      <c r="E395" s="87">
        <f t="shared" ca="1" si="6"/>
        <v>13</v>
      </c>
      <c r="F395" s="99">
        <v>51180</v>
      </c>
      <c r="G395" s="100">
        <v>3</v>
      </c>
    </row>
    <row r="396" spans="1:7">
      <c r="A396" s="7" t="s">
        <v>871</v>
      </c>
      <c r="B396" s="7" t="s">
        <v>147</v>
      </c>
      <c r="C396" s="7" t="s">
        <v>108</v>
      </c>
      <c r="D396" s="8">
        <v>36392</v>
      </c>
      <c r="E396" s="87">
        <f t="shared" ca="1" si="6"/>
        <v>23</v>
      </c>
      <c r="F396" s="99">
        <v>51410</v>
      </c>
      <c r="G396" s="100">
        <v>4</v>
      </c>
    </row>
    <row r="397" spans="1:7">
      <c r="A397" s="7" t="s">
        <v>797</v>
      </c>
      <c r="B397" s="7" t="s">
        <v>215</v>
      </c>
      <c r="C397" s="7" t="s">
        <v>125</v>
      </c>
      <c r="D397" s="8">
        <v>37505</v>
      </c>
      <c r="E397" s="87">
        <f t="shared" ca="1" si="6"/>
        <v>20</v>
      </c>
      <c r="F397" s="99">
        <v>51800</v>
      </c>
      <c r="G397" s="100">
        <v>1</v>
      </c>
    </row>
    <row r="398" spans="1:7">
      <c r="A398" s="7" t="s">
        <v>868</v>
      </c>
      <c r="B398" s="7" t="s">
        <v>147</v>
      </c>
      <c r="C398" s="7" t="s">
        <v>108</v>
      </c>
      <c r="D398" s="8">
        <v>36662</v>
      </c>
      <c r="E398" s="87">
        <f t="shared" ca="1" si="6"/>
        <v>22</v>
      </c>
      <c r="F398" s="99">
        <v>52490</v>
      </c>
      <c r="G398" s="100">
        <v>4</v>
      </c>
    </row>
    <row r="399" spans="1:7">
      <c r="A399" s="7" t="s">
        <v>188</v>
      </c>
      <c r="B399" s="7" t="s">
        <v>110</v>
      </c>
      <c r="C399" s="7" t="s">
        <v>111</v>
      </c>
      <c r="D399" s="8">
        <v>40820</v>
      </c>
      <c r="E399" s="87">
        <f t="shared" ca="1" si="6"/>
        <v>11</v>
      </c>
      <c r="F399" s="99">
        <v>52750</v>
      </c>
      <c r="G399" s="100">
        <v>1</v>
      </c>
    </row>
    <row r="400" spans="1:7">
      <c r="A400" s="7" t="s">
        <v>811</v>
      </c>
      <c r="B400" s="7" t="s">
        <v>140</v>
      </c>
      <c r="C400" s="7" t="s">
        <v>111</v>
      </c>
      <c r="D400" s="8">
        <v>37326</v>
      </c>
      <c r="E400" s="87">
        <f t="shared" ca="1" si="6"/>
        <v>20</v>
      </c>
      <c r="F400" s="99">
        <v>52770</v>
      </c>
      <c r="G400" s="100">
        <v>2</v>
      </c>
    </row>
    <row r="401" spans="1:7">
      <c r="A401" s="7" t="s">
        <v>275</v>
      </c>
      <c r="B401" s="7" t="s">
        <v>140</v>
      </c>
      <c r="C401" s="7" t="s">
        <v>111</v>
      </c>
      <c r="D401" s="8">
        <v>40462</v>
      </c>
      <c r="E401" s="87">
        <f t="shared" ca="1" si="6"/>
        <v>12</v>
      </c>
      <c r="F401" s="99">
        <v>52940</v>
      </c>
      <c r="G401" s="100">
        <v>4</v>
      </c>
    </row>
    <row r="402" spans="1:7">
      <c r="A402" s="7" t="s">
        <v>168</v>
      </c>
      <c r="B402" s="7" t="s">
        <v>140</v>
      </c>
      <c r="C402" s="7" t="s">
        <v>108</v>
      </c>
      <c r="D402" s="8">
        <v>40936</v>
      </c>
      <c r="E402" s="87">
        <f t="shared" ca="1" si="6"/>
        <v>10</v>
      </c>
      <c r="F402" s="99">
        <v>52940</v>
      </c>
      <c r="G402" s="100">
        <v>4</v>
      </c>
    </row>
    <row r="403" spans="1:7">
      <c r="A403" s="7" t="s">
        <v>927</v>
      </c>
      <c r="B403" s="7" t="s">
        <v>119</v>
      </c>
      <c r="C403" s="7" t="s">
        <v>111</v>
      </c>
      <c r="D403" s="8">
        <v>36214</v>
      </c>
      <c r="E403" s="87">
        <f t="shared" ca="1" si="6"/>
        <v>23</v>
      </c>
      <c r="F403" s="99">
        <v>53310</v>
      </c>
      <c r="G403" s="100">
        <v>5</v>
      </c>
    </row>
    <row r="404" spans="1:7">
      <c r="A404" s="7" t="s">
        <v>861</v>
      </c>
      <c r="B404" s="7" t="s">
        <v>709</v>
      </c>
      <c r="C404" s="7" t="s">
        <v>108</v>
      </c>
      <c r="D404" s="8">
        <v>37936</v>
      </c>
      <c r="E404" s="87">
        <f t="shared" ca="1" si="6"/>
        <v>19</v>
      </c>
      <c r="F404" s="99">
        <v>53870</v>
      </c>
      <c r="G404" s="100">
        <v>2</v>
      </c>
    </row>
    <row r="405" spans="1:7">
      <c r="A405" s="7" t="s">
        <v>585</v>
      </c>
      <c r="B405" s="7" t="s">
        <v>147</v>
      </c>
      <c r="C405" s="7" t="s">
        <v>111</v>
      </c>
      <c r="D405" s="8">
        <v>38805</v>
      </c>
      <c r="E405" s="87">
        <f t="shared" ca="1" si="6"/>
        <v>16</v>
      </c>
      <c r="F405" s="99">
        <v>53870</v>
      </c>
      <c r="G405" s="100">
        <v>2</v>
      </c>
    </row>
    <row r="406" spans="1:7">
      <c r="A406" s="7" t="s">
        <v>377</v>
      </c>
      <c r="B406" s="7" t="s">
        <v>119</v>
      </c>
      <c r="C406" s="7" t="s">
        <v>108</v>
      </c>
      <c r="D406" s="8">
        <v>39797</v>
      </c>
      <c r="E406" s="87">
        <f t="shared" ca="1" si="6"/>
        <v>14</v>
      </c>
      <c r="F406" s="99">
        <v>53900</v>
      </c>
      <c r="G406" s="100">
        <v>5</v>
      </c>
    </row>
    <row r="407" spans="1:7">
      <c r="A407" s="7" t="s">
        <v>380</v>
      </c>
      <c r="B407" s="7" t="s">
        <v>115</v>
      </c>
      <c r="C407" s="7" t="s">
        <v>111</v>
      </c>
      <c r="D407" s="8">
        <v>39783</v>
      </c>
      <c r="E407" s="87">
        <f t="shared" ca="1" si="6"/>
        <v>14</v>
      </c>
      <c r="F407" s="99">
        <v>54000</v>
      </c>
      <c r="G407" s="100">
        <v>3</v>
      </c>
    </row>
    <row r="408" spans="1:7">
      <c r="A408" s="7" t="s">
        <v>354</v>
      </c>
      <c r="B408" s="7" t="s">
        <v>110</v>
      </c>
      <c r="C408" s="7" t="s">
        <v>108</v>
      </c>
      <c r="D408" s="8">
        <v>40137</v>
      </c>
      <c r="E408" s="87">
        <f t="shared" ca="1" si="6"/>
        <v>13</v>
      </c>
      <c r="F408" s="99">
        <v>54190</v>
      </c>
      <c r="G408" s="100">
        <v>4</v>
      </c>
    </row>
    <row r="409" spans="1:7">
      <c r="A409" s="7" t="s">
        <v>605</v>
      </c>
      <c r="B409" s="7" t="s">
        <v>121</v>
      </c>
      <c r="C409" s="7" t="s">
        <v>111</v>
      </c>
      <c r="D409" s="8">
        <v>38734</v>
      </c>
      <c r="E409" s="87">
        <f t="shared" ca="1" si="6"/>
        <v>17</v>
      </c>
      <c r="F409" s="99">
        <v>54190</v>
      </c>
      <c r="G409" s="100">
        <v>4</v>
      </c>
    </row>
    <row r="410" spans="1:7">
      <c r="A410" s="7" t="s">
        <v>484</v>
      </c>
      <c r="B410" s="7" t="s">
        <v>119</v>
      </c>
      <c r="C410" s="7" t="s">
        <v>108</v>
      </c>
      <c r="D410" s="8">
        <v>39273</v>
      </c>
      <c r="E410" s="87">
        <f t="shared" ca="1" si="6"/>
        <v>15</v>
      </c>
      <c r="F410" s="99">
        <v>54200</v>
      </c>
      <c r="G410" s="100">
        <v>4</v>
      </c>
    </row>
    <row r="411" spans="1:7">
      <c r="A411" s="7" t="s">
        <v>847</v>
      </c>
      <c r="B411" s="7" t="s">
        <v>140</v>
      </c>
      <c r="C411" s="7" t="s">
        <v>108</v>
      </c>
      <c r="D411" s="8">
        <v>37866</v>
      </c>
      <c r="E411" s="87">
        <f t="shared" ca="1" si="6"/>
        <v>19</v>
      </c>
      <c r="F411" s="99">
        <v>54230</v>
      </c>
      <c r="G411" s="100">
        <v>5</v>
      </c>
    </row>
    <row r="412" spans="1:7">
      <c r="A412" s="7" t="s">
        <v>524</v>
      </c>
      <c r="B412" s="7" t="s">
        <v>119</v>
      </c>
      <c r="C412" s="7" t="s">
        <v>108</v>
      </c>
      <c r="D412" s="8">
        <v>39123</v>
      </c>
      <c r="E412" s="87">
        <f t="shared" ca="1" si="6"/>
        <v>15</v>
      </c>
      <c r="F412" s="99">
        <v>54270</v>
      </c>
      <c r="G412" s="100">
        <v>3</v>
      </c>
    </row>
    <row r="413" spans="1:7">
      <c r="A413" s="7" t="s">
        <v>190</v>
      </c>
      <c r="B413" s="7" t="s">
        <v>110</v>
      </c>
      <c r="C413" s="7" t="s">
        <v>108</v>
      </c>
      <c r="D413" s="8">
        <v>40815</v>
      </c>
      <c r="E413" s="87">
        <f t="shared" ca="1" si="6"/>
        <v>11</v>
      </c>
      <c r="F413" s="99">
        <v>54500</v>
      </c>
      <c r="G413" s="100">
        <v>5</v>
      </c>
    </row>
    <row r="414" spans="1:7">
      <c r="A414" s="7" t="s">
        <v>4</v>
      </c>
      <c r="B414" s="7" t="s">
        <v>130</v>
      </c>
      <c r="C414" s="7" t="s">
        <v>108</v>
      </c>
      <c r="D414" s="8">
        <v>36171</v>
      </c>
      <c r="E414" s="87">
        <f t="shared" ca="1" si="6"/>
        <v>24</v>
      </c>
      <c r="F414" s="99">
        <v>54550</v>
      </c>
      <c r="G414" s="100">
        <v>1</v>
      </c>
    </row>
    <row r="415" spans="1:7">
      <c r="A415" s="7" t="s">
        <v>917</v>
      </c>
      <c r="B415" s="7" t="s">
        <v>110</v>
      </c>
      <c r="C415" s="7" t="s">
        <v>108</v>
      </c>
      <c r="D415" s="8">
        <v>36088</v>
      </c>
      <c r="E415" s="87">
        <f t="shared" ca="1" si="6"/>
        <v>24</v>
      </c>
      <c r="F415" s="99">
        <v>54580</v>
      </c>
      <c r="G415" s="100">
        <v>4</v>
      </c>
    </row>
    <row r="416" spans="1:7">
      <c r="A416" s="7" t="s">
        <v>175</v>
      </c>
      <c r="B416" s="7" t="s">
        <v>119</v>
      </c>
      <c r="C416" s="7" t="s">
        <v>108</v>
      </c>
      <c r="D416" s="8">
        <v>40909</v>
      </c>
      <c r="E416" s="87">
        <f t="shared" ca="1" si="6"/>
        <v>11</v>
      </c>
      <c r="F416" s="99">
        <v>54830</v>
      </c>
      <c r="G416" s="100">
        <v>1</v>
      </c>
    </row>
    <row r="417" spans="1:7">
      <c r="A417" s="7" t="s">
        <v>949</v>
      </c>
      <c r="B417" s="7" t="s">
        <v>119</v>
      </c>
      <c r="C417" s="7" t="s">
        <v>111</v>
      </c>
      <c r="D417" s="8">
        <v>36479</v>
      </c>
      <c r="E417" s="87">
        <f t="shared" ca="1" si="6"/>
        <v>23</v>
      </c>
      <c r="F417" s="99">
        <v>54840</v>
      </c>
      <c r="G417" s="100">
        <v>4</v>
      </c>
    </row>
    <row r="418" spans="1:7">
      <c r="A418" s="7" t="s">
        <v>819</v>
      </c>
      <c r="B418" s="7" t="s">
        <v>140</v>
      </c>
      <c r="C418" s="7" t="s">
        <v>108</v>
      </c>
      <c r="D418" s="8">
        <v>35938</v>
      </c>
      <c r="E418" s="87">
        <f t="shared" ca="1" si="6"/>
        <v>24</v>
      </c>
      <c r="F418" s="99">
        <v>55450</v>
      </c>
      <c r="G418" s="100">
        <v>5</v>
      </c>
    </row>
    <row r="419" spans="1:7">
      <c r="A419" s="7" t="s">
        <v>244</v>
      </c>
      <c r="B419" s="7" t="s">
        <v>107</v>
      </c>
      <c r="C419" s="7" t="s">
        <v>111</v>
      </c>
      <c r="D419" s="9">
        <v>40563</v>
      </c>
      <c r="E419" s="87">
        <f t="shared" ca="1" si="6"/>
        <v>12</v>
      </c>
      <c r="F419" s="99">
        <v>55510</v>
      </c>
      <c r="G419" s="100">
        <v>3</v>
      </c>
    </row>
    <row r="420" spans="1:7">
      <c r="A420" s="7" t="s">
        <v>118</v>
      </c>
      <c r="B420" s="7" t="s">
        <v>119</v>
      </c>
      <c r="C420" s="7" t="s">
        <v>111</v>
      </c>
      <c r="D420" s="8">
        <v>41219</v>
      </c>
      <c r="E420" s="87">
        <f t="shared" ca="1" si="6"/>
        <v>10</v>
      </c>
      <c r="F420" s="99">
        <v>55690</v>
      </c>
      <c r="G420" s="100">
        <v>2</v>
      </c>
    </row>
    <row r="421" spans="1:7">
      <c r="A421" s="7" t="s">
        <v>658</v>
      </c>
      <c r="B421" s="7" t="s">
        <v>154</v>
      </c>
      <c r="C421" s="7" t="s">
        <v>108</v>
      </c>
      <c r="D421" s="8">
        <v>36619</v>
      </c>
      <c r="E421" s="87">
        <f t="shared" ca="1" si="6"/>
        <v>22</v>
      </c>
      <c r="F421" s="99">
        <v>56440</v>
      </c>
      <c r="G421" s="100">
        <v>1</v>
      </c>
    </row>
    <row r="422" spans="1:7">
      <c r="A422" s="7" t="s">
        <v>426</v>
      </c>
      <c r="B422" s="7" t="s">
        <v>110</v>
      </c>
      <c r="C422" s="7" t="s">
        <v>111</v>
      </c>
      <c r="D422" s="8">
        <v>39592</v>
      </c>
      <c r="E422" s="87">
        <f t="shared" ca="1" si="6"/>
        <v>14</v>
      </c>
      <c r="F422" s="99">
        <v>56650</v>
      </c>
      <c r="G422" s="100">
        <v>1</v>
      </c>
    </row>
    <row r="423" spans="1:7">
      <c r="A423" s="7" t="s">
        <v>566</v>
      </c>
      <c r="B423" s="7" t="s">
        <v>113</v>
      </c>
      <c r="C423" s="7" t="s">
        <v>108</v>
      </c>
      <c r="D423" s="8">
        <v>38892</v>
      </c>
      <c r="E423" s="87">
        <f t="shared" ca="1" si="6"/>
        <v>16</v>
      </c>
      <c r="F423" s="99">
        <v>56870</v>
      </c>
      <c r="G423" s="100">
        <v>1</v>
      </c>
    </row>
    <row r="424" spans="1:7">
      <c r="A424" s="7" t="s">
        <v>173</v>
      </c>
      <c r="B424" s="7" t="s">
        <v>140</v>
      </c>
      <c r="C424" s="7" t="s">
        <v>108</v>
      </c>
      <c r="D424" s="8">
        <v>40918</v>
      </c>
      <c r="E424" s="87">
        <f t="shared" ca="1" si="6"/>
        <v>11</v>
      </c>
      <c r="F424" s="99">
        <v>56900</v>
      </c>
      <c r="G424" s="100">
        <v>5</v>
      </c>
    </row>
    <row r="425" spans="1:7">
      <c r="A425" s="7" t="s">
        <v>360</v>
      </c>
      <c r="B425" s="7" t="s">
        <v>113</v>
      </c>
      <c r="C425" s="7" t="s">
        <v>111</v>
      </c>
      <c r="D425" s="8">
        <v>40054</v>
      </c>
      <c r="E425" s="87">
        <f t="shared" ca="1" si="6"/>
        <v>13</v>
      </c>
      <c r="F425" s="99">
        <v>56920</v>
      </c>
      <c r="G425" s="100">
        <v>4</v>
      </c>
    </row>
    <row r="426" spans="1:7">
      <c r="A426" s="7" t="s">
        <v>216</v>
      </c>
      <c r="B426" s="7" t="s">
        <v>140</v>
      </c>
      <c r="C426" s="7" t="s">
        <v>111</v>
      </c>
      <c r="D426" s="9">
        <v>40680</v>
      </c>
      <c r="E426" s="87">
        <f t="shared" ca="1" si="6"/>
        <v>11</v>
      </c>
      <c r="F426" s="99">
        <v>57110</v>
      </c>
      <c r="G426" s="100">
        <v>3</v>
      </c>
    </row>
    <row r="427" spans="1:7">
      <c r="A427" s="7" t="s">
        <v>622</v>
      </c>
      <c r="B427" s="7" t="s">
        <v>140</v>
      </c>
      <c r="C427" s="7" t="s">
        <v>111</v>
      </c>
      <c r="D427" s="8">
        <v>38044</v>
      </c>
      <c r="E427" s="87">
        <f t="shared" ca="1" si="6"/>
        <v>18</v>
      </c>
      <c r="F427" s="99">
        <v>57410</v>
      </c>
      <c r="G427" s="100">
        <v>2</v>
      </c>
    </row>
    <row r="428" spans="1:7">
      <c r="A428" s="7" t="s">
        <v>182</v>
      </c>
      <c r="B428" s="7" t="s">
        <v>107</v>
      </c>
      <c r="C428" s="7" t="s">
        <v>111</v>
      </c>
      <c r="D428" s="8">
        <v>40867</v>
      </c>
      <c r="E428" s="87">
        <f t="shared" ca="1" si="6"/>
        <v>11</v>
      </c>
      <c r="F428" s="99">
        <v>57500</v>
      </c>
      <c r="G428" s="100">
        <v>1</v>
      </c>
    </row>
    <row r="429" spans="1:7">
      <c r="A429" s="7" t="s">
        <v>427</v>
      </c>
      <c r="B429" s="7" t="s">
        <v>147</v>
      </c>
      <c r="C429" s="7" t="s">
        <v>111</v>
      </c>
      <c r="D429" s="8">
        <v>39592</v>
      </c>
      <c r="E429" s="87">
        <f t="shared" ca="1" si="6"/>
        <v>14</v>
      </c>
      <c r="F429" s="99">
        <v>57520</v>
      </c>
      <c r="G429" s="100">
        <v>3</v>
      </c>
    </row>
    <row r="430" spans="1:7">
      <c r="A430" s="7" t="s">
        <v>296</v>
      </c>
      <c r="B430" s="7" t="s">
        <v>147</v>
      </c>
      <c r="C430" s="7" t="s">
        <v>108</v>
      </c>
      <c r="D430" s="8">
        <v>40395</v>
      </c>
      <c r="E430" s="87">
        <f t="shared" ca="1" si="6"/>
        <v>12</v>
      </c>
      <c r="F430" s="99">
        <v>57560</v>
      </c>
      <c r="G430" s="100">
        <v>4</v>
      </c>
    </row>
    <row r="431" spans="1:7">
      <c r="A431" s="7" t="s">
        <v>815</v>
      </c>
      <c r="B431" s="7" t="s">
        <v>140</v>
      </c>
      <c r="C431" s="7" t="s">
        <v>111</v>
      </c>
      <c r="D431" s="8">
        <v>36637</v>
      </c>
      <c r="E431" s="87">
        <f t="shared" ca="1" si="6"/>
        <v>22</v>
      </c>
      <c r="F431" s="99">
        <v>57600</v>
      </c>
      <c r="G431" s="100">
        <v>3</v>
      </c>
    </row>
    <row r="432" spans="1:7">
      <c r="A432" s="7" t="s">
        <v>289</v>
      </c>
      <c r="B432" s="7" t="s">
        <v>110</v>
      </c>
      <c r="C432" s="7" t="s">
        <v>111</v>
      </c>
      <c r="D432" s="9">
        <v>40410</v>
      </c>
      <c r="E432" s="87">
        <f t="shared" ca="1" si="6"/>
        <v>12</v>
      </c>
      <c r="F432" s="99">
        <v>57680</v>
      </c>
      <c r="G432" s="100">
        <v>4</v>
      </c>
    </row>
    <row r="433" spans="1:7">
      <c r="A433" s="7" t="s">
        <v>827</v>
      </c>
      <c r="B433" s="7" t="s">
        <v>140</v>
      </c>
      <c r="C433" s="7" t="s">
        <v>111</v>
      </c>
      <c r="D433" s="8">
        <v>36704</v>
      </c>
      <c r="E433" s="87">
        <f t="shared" ca="1" si="6"/>
        <v>22</v>
      </c>
      <c r="F433" s="99">
        <v>57760</v>
      </c>
      <c r="G433" s="100">
        <v>3</v>
      </c>
    </row>
    <row r="434" spans="1:7">
      <c r="A434" s="7" t="s">
        <v>901</v>
      </c>
      <c r="B434" s="7" t="s">
        <v>110</v>
      </c>
      <c r="C434" s="7" t="s">
        <v>111</v>
      </c>
      <c r="D434" s="8">
        <v>36297</v>
      </c>
      <c r="E434" s="87">
        <f t="shared" ca="1" si="6"/>
        <v>23</v>
      </c>
      <c r="F434" s="99">
        <v>57990</v>
      </c>
      <c r="G434" s="100">
        <v>5</v>
      </c>
    </row>
    <row r="435" spans="1:7">
      <c r="A435" s="7" t="s">
        <v>258</v>
      </c>
      <c r="B435" s="7" t="s">
        <v>154</v>
      </c>
      <c r="C435" s="7" t="s">
        <v>111</v>
      </c>
      <c r="D435" s="8">
        <v>40508</v>
      </c>
      <c r="E435" s="87">
        <f t="shared" ca="1" si="6"/>
        <v>12</v>
      </c>
      <c r="F435" s="99">
        <v>58130</v>
      </c>
      <c r="G435" s="100">
        <v>2</v>
      </c>
    </row>
    <row r="436" spans="1:7">
      <c r="A436" s="7" t="s">
        <v>954</v>
      </c>
      <c r="B436" s="7" t="s">
        <v>107</v>
      </c>
      <c r="C436" s="7" t="s">
        <v>111</v>
      </c>
      <c r="D436" s="8">
        <v>36193</v>
      </c>
      <c r="E436" s="87">
        <f t="shared" ca="1" si="6"/>
        <v>23</v>
      </c>
      <c r="F436" s="99">
        <v>58250</v>
      </c>
      <c r="G436" s="100">
        <v>2</v>
      </c>
    </row>
    <row r="437" spans="1:7">
      <c r="A437" s="7" t="s">
        <v>402</v>
      </c>
      <c r="B437" s="7" t="s">
        <v>135</v>
      </c>
      <c r="C437" s="7" t="s">
        <v>108</v>
      </c>
      <c r="D437" s="8">
        <v>39704</v>
      </c>
      <c r="E437" s="87">
        <f t="shared" ca="1" si="6"/>
        <v>14</v>
      </c>
      <c r="F437" s="99">
        <v>58290</v>
      </c>
      <c r="G437" s="100">
        <v>5</v>
      </c>
    </row>
    <row r="438" spans="1:7">
      <c r="A438" s="7" t="s">
        <v>299</v>
      </c>
      <c r="B438" s="7" t="s">
        <v>107</v>
      </c>
      <c r="C438" s="7" t="s">
        <v>108</v>
      </c>
      <c r="D438" s="8">
        <v>40389</v>
      </c>
      <c r="E438" s="87">
        <f t="shared" ca="1" si="6"/>
        <v>12</v>
      </c>
      <c r="F438" s="99">
        <v>58370</v>
      </c>
      <c r="G438" s="100">
        <v>5</v>
      </c>
    </row>
    <row r="439" spans="1:7">
      <c r="A439" s="7" t="s">
        <v>932</v>
      </c>
      <c r="B439" s="7" t="s">
        <v>119</v>
      </c>
      <c r="C439" s="7" t="s">
        <v>108</v>
      </c>
      <c r="D439" s="8">
        <v>36245</v>
      </c>
      <c r="E439" s="87">
        <f t="shared" ca="1" si="6"/>
        <v>23</v>
      </c>
      <c r="F439" s="99">
        <v>58410</v>
      </c>
      <c r="G439" s="100">
        <v>5</v>
      </c>
    </row>
    <row r="440" spans="1:7">
      <c r="A440" s="7" t="s">
        <v>373</v>
      </c>
      <c r="B440" s="7" t="s">
        <v>110</v>
      </c>
      <c r="C440" s="7" t="s">
        <v>111</v>
      </c>
      <c r="D440" s="8">
        <v>39809</v>
      </c>
      <c r="E440" s="87">
        <f t="shared" ca="1" si="6"/>
        <v>14</v>
      </c>
      <c r="F440" s="99">
        <v>58650</v>
      </c>
      <c r="G440" s="100">
        <v>4</v>
      </c>
    </row>
    <row r="441" spans="1:7">
      <c r="A441" s="7" t="s">
        <v>152</v>
      </c>
      <c r="B441" s="7" t="s">
        <v>140</v>
      </c>
      <c r="C441" s="7" t="s">
        <v>108</v>
      </c>
      <c r="D441" s="8">
        <v>41025</v>
      </c>
      <c r="E441" s="87">
        <f t="shared" ca="1" si="6"/>
        <v>10</v>
      </c>
      <c r="F441" s="99">
        <v>58910</v>
      </c>
      <c r="G441" s="100">
        <v>1</v>
      </c>
    </row>
    <row r="442" spans="1:7">
      <c r="A442" s="7" t="s">
        <v>946</v>
      </c>
      <c r="B442" s="7" t="s">
        <v>119</v>
      </c>
      <c r="C442" s="7" t="s">
        <v>111</v>
      </c>
      <c r="D442" s="8">
        <v>36070</v>
      </c>
      <c r="E442" s="87">
        <f t="shared" ca="1" si="6"/>
        <v>24</v>
      </c>
      <c r="F442" s="99">
        <v>59050</v>
      </c>
      <c r="G442" s="100">
        <v>4</v>
      </c>
    </row>
    <row r="443" spans="1:7">
      <c r="A443" s="7" t="s">
        <v>143</v>
      </c>
      <c r="B443" s="7" t="s">
        <v>107</v>
      </c>
      <c r="C443" s="7" t="s">
        <v>111</v>
      </c>
      <c r="D443" s="8">
        <v>41094</v>
      </c>
      <c r="E443" s="87">
        <f t="shared" ca="1" si="6"/>
        <v>10</v>
      </c>
      <c r="F443" s="99">
        <v>59128</v>
      </c>
      <c r="G443" s="100">
        <v>4</v>
      </c>
    </row>
    <row r="444" spans="1:7">
      <c r="A444" s="7" t="s">
        <v>859</v>
      </c>
      <c r="B444" s="7" t="s">
        <v>709</v>
      </c>
      <c r="C444" s="7" t="s">
        <v>108</v>
      </c>
      <c r="D444" s="8">
        <v>37407</v>
      </c>
      <c r="E444" s="87">
        <f t="shared" ca="1" si="6"/>
        <v>20</v>
      </c>
      <c r="F444" s="99">
        <v>59140</v>
      </c>
      <c r="G444" s="100">
        <v>5</v>
      </c>
    </row>
    <row r="445" spans="1:7">
      <c r="A445" s="7" t="s">
        <v>284</v>
      </c>
      <c r="B445" s="7" t="s">
        <v>110</v>
      </c>
      <c r="C445" s="7" t="s">
        <v>108</v>
      </c>
      <c r="D445" s="8">
        <v>40438</v>
      </c>
      <c r="E445" s="87">
        <f t="shared" ca="1" si="6"/>
        <v>12</v>
      </c>
      <c r="F445" s="99">
        <v>59150</v>
      </c>
      <c r="G445" s="100">
        <v>4</v>
      </c>
    </row>
    <row r="446" spans="1:7">
      <c r="A446" s="7" t="s">
        <v>268</v>
      </c>
      <c r="B446" s="7" t="s">
        <v>140</v>
      </c>
      <c r="C446" s="7" t="s">
        <v>108</v>
      </c>
      <c r="D446" s="8">
        <v>40474</v>
      </c>
      <c r="E446" s="87">
        <f t="shared" ca="1" si="6"/>
        <v>12</v>
      </c>
      <c r="F446" s="99">
        <v>59320</v>
      </c>
      <c r="G446" s="100">
        <v>4</v>
      </c>
    </row>
    <row r="447" spans="1:7">
      <c r="A447" s="7" t="s">
        <v>569</v>
      </c>
      <c r="B447" s="7" t="s">
        <v>140</v>
      </c>
      <c r="C447" s="7" t="s">
        <v>111</v>
      </c>
      <c r="D447" s="8">
        <v>38874</v>
      </c>
      <c r="E447" s="87">
        <f t="shared" ca="1" si="6"/>
        <v>16</v>
      </c>
      <c r="F447" s="99">
        <v>59330</v>
      </c>
      <c r="G447" s="100">
        <v>4</v>
      </c>
    </row>
    <row r="448" spans="1:7">
      <c r="A448" s="7" t="s">
        <v>338</v>
      </c>
      <c r="B448" s="7" t="s">
        <v>260</v>
      </c>
      <c r="C448" s="7" t="s">
        <v>111</v>
      </c>
      <c r="D448" s="9">
        <v>40253</v>
      </c>
      <c r="E448" s="87">
        <f t="shared" ca="1" si="6"/>
        <v>12</v>
      </c>
      <c r="F448" s="99">
        <v>59350</v>
      </c>
      <c r="G448" s="100">
        <v>5</v>
      </c>
    </row>
    <row r="449" spans="1:7">
      <c r="A449" s="7" t="s">
        <v>445</v>
      </c>
      <c r="B449" s="7" t="s">
        <v>140</v>
      </c>
      <c r="C449" s="7" t="s">
        <v>108</v>
      </c>
      <c r="D449" s="8">
        <v>39455</v>
      </c>
      <c r="E449" s="87">
        <f t="shared" ca="1" si="6"/>
        <v>15</v>
      </c>
      <c r="F449" s="99">
        <v>59420</v>
      </c>
      <c r="G449" s="100">
        <v>4</v>
      </c>
    </row>
    <row r="450" spans="1:7">
      <c r="A450" s="7" t="s">
        <v>106</v>
      </c>
      <c r="B450" s="7" t="s">
        <v>107</v>
      </c>
      <c r="C450" s="7" t="s">
        <v>108</v>
      </c>
      <c r="D450" s="8">
        <v>41262</v>
      </c>
      <c r="E450" s="87">
        <f t="shared" ref="E450:E513" ca="1" si="7">DATEDIF(D450,TODAY(),"Y")</f>
        <v>10</v>
      </c>
      <c r="F450" s="99">
        <v>59490</v>
      </c>
      <c r="G450" s="100">
        <v>3</v>
      </c>
    </row>
    <row r="451" spans="1:7">
      <c r="A451" s="7" t="s">
        <v>371</v>
      </c>
      <c r="B451" s="7" t="s">
        <v>140</v>
      </c>
      <c r="C451" s="7" t="s">
        <v>111</v>
      </c>
      <c r="D451" s="8">
        <v>39822</v>
      </c>
      <c r="E451" s="87">
        <f t="shared" ca="1" si="7"/>
        <v>14</v>
      </c>
      <c r="F451" s="99">
        <v>60040</v>
      </c>
      <c r="G451" s="100">
        <v>5</v>
      </c>
    </row>
    <row r="452" spans="1:7">
      <c r="A452" s="7" t="s">
        <v>421</v>
      </c>
      <c r="B452" s="7" t="s">
        <v>283</v>
      </c>
      <c r="C452" s="7" t="s">
        <v>111</v>
      </c>
      <c r="D452" s="8">
        <v>39623</v>
      </c>
      <c r="E452" s="87">
        <f t="shared" ca="1" si="7"/>
        <v>14</v>
      </c>
      <c r="F452" s="99">
        <v>60060</v>
      </c>
      <c r="G452" s="100">
        <v>2</v>
      </c>
    </row>
    <row r="453" spans="1:7">
      <c r="A453" s="7" t="s">
        <v>288</v>
      </c>
      <c r="B453" s="7" t="s">
        <v>110</v>
      </c>
      <c r="C453" s="7" t="s">
        <v>111</v>
      </c>
      <c r="D453" s="8">
        <v>40414</v>
      </c>
      <c r="E453" s="87">
        <f t="shared" ca="1" si="7"/>
        <v>12</v>
      </c>
      <c r="F453" s="99">
        <v>60070</v>
      </c>
      <c r="G453" s="100">
        <v>2</v>
      </c>
    </row>
    <row r="454" spans="1:7">
      <c r="A454" s="7" t="s">
        <v>903</v>
      </c>
      <c r="B454" s="7" t="s">
        <v>110</v>
      </c>
      <c r="C454" s="7" t="s">
        <v>111</v>
      </c>
      <c r="D454" s="8">
        <v>37404</v>
      </c>
      <c r="E454" s="87">
        <f t="shared" ca="1" si="7"/>
        <v>20</v>
      </c>
      <c r="F454" s="99">
        <v>60070</v>
      </c>
      <c r="G454" s="100">
        <v>3</v>
      </c>
    </row>
    <row r="455" spans="1:7">
      <c r="A455" s="7" t="s">
        <v>553</v>
      </c>
      <c r="B455" s="7" t="s">
        <v>140</v>
      </c>
      <c r="C455" s="7" t="s">
        <v>108</v>
      </c>
      <c r="D455" s="8">
        <v>38982</v>
      </c>
      <c r="E455" s="87">
        <f t="shared" ca="1" si="7"/>
        <v>16</v>
      </c>
      <c r="F455" s="99">
        <v>60100</v>
      </c>
      <c r="G455" s="100">
        <v>1</v>
      </c>
    </row>
    <row r="456" spans="1:7">
      <c r="A456" s="7" t="s">
        <v>568</v>
      </c>
      <c r="B456" s="7" t="s">
        <v>140</v>
      </c>
      <c r="C456" s="7" t="s">
        <v>108</v>
      </c>
      <c r="D456" s="8">
        <v>38876</v>
      </c>
      <c r="E456" s="87">
        <f t="shared" ca="1" si="7"/>
        <v>16</v>
      </c>
      <c r="F456" s="99">
        <v>60280</v>
      </c>
      <c r="G456" s="100">
        <v>1</v>
      </c>
    </row>
    <row r="457" spans="1:7">
      <c r="A457" s="7" t="s">
        <v>968</v>
      </c>
      <c r="B457" s="7" t="s">
        <v>107</v>
      </c>
      <c r="C457" s="7" t="s">
        <v>108</v>
      </c>
      <c r="D457" s="8">
        <v>37495</v>
      </c>
      <c r="E457" s="87">
        <f t="shared" ca="1" si="7"/>
        <v>20</v>
      </c>
      <c r="F457" s="99">
        <v>60300</v>
      </c>
      <c r="G457" s="100">
        <v>2</v>
      </c>
    </row>
    <row r="458" spans="1:7">
      <c r="A458" s="7" t="s">
        <v>164</v>
      </c>
      <c r="B458" s="7" t="s">
        <v>140</v>
      </c>
      <c r="C458" s="7" t="s">
        <v>108</v>
      </c>
      <c r="D458" s="8">
        <v>40953</v>
      </c>
      <c r="E458" s="87">
        <f t="shared" ca="1" si="7"/>
        <v>10</v>
      </c>
      <c r="F458" s="99">
        <v>60380</v>
      </c>
      <c r="G458" s="100">
        <v>4</v>
      </c>
    </row>
    <row r="459" spans="1:7">
      <c r="A459" s="7" t="s">
        <v>163</v>
      </c>
      <c r="B459" s="7" t="s">
        <v>110</v>
      </c>
      <c r="C459" s="7" t="s">
        <v>111</v>
      </c>
      <c r="D459" s="8">
        <v>40963</v>
      </c>
      <c r="E459" s="87">
        <f t="shared" ca="1" si="7"/>
        <v>10</v>
      </c>
      <c r="F459" s="99">
        <v>60550</v>
      </c>
      <c r="G459" s="100">
        <v>2</v>
      </c>
    </row>
    <row r="460" spans="1:7">
      <c r="A460" s="7" t="s">
        <v>158</v>
      </c>
      <c r="B460" s="7" t="s">
        <v>147</v>
      </c>
      <c r="C460" s="7" t="s">
        <v>108</v>
      </c>
      <c r="D460" s="8">
        <v>41000</v>
      </c>
      <c r="E460" s="87">
        <f t="shared" ca="1" si="7"/>
        <v>10</v>
      </c>
      <c r="F460" s="99">
        <v>60560</v>
      </c>
      <c r="G460" s="100">
        <v>4</v>
      </c>
    </row>
    <row r="461" spans="1:7">
      <c r="A461" s="7" t="s">
        <v>527</v>
      </c>
      <c r="B461" s="7" t="s">
        <v>250</v>
      </c>
      <c r="C461" s="7" t="s">
        <v>111</v>
      </c>
      <c r="D461" s="8">
        <v>39116</v>
      </c>
      <c r="E461" s="87">
        <f t="shared" ca="1" si="7"/>
        <v>15</v>
      </c>
      <c r="F461" s="99">
        <v>60760</v>
      </c>
      <c r="G461" s="100">
        <v>2</v>
      </c>
    </row>
    <row r="462" spans="1:7">
      <c r="A462" s="7" t="s">
        <v>943</v>
      </c>
      <c r="B462" s="7" t="s">
        <v>119</v>
      </c>
      <c r="C462" s="7" t="s">
        <v>111</v>
      </c>
      <c r="D462" s="8">
        <v>36406</v>
      </c>
      <c r="E462" s="87">
        <f t="shared" ca="1" si="7"/>
        <v>23</v>
      </c>
      <c r="F462" s="99">
        <v>60800</v>
      </c>
      <c r="G462" s="100">
        <v>4</v>
      </c>
    </row>
    <row r="463" spans="1:7">
      <c r="A463" s="7" t="s">
        <v>9</v>
      </c>
      <c r="B463" s="7" t="s">
        <v>135</v>
      </c>
      <c r="C463" s="7" t="s">
        <v>108</v>
      </c>
      <c r="D463" s="8">
        <v>38751</v>
      </c>
      <c r="E463" s="87">
        <f t="shared" ca="1" si="7"/>
        <v>16</v>
      </c>
      <c r="F463" s="99">
        <v>60830</v>
      </c>
      <c r="G463" s="100">
        <v>2</v>
      </c>
    </row>
    <row r="464" spans="1:7">
      <c r="A464" s="7" t="s">
        <v>663</v>
      </c>
      <c r="B464" s="7" t="s">
        <v>123</v>
      </c>
      <c r="C464" s="7" t="s">
        <v>108</v>
      </c>
      <c r="D464" s="8">
        <v>35829</v>
      </c>
      <c r="E464" s="87">
        <f t="shared" ca="1" si="7"/>
        <v>24</v>
      </c>
      <c r="F464" s="99">
        <v>61030</v>
      </c>
      <c r="G464" s="100">
        <v>3</v>
      </c>
    </row>
    <row r="465" spans="1:7">
      <c r="A465" s="7" t="s">
        <v>386</v>
      </c>
      <c r="B465" s="7" t="s">
        <v>140</v>
      </c>
      <c r="C465" s="7" t="s">
        <v>108</v>
      </c>
      <c r="D465" s="8">
        <v>39760</v>
      </c>
      <c r="E465" s="87">
        <f t="shared" ca="1" si="7"/>
        <v>14</v>
      </c>
      <c r="F465" s="99">
        <v>61060</v>
      </c>
      <c r="G465" s="100">
        <v>5</v>
      </c>
    </row>
    <row r="466" spans="1:7">
      <c r="A466" s="7" t="s">
        <v>191</v>
      </c>
      <c r="B466" s="7" t="s">
        <v>107</v>
      </c>
      <c r="C466" s="7" t="s">
        <v>111</v>
      </c>
      <c r="D466" s="8">
        <v>40811</v>
      </c>
      <c r="E466" s="87">
        <f t="shared" ca="1" si="7"/>
        <v>11</v>
      </c>
      <c r="F466" s="99">
        <v>61134</v>
      </c>
      <c r="G466" s="100">
        <v>4</v>
      </c>
    </row>
    <row r="467" spans="1:7">
      <c r="A467" s="7" t="s">
        <v>346</v>
      </c>
      <c r="B467" s="7" t="s">
        <v>110</v>
      </c>
      <c r="C467" s="7" t="s">
        <v>108</v>
      </c>
      <c r="D467" s="8">
        <v>40208</v>
      </c>
      <c r="E467" s="87">
        <f t="shared" ca="1" si="7"/>
        <v>12</v>
      </c>
      <c r="F467" s="99">
        <v>61148</v>
      </c>
      <c r="G467" s="100">
        <v>2</v>
      </c>
    </row>
    <row r="468" spans="1:7">
      <c r="A468" s="7" t="s">
        <v>783</v>
      </c>
      <c r="B468" s="7" t="s">
        <v>137</v>
      </c>
      <c r="C468" s="7" t="s">
        <v>108</v>
      </c>
      <c r="D468" s="8">
        <v>37113</v>
      </c>
      <c r="E468" s="87">
        <f t="shared" ca="1" si="7"/>
        <v>21</v>
      </c>
      <c r="F468" s="99">
        <v>61150</v>
      </c>
      <c r="G468" s="100">
        <v>4</v>
      </c>
    </row>
    <row r="469" spans="1:7">
      <c r="A469" s="7" t="s">
        <v>567</v>
      </c>
      <c r="B469" s="7" t="s">
        <v>140</v>
      </c>
      <c r="C469" s="7" t="s">
        <v>108</v>
      </c>
      <c r="D469" s="8">
        <v>38878</v>
      </c>
      <c r="E469" s="87">
        <f t="shared" ca="1" si="7"/>
        <v>16</v>
      </c>
      <c r="F469" s="99">
        <v>61150</v>
      </c>
      <c r="G469" s="100">
        <v>2</v>
      </c>
    </row>
    <row r="470" spans="1:7">
      <c r="A470" s="7" t="s">
        <v>437</v>
      </c>
      <c r="B470" s="7" t="s">
        <v>110</v>
      </c>
      <c r="C470" s="7" t="s">
        <v>108</v>
      </c>
      <c r="D470" s="8">
        <v>39519</v>
      </c>
      <c r="E470" s="87">
        <f t="shared" ca="1" si="7"/>
        <v>14</v>
      </c>
      <c r="F470" s="99">
        <v>61330</v>
      </c>
      <c r="G470" s="100">
        <v>2</v>
      </c>
    </row>
    <row r="471" spans="1:7">
      <c r="A471" s="7" t="s">
        <v>779</v>
      </c>
      <c r="B471" s="7" t="s">
        <v>137</v>
      </c>
      <c r="C471" s="7" t="s">
        <v>108</v>
      </c>
      <c r="D471" s="8">
        <v>36269</v>
      </c>
      <c r="E471" s="87">
        <f t="shared" ca="1" si="7"/>
        <v>23</v>
      </c>
      <c r="F471" s="99">
        <v>61330</v>
      </c>
      <c r="G471" s="100">
        <v>1</v>
      </c>
    </row>
    <row r="472" spans="1:7">
      <c r="A472" s="7" t="s">
        <v>814</v>
      </c>
      <c r="B472" s="7" t="s">
        <v>140</v>
      </c>
      <c r="C472" s="7" t="s">
        <v>108</v>
      </c>
      <c r="D472" s="8">
        <v>36273</v>
      </c>
      <c r="E472" s="87">
        <f t="shared" ca="1" si="7"/>
        <v>23</v>
      </c>
      <c r="F472" s="99">
        <v>61330</v>
      </c>
      <c r="G472" s="100">
        <v>4</v>
      </c>
    </row>
    <row r="473" spans="1:7">
      <c r="A473" s="7" t="s">
        <v>804</v>
      </c>
      <c r="B473" s="7" t="s">
        <v>140</v>
      </c>
      <c r="C473" s="7" t="s">
        <v>111</v>
      </c>
      <c r="D473" s="8">
        <v>37634</v>
      </c>
      <c r="E473" s="87">
        <f t="shared" ca="1" si="7"/>
        <v>20</v>
      </c>
      <c r="F473" s="99">
        <v>61370</v>
      </c>
      <c r="G473" s="100">
        <v>3</v>
      </c>
    </row>
    <row r="474" spans="1:7">
      <c r="A474" s="7" t="s">
        <v>180</v>
      </c>
      <c r="B474" s="7" t="s">
        <v>123</v>
      </c>
      <c r="C474" s="7" t="s">
        <v>108</v>
      </c>
      <c r="D474" s="8">
        <v>40880</v>
      </c>
      <c r="E474" s="87">
        <f t="shared" ca="1" si="7"/>
        <v>11</v>
      </c>
      <c r="F474" s="99">
        <v>61400</v>
      </c>
      <c r="G474" s="100">
        <v>5</v>
      </c>
    </row>
    <row r="475" spans="1:7">
      <c r="A475" s="7" t="s">
        <v>904</v>
      </c>
      <c r="B475" s="7" t="s">
        <v>110</v>
      </c>
      <c r="C475" s="7" t="s">
        <v>108</v>
      </c>
      <c r="D475" s="8">
        <v>35958</v>
      </c>
      <c r="E475" s="87">
        <f t="shared" ca="1" si="7"/>
        <v>24</v>
      </c>
      <c r="F475" s="99">
        <v>61420</v>
      </c>
      <c r="G475" s="100">
        <v>4</v>
      </c>
    </row>
    <row r="476" spans="1:7">
      <c r="A476" s="7" t="s">
        <v>199</v>
      </c>
      <c r="B476" s="7" t="s">
        <v>115</v>
      </c>
      <c r="C476" s="7" t="s">
        <v>108</v>
      </c>
      <c r="D476" s="8">
        <v>40762</v>
      </c>
      <c r="E476" s="87">
        <f t="shared" ca="1" si="7"/>
        <v>11</v>
      </c>
      <c r="F476" s="99">
        <v>61470</v>
      </c>
      <c r="G476" s="100">
        <v>5</v>
      </c>
    </row>
    <row r="477" spans="1:7">
      <c r="A477" s="7" t="s">
        <v>914</v>
      </c>
      <c r="B477" s="7" t="s">
        <v>110</v>
      </c>
      <c r="C477" s="7" t="s">
        <v>111</v>
      </c>
      <c r="D477" s="8">
        <v>37526</v>
      </c>
      <c r="E477" s="87">
        <f t="shared" ca="1" si="7"/>
        <v>20</v>
      </c>
      <c r="F477" s="99">
        <v>61580</v>
      </c>
      <c r="G477" s="100">
        <v>3</v>
      </c>
    </row>
    <row r="478" spans="1:7">
      <c r="A478" s="7" t="s">
        <v>961</v>
      </c>
      <c r="B478" s="7" t="s">
        <v>107</v>
      </c>
      <c r="C478" s="7" t="s">
        <v>108</v>
      </c>
      <c r="D478" s="8">
        <v>36330</v>
      </c>
      <c r="E478" s="87">
        <f t="shared" ca="1" si="7"/>
        <v>23</v>
      </c>
      <c r="F478" s="99">
        <v>61850</v>
      </c>
      <c r="G478" s="100">
        <v>2</v>
      </c>
    </row>
    <row r="479" spans="1:7">
      <c r="A479" s="7" t="s">
        <v>799</v>
      </c>
      <c r="B479" s="7" t="s">
        <v>215</v>
      </c>
      <c r="C479" s="7" t="s">
        <v>131</v>
      </c>
      <c r="D479" s="8">
        <v>36519</v>
      </c>
      <c r="E479" s="87">
        <f t="shared" ca="1" si="7"/>
        <v>23</v>
      </c>
      <c r="F479" s="99">
        <v>61860</v>
      </c>
      <c r="G479" s="100">
        <v>5</v>
      </c>
    </row>
    <row r="480" spans="1:7">
      <c r="A480" s="7" t="s">
        <v>325</v>
      </c>
      <c r="B480" s="7" t="s">
        <v>709</v>
      </c>
      <c r="C480" s="7" t="s">
        <v>111</v>
      </c>
      <c r="D480" s="9">
        <v>40292</v>
      </c>
      <c r="E480" s="87">
        <f t="shared" ca="1" si="7"/>
        <v>12</v>
      </c>
      <c r="F480" s="99">
        <v>61890</v>
      </c>
      <c r="G480" s="100">
        <v>2</v>
      </c>
    </row>
    <row r="481" spans="1:7">
      <c r="A481" s="7" t="s">
        <v>544</v>
      </c>
      <c r="B481" s="7" t="s">
        <v>123</v>
      </c>
      <c r="C481" s="7" t="s">
        <v>111</v>
      </c>
      <c r="D481" s="8">
        <v>39040</v>
      </c>
      <c r="E481" s="87">
        <f t="shared" ca="1" si="7"/>
        <v>16</v>
      </c>
      <c r="F481" s="99">
        <v>62150</v>
      </c>
      <c r="G481" s="100">
        <v>4</v>
      </c>
    </row>
    <row r="482" spans="1:7">
      <c r="A482" s="7" t="s">
        <v>252</v>
      </c>
      <c r="B482" s="7" t="s">
        <v>121</v>
      </c>
      <c r="C482" s="7" t="s">
        <v>108</v>
      </c>
      <c r="D482" s="8">
        <v>40533</v>
      </c>
      <c r="E482" s="87">
        <f t="shared" ca="1" si="7"/>
        <v>12</v>
      </c>
      <c r="F482" s="99">
        <v>62180</v>
      </c>
      <c r="G482" s="100">
        <v>2</v>
      </c>
    </row>
    <row r="483" spans="1:7">
      <c r="A483" s="7" t="s">
        <v>895</v>
      </c>
      <c r="B483" s="7" t="s">
        <v>110</v>
      </c>
      <c r="C483" s="7" t="s">
        <v>108</v>
      </c>
      <c r="D483" s="8">
        <v>36536</v>
      </c>
      <c r="E483" s="87">
        <f t="shared" ca="1" si="7"/>
        <v>23</v>
      </c>
      <c r="F483" s="99">
        <v>62400</v>
      </c>
      <c r="G483" s="100">
        <v>4</v>
      </c>
    </row>
    <row r="484" spans="1:7">
      <c r="A484" s="7" t="s">
        <v>193</v>
      </c>
      <c r="B484" s="7" t="s">
        <v>107</v>
      </c>
      <c r="C484" s="7" t="s">
        <v>111</v>
      </c>
      <c r="D484" s="8">
        <v>40800</v>
      </c>
      <c r="E484" s="87">
        <f t="shared" ca="1" si="7"/>
        <v>11</v>
      </c>
      <c r="F484" s="99">
        <v>62480</v>
      </c>
      <c r="G484" s="100">
        <v>5</v>
      </c>
    </row>
    <row r="485" spans="1:7">
      <c r="A485" s="7" t="s">
        <v>467</v>
      </c>
      <c r="B485" s="7" t="s">
        <v>110</v>
      </c>
      <c r="C485" s="7" t="s">
        <v>108</v>
      </c>
      <c r="D485" s="8">
        <v>39335</v>
      </c>
      <c r="E485" s="87">
        <f t="shared" ca="1" si="7"/>
        <v>15</v>
      </c>
      <c r="F485" s="99">
        <v>62688</v>
      </c>
      <c r="G485" s="100">
        <v>2</v>
      </c>
    </row>
    <row r="486" spans="1:7">
      <c r="A486" s="7" t="s">
        <v>592</v>
      </c>
      <c r="B486" s="7" t="s">
        <v>110</v>
      </c>
      <c r="C486" s="7" t="s">
        <v>108</v>
      </c>
      <c r="D486" s="8">
        <v>38790</v>
      </c>
      <c r="E486" s="87">
        <f t="shared" ca="1" si="7"/>
        <v>16</v>
      </c>
      <c r="F486" s="99">
        <v>62688</v>
      </c>
      <c r="G486" s="100">
        <v>3</v>
      </c>
    </row>
    <row r="487" spans="1:7">
      <c r="A487" s="7" t="s">
        <v>246</v>
      </c>
      <c r="B487" s="7" t="s">
        <v>147</v>
      </c>
      <c r="C487" s="7" t="s">
        <v>108</v>
      </c>
      <c r="D487" s="8">
        <v>40552</v>
      </c>
      <c r="E487" s="87">
        <f t="shared" ca="1" si="7"/>
        <v>12</v>
      </c>
      <c r="F487" s="99">
        <v>62740</v>
      </c>
      <c r="G487" s="100">
        <v>4</v>
      </c>
    </row>
    <row r="488" spans="1:7">
      <c r="A488" s="7" t="s">
        <v>812</v>
      </c>
      <c r="B488" s="7" t="s">
        <v>140</v>
      </c>
      <c r="C488" s="7" t="s">
        <v>108</v>
      </c>
      <c r="D488" s="8">
        <v>37331</v>
      </c>
      <c r="E488" s="87">
        <f t="shared" ca="1" si="7"/>
        <v>20</v>
      </c>
      <c r="F488" s="99">
        <v>62750</v>
      </c>
      <c r="G488" s="100">
        <v>3</v>
      </c>
    </row>
    <row r="489" spans="1:7">
      <c r="A489" s="7" t="s">
        <v>432</v>
      </c>
      <c r="B489" s="7" t="s">
        <v>140</v>
      </c>
      <c r="C489" s="7" t="s">
        <v>111</v>
      </c>
      <c r="D489" s="8">
        <v>39538</v>
      </c>
      <c r="E489" s="87">
        <f t="shared" ca="1" si="7"/>
        <v>14</v>
      </c>
      <c r="F489" s="99">
        <v>62780</v>
      </c>
      <c r="G489" s="100">
        <v>4</v>
      </c>
    </row>
    <row r="490" spans="1:7">
      <c r="A490" s="7" t="s">
        <v>142</v>
      </c>
      <c r="B490" s="7" t="s">
        <v>107</v>
      </c>
      <c r="C490" s="7" t="s">
        <v>108</v>
      </c>
      <c r="D490" s="8">
        <v>41111</v>
      </c>
      <c r="E490" s="87">
        <f t="shared" ca="1" si="7"/>
        <v>10</v>
      </c>
      <c r="F490" s="99">
        <v>62780</v>
      </c>
      <c r="G490" s="100">
        <v>3</v>
      </c>
    </row>
    <row r="491" spans="1:7">
      <c r="A491" s="7" t="s">
        <v>768</v>
      </c>
      <c r="B491" s="7" t="s">
        <v>123</v>
      </c>
      <c r="C491" s="7" t="s">
        <v>108</v>
      </c>
      <c r="D491" s="8">
        <v>37176</v>
      </c>
      <c r="E491" s="87">
        <f t="shared" ca="1" si="7"/>
        <v>21</v>
      </c>
      <c r="F491" s="99">
        <v>62790</v>
      </c>
      <c r="G491" s="100">
        <v>2</v>
      </c>
    </row>
    <row r="492" spans="1:7">
      <c r="A492" s="7" t="s">
        <v>603</v>
      </c>
      <c r="B492" s="7" t="s">
        <v>119</v>
      </c>
      <c r="C492" s="7" t="s">
        <v>108</v>
      </c>
      <c r="D492" s="8">
        <v>38738</v>
      </c>
      <c r="E492" s="87">
        <f t="shared" ca="1" si="7"/>
        <v>17</v>
      </c>
      <c r="F492" s="99">
        <v>62965</v>
      </c>
      <c r="G492" s="100">
        <v>1</v>
      </c>
    </row>
    <row r="493" spans="1:7">
      <c r="A493" s="7" t="s">
        <v>273</v>
      </c>
      <c r="B493" s="7" t="s">
        <v>119</v>
      </c>
      <c r="C493" s="7" t="s">
        <v>108</v>
      </c>
      <c r="D493" s="8">
        <v>40469</v>
      </c>
      <c r="E493" s="87">
        <f t="shared" ca="1" si="7"/>
        <v>12</v>
      </c>
      <c r="F493" s="99">
        <v>63030</v>
      </c>
      <c r="G493" s="100">
        <v>1</v>
      </c>
    </row>
    <row r="494" spans="1:7">
      <c r="A494" s="7" t="s">
        <v>184</v>
      </c>
      <c r="B494" s="7" t="s">
        <v>119</v>
      </c>
      <c r="C494" s="7" t="s">
        <v>108</v>
      </c>
      <c r="D494" s="8">
        <v>40853</v>
      </c>
      <c r="E494" s="87">
        <f t="shared" ca="1" si="7"/>
        <v>11</v>
      </c>
      <c r="F494" s="99">
        <v>63050</v>
      </c>
      <c r="G494" s="100">
        <v>3</v>
      </c>
    </row>
    <row r="495" spans="1:7">
      <c r="A495" s="7" t="s">
        <v>957</v>
      </c>
      <c r="B495" s="7" t="s">
        <v>107</v>
      </c>
      <c r="C495" s="7" t="s">
        <v>108</v>
      </c>
      <c r="D495" s="8">
        <v>36967</v>
      </c>
      <c r="E495" s="87">
        <f t="shared" ca="1" si="7"/>
        <v>21</v>
      </c>
      <c r="F495" s="99">
        <v>63060</v>
      </c>
      <c r="G495" s="100">
        <v>4</v>
      </c>
    </row>
    <row r="496" spans="1:7">
      <c r="A496" s="7" t="s">
        <v>488</v>
      </c>
      <c r="B496" s="7" t="s">
        <v>140</v>
      </c>
      <c r="C496" s="7" t="s">
        <v>108</v>
      </c>
      <c r="D496" s="8">
        <v>39264</v>
      </c>
      <c r="E496" s="87">
        <f t="shared" ca="1" si="7"/>
        <v>15</v>
      </c>
      <c r="F496" s="99">
        <v>63070</v>
      </c>
      <c r="G496" s="100">
        <v>1</v>
      </c>
    </row>
    <row r="497" spans="1:7">
      <c r="A497" s="7" t="s">
        <v>340</v>
      </c>
      <c r="B497" s="7" t="s">
        <v>115</v>
      </c>
      <c r="C497" s="7" t="s">
        <v>108</v>
      </c>
      <c r="D497" s="8">
        <v>40246</v>
      </c>
      <c r="E497" s="87">
        <f t="shared" ca="1" si="7"/>
        <v>12</v>
      </c>
      <c r="F497" s="99">
        <v>63080</v>
      </c>
      <c r="G497" s="100">
        <v>5</v>
      </c>
    </row>
    <row r="498" spans="1:7">
      <c r="A498" s="7" t="s">
        <v>500</v>
      </c>
      <c r="B498" s="7" t="s">
        <v>283</v>
      </c>
      <c r="C498" s="7" t="s">
        <v>108</v>
      </c>
      <c r="D498" s="8">
        <v>39197</v>
      </c>
      <c r="E498" s="87">
        <f t="shared" ca="1" si="7"/>
        <v>15</v>
      </c>
      <c r="F498" s="99">
        <v>63190</v>
      </c>
      <c r="G498" s="100">
        <v>1</v>
      </c>
    </row>
    <row r="499" spans="1:7">
      <c r="A499" s="7" t="s">
        <v>266</v>
      </c>
      <c r="B499" s="7" t="s">
        <v>110</v>
      </c>
      <c r="C499" s="7" t="s">
        <v>108</v>
      </c>
      <c r="D499" s="8">
        <v>40477</v>
      </c>
      <c r="E499" s="87">
        <f t="shared" ca="1" si="7"/>
        <v>12</v>
      </c>
      <c r="F499" s="99">
        <v>63206</v>
      </c>
      <c r="G499" s="100">
        <v>1</v>
      </c>
    </row>
    <row r="500" spans="1:7">
      <c r="A500" s="7" t="s">
        <v>580</v>
      </c>
      <c r="B500" s="7" t="s">
        <v>110</v>
      </c>
      <c r="C500" s="7" t="s">
        <v>108</v>
      </c>
      <c r="D500" s="8">
        <v>38815</v>
      </c>
      <c r="E500" s="87">
        <f t="shared" ca="1" si="7"/>
        <v>16</v>
      </c>
      <c r="F500" s="99">
        <v>63270</v>
      </c>
      <c r="G500" s="100">
        <v>1</v>
      </c>
    </row>
    <row r="501" spans="1:7">
      <c r="A501" s="7" t="s">
        <v>536</v>
      </c>
      <c r="B501" s="7" t="s">
        <v>107</v>
      </c>
      <c r="C501" s="7" t="s">
        <v>111</v>
      </c>
      <c r="D501" s="8">
        <v>39090</v>
      </c>
      <c r="E501" s="87">
        <f t="shared" ca="1" si="7"/>
        <v>16</v>
      </c>
      <c r="F501" s="99">
        <v>63290</v>
      </c>
      <c r="G501" s="100">
        <v>5</v>
      </c>
    </row>
    <row r="502" spans="1:7">
      <c r="A502" s="7" t="s">
        <v>430</v>
      </c>
      <c r="B502" s="7" t="s">
        <v>140</v>
      </c>
      <c r="C502" s="7" t="s">
        <v>111</v>
      </c>
      <c r="D502" s="8">
        <v>39539</v>
      </c>
      <c r="E502" s="87">
        <f t="shared" ca="1" si="7"/>
        <v>14</v>
      </c>
      <c r="F502" s="99">
        <v>63310</v>
      </c>
      <c r="G502" s="100">
        <v>3</v>
      </c>
    </row>
    <row r="503" spans="1:7">
      <c r="A503" s="7" t="s">
        <v>888</v>
      </c>
      <c r="B503" s="7" t="s">
        <v>115</v>
      </c>
      <c r="C503" s="7" t="s">
        <v>111</v>
      </c>
      <c r="D503" s="8">
        <v>35921</v>
      </c>
      <c r="E503" s="87">
        <f t="shared" ca="1" si="7"/>
        <v>24</v>
      </c>
      <c r="F503" s="99">
        <v>63330</v>
      </c>
      <c r="G503" s="100">
        <v>4</v>
      </c>
    </row>
    <row r="504" spans="1:7">
      <c r="A504" s="7" t="s">
        <v>758</v>
      </c>
      <c r="B504" s="7" t="s">
        <v>123</v>
      </c>
      <c r="C504" s="7" t="s">
        <v>111</v>
      </c>
      <c r="D504" s="8">
        <v>35902</v>
      </c>
      <c r="E504" s="87">
        <f t="shared" ca="1" si="7"/>
        <v>24</v>
      </c>
      <c r="F504" s="99">
        <v>63340</v>
      </c>
      <c r="G504" s="100">
        <v>3</v>
      </c>
    </row>
    <row r="505" spans="1:7">
      <c r="A505" s="7" t="s">
        <v>489</v>
      </c>
      <c r="B505" s="7" t="s">
        <v>110</v>
      </c>
      <c r="C505" s="7" t="s">
        <v>108</v>
      </c>
      <c r="D505" s="8">
        <v>39262</v>
      </c>
      <c r="E505" s="87">
        <f t="shared" ca="1" si="7"/>
        <v>15</v>
      </c>
      <c r="F505" s="99">
        <v>63440</v>
      </c>
      <c r="G505" s="100">
        <v>3</v>
      </c>
    </row>
    <row r="506" spans="1:7">
      <c r="A506" s="7" t="s">
        <v>383</v>
      </c>
      <c r="B506" s="7" t="s">
        <v>107</v>
      </c>
      <c r="C506" s="7" t="s">
        <v>111</v>
      </c>
      <c r="D506" s="8">
        <v>39768</v>
      </c>
      <c r="E506" s="87">
        <f t="shared" ca="1" si="7"/>
        <v>14</v>
      </c>
      <c r="F506" s="99">
        <v>63610</v>
      </c>
      <c r="G506" s="100">
        <v>5</v>
      </c>
    </row>
    <row r="507" spans="1:7">
      <c r="A507" s="7" t="s">
        <v>976</v>
      </c>
      <c r="B507" s="7" t="s">
        <v>206</v>
      </c>
      <c r="C507" s="7" t="s">
        <v>108</v>
      </c>
      <c r="D507" s="8">
        <v>36991</v>
      </c>
      <c r="E507" s="87">
        <f t="shared" ca="1" si="7"/>
        <v>21</v>
      </c>
      <c r="F507" s="99">
        <v>63670</v>
      </c>
      <c r="G507" s="100">
        <v>5</v>
      </c>
    </row>
    <row r="508" spans="1:7">
      <c r="A508" s="7" t="s">
        <v>305</v>
      </c>
      <c r="B508" s="7" t="s">
        <v>113</v>
      </c>
      <c r="C508" s="7" t="s">
        <v>108</v>
      </c>
      <c r="D508" s="8">
        <v>40366</v>
      </c>
      <c r="E508" s="87">
        <f t="shared" ca="1" si="7"/>
        <v>12</v>
      </c>
      <c r="F508" s="99">
        <v>63780</v>
      </c>
      <c r="G508" s="100">
        <v>5</v>
      </c>
    </row>
    <row r="509" spans="1:7">
      <c r="A509" s="7" t="s">
        <v>501</v>
      </c>
      <c r="B509" s="7" t="s">
        <v>140</v>
      </c>
      <c r="C509" s="7" t="s">
        <v>111</v>
      </c>
      <c r="D509" s="8">
        <v>39189</v>
      </c>
      <c r="E509" s="87">
        <f t="shared" ca="1" si="7"/>
        <v>15</v>
      </c>
      <c r="F509" s="99">
        <v>63850</v>
      </c>
      <c r="G509" s="100">
        <v>2</v>
      </c>
    </row>
    <row r="510" spans="1:7">
      <c r="A510" s="7" t="s">
        <v>557</v>
      </c>
      <c r="B510" s="7" t="s">
        <v>147</v>
      </c>
      <c r="C510" s="7" t="s">
        <v>111</v>
      </c>
      <c r="D510" s="8">
        <v>38969</v>
      </c>
      <c r="E510" s="87">
        <f t="shared" ca="1" si="7"/>
        <v>16</v>
      </c>
      <c r="F510" s="99">
        <v>63850</v>
      </c>
      <c r="G510" s="100">
        <v>2</v>
      </c>
    </row>
    <row r="511" spans="1:7">
      <c r="A511" s="7" t="s">
        <v>483</v>
      </c>
      <c r="B511" s="7" t="s">
        <v>113</v>
      </c>
      <c r="C511" s="7" t="s">
        <v>111</v>
      </c>
      <c r="D511" s="8">
        <v>39274</v>
      </c>
      <c r="E511" s="87">
        <f t="shared" ca="1" si="7"/>
        <v>15</v>
      </c>
      <c r="F511" s="99">
        <v>64090</v>
      </c>
      <c r="G511" s="100">
        <v>2</v>
      </c>
    </row>
    <row r="512" spans="1:7">
      <c r="A512" s="7" t="s">
        <v>830</v>
      </c>
      <c r="B512" s="7" t="s">
        <v>140</v>
      </c>
      <c r="C512" s="7" t="s">
        <v>108</v>
      </c>
      <c r="D512" s="8">
        <v>37436</v>
      </c>
      <c r="E512" s="87">
        <f t="shared" ca="1" si="7"/>
        <v>20</v>
      </c>
      <c r="F512" s="99">
        <v>64130</v>
      </c>
      <c r="G512" s="100">
        <v>1</v>
      </c>
    </row>
    <row r="513" spans="1:7">
      <c r="A513" s="7" t="s">
        <v>851</v>
      </c>
      <c r="B513" s="7" t="s">
        <v>140</v>
      </c>
      <c r="C513" s="7" t="s">
        <v>111</v>
      </c>
      <c r="D513" s="8">
        <v>37899</v>
      </c>
      <c r="E513" s="87">
        <f t="shared" ca="1" si="7"/>
        <v>19</v>
      </c>
      <c r="F513" s="99">
        <v>64220</v>
      </c>
      <c r="G513" s="100">
        <v>5</v>
      </c>
    </row>
    <row r="514" spans="1:7">
      <c r="A514" s="7" t="s">
        <v>531</v>
      </c>
      <c r="B514" s="7" t="s">
        <v>107</v>
      </c>
      <c r="C514" s="7" t="s">
        <v>111</v>
      </c>
      <c r="D514" s="8">
        <v>39106</v>
      </c>
      <c r="E514" s="87">
        <f t="shared" ref="E514:E577" ca="1" si="8">DATEDIF(D514,TODAY(),"Y")</f>
        <v>15</v>
      </c>
      <c r="F514" s="99">
        <v>64263</v>
      </c>
      <c r="G514" s="100">
        <v>3</v>
      </c>
    </row>
    <row r="515" spans="1:7">
      <c r="A515" s="7" t="s">
        <v>369</v>
      </c>
      <c r="B515" s="7" t="s">
        <v>110</v>
      </c>
      <c r="C515" s="7" t="s">
        <v>108</v>
      </c>
      <c r="D515" s="8">
        <v>39864</v>
      </c>
      <c r="E515" s="87">
        <f t="shared" ca="1" si="8"/>
        <v>13</v>
      </c>
      <c r="F515" s="99">
        <v>64320</v>
      </c>
      <c r="G515" s="100">
        <v>5</v>
      </c>
    </row>
    <row r="516" spans="1:7">
      <c r="A516" s="7" t="s">
        <v>344</v>
      </c>
      <c r="B516" s="7" t="s">
        <v>123</v>
      </c>
      <c r="C516" s="7" t="s">
        <v>111</v>
      </c>
      <c r="D516" s="8">
        <v>40233</v>
      </c>
      <c r="E516" s="87">
        <f t="shared" ca="1" si="8"/>
        <v>12</v>
      </c>
      <c r="F516" s="99">
        <v>64390</v>
      </c>
      <c r="G516" s="100">
        <v>2</v>
      </c>
    </row>
    <row r="517" spans="1:7">
      <c r="A517" s="7" t="s">
        <v>517</v>
      </c>
      <c r="B517" s="7" t="s">
        <v>140</v>
      </c>
      <c r="C517" s="7" t="s">
        <v>111</v>
      </c>
      <c r="D517" s="8">
        <v>39144</v>
      </c>
      <c r="E517" s="87">
        <f t="shared" ca="1" si="8"/>
        <v>15</v>
      </c>
      <c r="F517" s="99">
        <v>64430</v>
      </c>
      <c r="G517" s="100">
        <v>4</v>
      </c>
    </row>
    <row r="518" spans="1:7">
      <c r="A518" s="7" t="s">
        <v>161</v>
      </c>
      <c r="B518" s="7" t="s">
        <v>123</v>
      </c>
      <c r="C518" s="7" t="s">
        <v>111</v>
      </c>
      <c r="D518" s="8">
        <v>40983</v>
      </c>
      <c r="E518" s="87">
        <f t="shared" ca="1" si="8"/>
        <v>10</v>
      </c>
      <c r="F518" s="99">
        <v>64460</v>
      </c>
      <c r="G518" s="100">
        <v>1</v>
      </c>
    </row>
    <row r="519" spans="1:7">
      <c r="A519" s="7" t="s">
        <v>967</v>
      </c>
      <c r="B519" s="7" t="s">
        <v>107</v>
      </c>
      <c r="C519" s="7" t="s">
        <v>108</v>
      </c>
      <c r="D519" s="8">
        <v>36025</v>
      </c>
      <c r="E519" s="87">
        <f t="shared" ca="1" si="8"/>
        <v>24</v>
      </c>
      <c r="F519" s="99">
        <v>64470</v>
      </c>
      <c r="G519" s="100">
        <v>5</v>
      </c>
    </row>
    <row r="520" spans="1:7">
      <c r="A520" s="7" t="s">
        <v>780</v>
      </c>
      <c r="B520" s="7" t="s">
        <v>137</v>
      </c>
      <c r="C520" s="7" t="s">
        <v>111</v>
      </c>
      <c r="D520" s="8">
        <v>35959</v>
      </c>
      <c r="E520" s="87">
        <f t="shared" ca="1" si="8"/>
        <v>24</v>
      </c>
      <c r="F520" s="99">
        <v>64470</v>
      </c>
      <c r="G520" s="100">
        <v>3</v>
      </c>
    </row>
    <row r="521" spans="1:7">
      <c r="A521" s="7" t="s">
        <v>128</v>
      </c>
      <c r="B521" s="7" t="s">
        <v>113</v>
      </c>
      <c r="C521" s="7" t="s">
        <v>108</v>
      </c>
      <c r="D521" s="8">
        <v>41177</v>
      </c>
      <c r="E521" s="87">
        <f t="shared" ca="1" si="8"/>
        <v>10</v>
      </c>
      <c r="F521" s="99">
        <v>64510</v>
      </c>
      <c r="G521" s="100">
        <v>3</v>
      </c>
    </row>
    <row r="522" spans="1:7">
      <c r="A522" s="7" t="s">
        <v>929</v>
      </c>
      <c r="B522" s="7" t="s">
        <v>119</v>
      </c>
      <c r="C522" s="7" t="s">
        <v>111</v>
      </c>
      <c r="D522" s="8">
        <v>38027</v>
      </c>
      <c r="E522" s="87">
        <f t="shared" ca="1" si="8"/>
        <v>18</v>
      </c>
      <c r="F522" s="99">
        <v>64590</v>
      </c>
      <c r="G522" s="100">
        <v>1</v>
      </c>
    </row>
    <row r="523" spans="1:7">
      <c r="A523" s="7" t="s">
        <v>419</v>
      </c>
      <c r="B523" s="7" t="s">
        <v>250</v>
      </c>
      <c r="C523" s="7" t="s">
        <v>111</v>
      </c>
      <c r="D523" s="8">
        <v>39639</v>
      </c>
      <c r="E523" s="87">
        <f t="shared" ca="1" si="8"/>
        <v>14</v>
      </c>
      <c r="F523" s="99">
        <v>64720</v>
      </c>
      <c r="G523" s="100">
        <v>5</v>
      </c>
    </row>
    <row r="524" spans="1:7">
      <c r="A524" s="7" t="s">
        <v>449</v>
      </c>
      <c r="B524" s="7" t="s">
        <v>107</v>
      </c>
      <c r="C524" s="7" t="s">
        <v>108</v>
      </c>
      <c r="D524" s="8">
        <v>39435</v>
      </c>
      <c r="E524" s="87">
        <f t="shared" ca="1" si="8"/>
        <v>15</v>
      </c>
      <c r="F524" s="99">
        <v>64780</v>
      </c>
      <c r="G524" s="100">
        <v>5</v>
      </c>
    </row>
    <row r="525" spans="1:7">
      <c r="A525" s="7" t="s">
        <v>475</v>
      </c>
      <c r="B525" s="7" t="s">
        <v>147</v>
      </c>
      <c r="C525" s="7" t="s">
        <v>108</v>
      </c>
      <c r="D525" s="8">
        <v>39290</v>
      </c>
      <c r="E525" s="87">
        <f t="shared" ca="1" si="8"/>
        <v>15</v>
      </c>
      <c r="F525" s="99">
        <v>65250</v>
      </c>
      <c r="G525" s="100">
        <v>2</v>
      </c>
    </row>
    <row r="526" spans="1:7">
      <c r="A526" s="7" t="s">
        <v>960</v>
      </c>
      <c r="B526" s="7" t="s">
        <v>107</v>
      </c>
      <c r="C526" s="7" t="s">
        <v>108</v>
      </c>
      <c r="D526" s="8">
        <v>36672</v>
      </c>
      <c r="E526" s="87">
        <f t="shared" ca="1" si="8"/>
        <v>22</v>
      </c>
      <c r="F526" s="99">
        <v>65320</v>
      </c>
      <c r="G526" s="100">
        <v>5</v>
      </c>
    </row>
    <row r="527" spans="1:7">
      <c r="A527" s="7" t="s">
        <v>619</v>
      </c>
      <c r="B527" s="7" t="s">
        <v>113</v>
      </c>
      <c r="C527" s="7" t="s">
        <v>108</v>
      </c>
      <c r="D527" s="8">
        <v>38135</v>
      </c>
      <c r="E527" s="87">
        <f t="shared" ca="1" si="8"/>
        <v>18</v>
      </c>
      <c r="F527" s="99">
        <v>65560</v>
      </c>
      <c r="G527" s="100">
        <v>1</v>
      </c>
    </row>
    <row r="528" spans="1:7">
      <c r="A528" s="7" t="s">
        <v>159</v>
      </c>
      <c r="B528" s="7" t="s">
        <v>119</v>
      </c>
      <c r="C528" s="7" t="s">
        <v>108</v>
      </c>
      <c r="D528" s="8">
        <v>40990</v>
      </c>
      <c r="E528" s="87">
        <f t="shared" ca="1" si="8"/>
        <v>10</v>
      </c>
      <c r="F528" s="99">
        <v>65571</v>
      </c>
      <c r="G528" s="100">
        <v>3</v>
      </c>
    </row>
    <row r="529" spans="1:7">
      <c r="A529" s="7" t="s">
        <v>578</v>
      </c>
      <c r="B529" s="7" t="s">
        <v>140</v>
      </c>
      <c r="C529" s="7" t="s">
        <v>108</v>
      </c>
      <c r="D529" s="8">
        <v>38821</v>
      </c>
      <c r="E529" s="87">
        <f t="shared" ca="1" si="8"/>
        <v>16</v>
      </c>
      <c r="F529" s="99">
        <v>65720</v>
      </c>
      <c r="G529" s="100">
        <v>1</v>
      </c>
    </row>
    <row r="530" spans="1:7">
      <c r="A530" s="7" t="s">
        <v>543</v>
      </c>
      <c r="B530" s="7" t="s">
        <v>110</v>
      </c>
      <c r="C530" s="7" t="s">
        <v>108</v>
      </c>
      <c r="D530" s="8">
        <v>39047</v>
      </c>
      <c r="E530" s="87">
        <f t="shared" ca="1" si="8"/>
        <v>16</v>
      </c>
      <c r="F530" s="99">
        <v>65880</v>
      </c>
      <c r="G530" s="100">
        <v>5</v>
      </c>
    </row>
    <row r="531" spans="1:7">
      <c r="A531" s="7" t="s">
        <v>910</v>
      </c>
      <c r="B531" s="7" t="s">
        <v>110</v>
      </c>
      <c r="C531" s="7" t="s">
        <v>108</v>
      </c>
      <c r="D531" s="8">
        <v>36393</v>
      </c>
      <c r="E531" s="87">
        <f t="shared" ca="1" si="8"/>
        <v>23</v>
      </c>
      <c r="F531" s="99">
        <v>65910</v>
      </c>
      <c r="G531" s="100">
        <v>5</v>
      </c>
    </row>
    <row r="532" spans="1:7">
      <c r="A532" s="7" t="s">
        <v>829</v>
      </c>
      <c r="B532" s="7" t="s">
        <v>140</v>
      </c>
      <c r="C532" s="7" t="s">
        <v>108</v>
      </c>
      <c r="D532" s="8">
        <v>37068</v>
      </c>
      <c r="E532" s="87">
        <f t="shared" ca="1" si="8"/>
        <v>21</v>
      </c>
      <c r="F532" s="99">
        <v>66010</v>
      </c>
      <c r="G532" s="100">
        <v>5</v>
      </c>
    </row>
    <row r="533" spans="1:7">
      <c r="A533" s="7" t="s">
        <v>264</v>
      </c>
      <c r="B533" s="7" t="s">
        <v>140</v>
      </c>
      <c r="C533" s="7" t="s">
        <v>111</v>
      </c>
      <c r="D533" s="8">
        <v>40492</v>
      </c>
      <c r="E533" s="87">
        <f t="shared" ca="1" si="8"/>
        <v>12</v>
      </c>
      <c r="F533" s="99">
        <v>66010</v>
      </c>
      <c r="G533" s="100">
        <v>2</v>
      </c>
    </row>
    <row r="534" spans="1:7">
      <c r="A534" s="7" t="s">
        <v>205</v>
      </c>
      <c r="B534" s="7" t="s">
        <v>206</v>
      </c>
      <c r="C534" s="7" t="s">
        <v>111</v>
      </c>
      <c r="D534" s="8">
        <v>40719</v>
      </c>
      <c r="E534" s="87">
        <f t="shared" ca="1" si="8"/>
        <v>11</v>
      </c>
      <c r="F534" s="99">
        <v>66132</v>
      </c>
      <c r="G534" s="100">
        <v>4</v>
      </c>
    </row>
    <row r="535" spans="1:7">
      <c r="A535" s="7" t="s">
        <v>551</v>
      </c>
      <c r="B535" s="7" t="s">
        <v>140</v>
      </c>
      <c r="C535" s="7" t="s">
        <v>108</v>
      </c>
      <c r="D535" s="8">
        <v>38990</v>
      </c>
      <c r="E535" s="87">
        <f t="shared" ca="1" si="8"/>
        <v>16</v>
      </c>
      <c r="F535" s="99">
        <v>66430</v>
      </c>
      <c r="G535" s="100">
        <v>2</v>
      </c>
    </row>
    <row r="536" spans="1:7">
      <c r="A536" s="7" t="s">
        <v>265</v>
      </c>
      <c r="B536" s="7" t="s">
        <v>119</v>
      </c>
      <c r="C536" s="7" t="s">
        <v>108</v>
      </c>
      <c r="D536" s="8">
        <v>40486</v>
      </c>
      <c r="E536" s="87">
        <f t="shared" ca="1" si="8"/>
        <v>12</v>
      </c>
      <c r="F536" s="99">
        <v>66440</v>
      </c>
      <c r="G536" s="100">
        <v>3</v>
      </c>
    </row>
    <row r="537" spans="1:7">
      <c r="A537" s="7" t="s">
        <v>11</v>
      </c>
      <c r="B537" s="7" t="s">
        <v>135</v>
      </c>
      <c r="C537" s="7" t="s">
        <v>111</v>
      </c>
      <c r="D537" s="8">
        <v>39189</v>
      </c>
      <c r="E537" s="87">
        <f t="shared" ca="1" si="8"/>
        <v>15</v>
      </c>
      <c r="F537" s="99">
        <v>66580</v>
      </c>
      <c r="G537" s="100">
        <v>5</v>
      </c>
    </row>
    <row r="538" spans="1:7">
      <c r="A538" s="7" t="s">
        <v>422</v>
      </c>
      <c r="B538" s="7" t="s">
        <v>115</v>
      </c>
      <c r="C538" s="7" t="s">
        <v>111</v>
      </c>
      <c r="D538" s="8">
        <v>39616</v>
      </c>
      <c r="E538" s="87">
        <f t="shared" ca="1" si="8"/>
        <v>14</v>
      </c>
      <c r="F538" s="99">
        <v>66710</v>
      </c>
      <c r="G538" s="100">
        <v>2</v>
      </c>
    </row>
    <row r="539" spans="1:7">
      <c r="A539" s="7" t="s">
        <v>282</v>
      </c>
      <c r="B539" s="7" t="s">
        <v>283</v>
      </c>
      <c r="C539" s="7" t="s">
        <v>108</v>
      </c>
      <c r="D539" s="8">
        <v>40442</v>
      </c>
      <c r="E539" s="87">
        <f t="shared" ca="1" si="8"/>
        <v>12</v>
      </c>
      <c r="F539" s="99">
        <v>66740</v>
      </c>
      <c r="G539" s="100">
        <v>2</v>
      </c>
    </row>
    <row r="540" spans="1:7">
      <c r="A540" s="7" t="s">
        <v>519</v>
      </c>
      <c r="B540" s="7" t="s">
        <v>119</v>
      </c>
      <c r="C540" s="7" t="s">
        <v>108</v>
      </c>
      <c r="D540" s="8">
        <v>39141</v>
      </c>
      <c r="E540" s="87">
        <f t="shared" ca="1" si="8"/>
        <v>15</v>
      </c>
      <c r="F540" s="99">
        <v>66824</v>
      </c>
      <c r="G540" s="100">
        <v>2</v>
      </c>
    </row>
    <row r="541" spans="1:7">
      <c r="A541" s="7" t="s">
        <v>302</v>
      </c>
      <c r="B541" s="7" t="s">
        <v>115</v>
      </c>
      <c r="C541" s="7" t="s">
        <v>108</v>
      </c>
      <c r="D541" s="8">
        <v>40370</v>
      </c>
      <c r="E541" s="87">
        <f t="shared" ca="1" si="8"/>
        <v>12</v>
      </c>
      <c r="F541" s="99">
        <v>66840</v>
      </c>
      <c r="G541" s="100">
        <v>4</v>
      </c>
    </row>
    <row r="542" spans="1:7">
      <c r="A542" s="7" t="s">
        <v>773</v>
      </c>
      <c r="B542" s="7" t="s">
        <v>123</v>
      </c>
      <c r="C542" s="7" t="s">
        <v>108</v>
      </c>
      <c r="D542" s="8">
        <v>37960</v>
      </c>
      <c r="E542" s="87">
        <f t="shared" ca="1" si="8"/>
        <v>19</v>
      </c>
      <c r="F542" s="99">
        <v>66890</v>
      </c>
      <c r="G542" s="100">
        <v>5</v>
      </c>
    </row>
    <row r="543" spans="1:7">
      <c r="A543" s="7" t="s">
        <v>491</v>
      </c>
      <c r="B543" s="7" t="s">
        <v>147</v>
      </c>
      <c r="C543" s="7" t="s">
        <v>108</v>
      </c>
      <c r="D543" s="8">
        <v>39258</v>
      </c>
      <c r="E543" s="87">
        <f t="shared" ca="1" si="8"/>
        <v>15</v>
      </c>
      <c r="F543" s="99">
        <v>66920</v>
      </c>
      <c r="G543" s="100">
        <v>2</v>
      </c>
    </row>
    <row r="544" spans="1:7">
      <c r="A544" s="7" t="s">
        <v>939</v>
      </c>
      <c r="B544" s="7" t="s">
        <v>119</v>
      </c>
      <c r="C544" s="7" t="s">
        <v>108</v>
      </c>
      <c r="D544" s="8">
        <v>36360</v>
      </c>
      <c r="E544" s="87">
        <f t="shared" ca="1" si="8"/>
        <v>23</v>
      </c>
      <c r="F544" s="99">
        <v>67020</v>
      </c>
      <c r="G544" s="100">
        <v>1</v>
      </c>
    </row>
    <row r="545" spans="1:7">
      <c r="A545" s="7" t="s">
        <v>464</v>
      </c>
      <c r="B545" s="7" t="s">
        <v>140</v>
      </c>
      <c r="C545" s="7" t="s">
        <v>108</v>
      </c>
      <c r="D545" s="8">
        <v>39354</v>
      </c>
      <c r="E545" s="87">
        <f t="shared" ca="1" si="8"/>
        <v>15</v>
      </c>
      <c r="F545" s="99">
        <v>67050</v>
      </c>
      <c r="G545" s="100">
        <v>4</v>
      </c>
    </row>
    <row r="546" spans="1:7">
      <c r="A546" s="7" t="s">
        <v>263</v>
      </c>
      <c r="B546" s="7" t="s">
        <v>115</v>
      </c>
      <c r="C546" s="7" t="s">
        <v>108</v>
      </c>
      <c r="D546" s="8">
        <v>40492</v>
      </c>
      <c r="E546" s="87">
        <f t="shared" ca="1" si="8"/>
        <v>12</v>
      </c>
      <c r="F546" s="99">
        <v>67230</v>
      </c>
      <c r="G546" s="100">
        <v>4</v>
      </c>
    </row>
    <row r="547" spans="1:7">
      <c r="A547" s="7" t="s">
        <v>849</v>
      </c>
      <c r="B547" s="7" t="s">
        <v>140</v>
      </c>
      <c r="C547" s="7" t="s">
        <v>108</v>
      </c>
      <c r="D547" s="8">
        <v>36444</v>
      </c>
      <c r="E547" s="87">
        <f t="shared" ca="1" si="8"/>
        <v>23</v>
      </c>
      <c r="F547" s="99">
        <v>67280</v>
      </c>
      <c r="G547" s="100">
        <v>3</v>
      </c>
    </row>
    <row r="548" spans="1:7">
      <c r="A548" s="7" t="s">
        <v>948</v>
      </c>
      <c r="B548" s="7" t="s">
        <v>119</v>
      </c>
      <c r="C548" s="7" t="s">
        <v>108</v>
      </c>
      <c r="D548" s="8">
        <v>36081</v>
      </c>
      <c r="E548" s="87">
        <f t="shared" ca="1" si="8"/>
        <v>24</v>
      </c>
      <c r="F548" s="99">
        <v>67407</v>
      </c>
      <c r="G548" s="100">
        <v>5</v>
      </c>
    </row>
    <row r="549" spans="1:7">
      <c r="A549" s="7" t="s">
        <v>460</v>
      </c>
      <c r="B549" s="7" t="s">
        <v>123</v>
      </c>
      <c r="C549" s="7" t="s">
        <v>108</v>
      </c>
      <c r="D549" s="8">
        <v>39379</v>
      </c>
      <c r="E549" s="87">
        <f t="shared" ca="1" si="8"/>
        <v>15</v>
      </c>
      <c r="F549" s="99">
        <v>67890</v>
      </c>
      <c r="G549" s="100">
        <v>5</v>
      </c>
    </row>
    <row r="550" spans="1:7">
      <c r="A550" s="7" t="s">
        <v>200</v>
      </c>
      <c r="B550" s="7" t="s">
        <v>119</v>
      </c>
      <c r="C550" s="7" t="s">
        <v>108</v>
      </c>
      <c r="D550" s="8">
        <v>40759</v>
      </c>
      <c r="E550" s="87">
        <f t="shared" ca="1" si="8"/>
        <v>11</v>
      </c>
      <c r="F550" s="99">
        <v>67920</v>
      </c>
      <c r="G550" s="100">
        <v>4</v>
      </c>
    </row>
    <row r="551" spans="1:7">
      <c r="A551" s="7" t="s">
        <v>114</v>
      </c>
      <c r="B551" s="7" t="s">
        <v>115</v>
      </c>
      <c r="C551" s="7" t="s">
        <v>108</v>
      </c>
      <c r="D551" s="8">
        <v>41233</v>
      </c>
      <c r="E551" s="87">
        <f t="shared" ca="1" si="8"/>
        <v>10</v>
      </c>
      <c r="F551" s="99">
        <v>68010</v>
      </c>
      <c r="G551" s="100">
        <v>1</v>
      </c>
    </row>
    <row r="552" spans="1:7">
      <c r="A552" s="7" t="s">
        <v>832</v>
      </c>
      <c r="B552" s="7" t="s">
        <v>140</v>
      </c>
      <c r="C552" s="7" t="s">
        <v>111</v>
      </c>
      <c r="D552" s="8">
        <v>35992</v>
      </c>
      <c r="E552" s="87">
        <f t="shared" ca="1" si="8"/>
        <v>24</v>
      </c>
      <c r="F552" s="99">
        <v>68260</v>
      </c>
      <c r="G552" s="100">
        <v>5</v>
      </c>
    </row>
    <row r="553" spans="1:7">
      <c r="A553" s="7" t="s">
        <v>775</v>
      </c>
      <c r="B553" s="7" t="s">
        <v>242</v>
      </c>
      <c r="C553" s="7" t="s">
        <v>108</v>
      </c>
      <c r="D553" s="8">
        <v>36182</v>
      </c>
      <c r="E553" s="87">
        <f t="shared" ca="1" si="8"/>
        <v>24</v>
      </c>
      <c r="F553" s="99">
        <v>68300</v>
      </c>
      <c r="G553" s="100">
        <v>5</v>
      </c>
    </row>
    <row r="554" spans="1:7">
      <c r="A554" s="7" t="s">
        <v>883</v>
      </c>
      <c r="B554" s="7" t="s">
        <v>121</v>
      </c>
      <c r="C554" s="7" t="s">
        <v>108</v>
      </c>
      <c r="D554" s="8">
        <v>36466</v>
      </c>
      <c r="E554" s="87">
        <f t="shared" ca="1" si="8"/>
        <v>23</v>
      </c>
      <c r="F554" s="99">
        <v>68410</v>
      </c>
      <c r="G554" s="100">
        <v>5</v>
      </c>
    </row>
    <row r="555" spans="1:7">
      <c r="A555" s="7" t="s">
        <v>155</v>
      </c>
      <c r="B555" s="7" t="s">
        <v>119</v>
      </c>
      <c r="C555" s="7" t="s">
        <v>108</v>
      </c>
      <c r="D555" s="8">
        <v>41016</v>
      </c>
      <c r="E555" s="87">
        <f t="shared" ca="1" si="8"/>
        <v>10</v>
      </c>
      <c r="F555" s="99">
        <v>68470</v>
      </c>
      <c r="G555" s="100">
        <v>4</v>
      </c>
    </row>
    <row r="556" spans="1:7">
      <c r="A556" s="7" t="s">
        <v>810</v>
      </c>
      <c r="B556" s="7" t="s">
        <v>140</v>
      </c>
      <c r="C556" s="7" t="s">
        <v>111</v>
      </c>
      <c r="D556" s="8">
        <v>36977</v>
      </c>
      <c r="E556" s="87">
        <f t="shared" ca="1" si="8"/>
        <v>21</v>
      </c>
      <c r="F556" s="99">
        <v>68510</v>
      </c>
      <c r="G556" s="100">
        <v>5</v>
      </c>
    </row>
    <row r="557" spans="1:7">
      <c r="A557" s="7" t="s">
        <v>886</v>
      </c>
      <c r="B557" s="7" t="s">
        <v>115</v>
      </c>
      <c r="C557" s="7" t="s">
        <v>108</v>
      </c>
      <c r="D557" s="8">
        <v>35903</v>
      </c>
      <c r="E557" s="87">
        <f t="shared" ca="1" si="8"/>
        <v>24</v>
      </c>
      <c r="F557" s="99">
        <v>68520</v>
      </c>
      <c r="G557" s="100">
        <v>5</v>
      </c>
    </row>
    <row r="558" spans="1:7">
      <c r="A558" s="7" t="s">
        <v>606</v>
      </c>
      <c r="B558" s="7" t="s">
        <v>140</v>
      </c>
      <c r="C558" s="7" t="s">
        <v>108</v>
      </c>
      <c r="D558" s="8">
        <v>38733</v>
      </c>
      <c r="E558" s="87">
        <f t="shared" ca="1" si="8"/>
        <v>17</v>
      </c>
      <c r="F558" s="99">
        <v>68710</v>
      </c>
      <c r="G558" s="100">
        <v>4</v>
      </c>
    </row>
    <row r="559" spans="1:7">
      <c r="A559" s="7" t="s">
        <v>824</v>
      </c>
      <c r="B559" s="7" t="s">
        <v>140</v>
      </c>
      <c r="C559" s="7" t="s">
        <v>108</v>
      </c>
      <c r="D559" s="8">
        <v>36318</v>
      </c>
      <c r="E559" s="87">
        <f t="shared" ca="1" si="8"/>
        <v>23</v>
      </c>
      <c r="F559" s="99">
        <v>68750</v>
      </c>
      <c r="G559" s="100">
        <v>1</v>
      </c>
    </row>
    <row r="560" spans="1:7">
      <c r="A560" s="7" t="s">
        <v>448</v>
      </c>
      <c r="B560" s="7" t="s">
        <v>107</v>
      </c>
      <c r="C560" s="7" t="s">
        <v>108</v>
      </c>
      <c r="D560" s="8">
        <v>39441</v>
      </c>
      <c r="E560" s="87">
        <f t="shared" ca="1" si="8"/>
        <v>15</v>
      </c>
      <c r="F560" s="99">
        <v>68860</v>
      </c>
      <c r="G560" s="100">
        <v>2</v>
      </c>
    </row>
    <row r="561" spans="1:7">
      <c r="A561" s="7" t="s">
        <v>231</v>
      </c>
      <c r="B561" s="7" t="s">
        <v>123</v>
      </c>
      <c r="C561" s="7" t="s">
        <v>108</v>
      </c>
      <c r="D561" s="8">
        <v>40596</v>
      </c>
      <c r="E561" s="87">
        <f t="shared" ca="1" si="8"/>
        <v>11</v>
      </c>
      <c r="F561" s="99">
        <v>68910</v>
      </c>
      <c r="G561" s="100">
        <v>5</v>
      </c>
    </row>
    <row r="562" spans="1:7">
      <c r="A562" s="7" t="s">
        <v>418</v>
      </c>
      <c r="B562" s="7" t="s">
        <v>242</v>
      </c>
      <c r="C562" s="7" t="s">
        <v>108</v>
      </c>
      <c r="D562" s="8">
        <v>39646</v>
      </c>
      <c r="E562" s="87">
        <f t="shared" ca="1" si="8"/>
        <v>14</v>
      </c>
      <c r="F562" s="99">
        <v>69060</v>
      </c>
      <c r="G562" s="100">
        <v>1</v>
      </c>
    </row>
    <row r="563" spans="1:7">
      <c r="A563" s="7" t="s">
        <v>846</v>
      </c>
      <c r="B563" s="7" t="s">
        <v>140</v>
      </c>
      <c r="C563" s="7" t="s">
        <v>108</v>
      </c>
      <c r="D563" s="8">
        <v>37509</v>
      </c>
      <c r="E563" s="87">
        <f t="shared" ca="1" si="8"/>
        <v>20</v>
      </c>
      <c r="F563" s="99">
        <v>69080</v>
      </c>
      <c r="G563" s="100">
        <v>3</v>
      </c>
    </row>
    <row r="564" spans="1:7">
      <c r="A564" s="7" t="s">
        <v>936</v>
      </c>
      <c r="B564" s="7" t="s">
        <v>119</v>
      </c>
      <c r="C564" s="7" t="s">
        <v>108</v>
      </c>
      <c r="D564" s="8">
        <v>36312</v>
      </c>
      <c r="E564" s="87">
        <f t="shared" ca="1" si="8"/>
        <v>23</v>
      </c>
      <c r="F564" s="99">
        <v>69200</v>
      </c>
      <c r="G564" s="100">
        <v>4</v>
      </c>
    </row>
    <row r="565" spans="1:7">
      <c r="A565" s="7" t="s">
        <v>405</v>
      </c>
      <c r="B565" s="7" t="s">
        <v>140</v>
      </c>
      <c r="C565" s="7" t="s">
        <v>108</v>
      </c>
      <c r="D565" s="8">
        <v>39696</v>
      </c>
      <c r="E565" s="87">
        <f t="shared" ca="1" si="8"/>
        <v>14</v>
      </c>
      <c r="F565" s="99">
        <v>69320</v>
      </c>
      <c r="G565" s="100">
        <v>3</v>
      </c>
    </row>
    <row r="566" spans="1:7">
      <c r="A566" s="7" t="s">
        <v>202</v>
      </c>
      <c r="B566" s="7" t="s">
        <v>177</v>
      </c>
      <c r="C566" s="7" t="s">
        <v>108</v>
      </c>
      <c r="D566" s="8">
        <v>40745</v>
      </c>
      <c r="E566" s="87">
        <f t="shared" ca="1" si="8"/>
        <v>11</v>
      </c>
      <c r="F566" s="99">
        <v>69400</v>
      </c>
      <c r="G566" s="100">
        <v>5</v>
      </c>
    </row>
    <row r="567" spans="1:7">
      <c r="A567" s="7" t="s">
        <v>795</v>
      </c>
      <c r="B567" s="7" t="s">
        <v>215</v>
      </c>
      <c r="C567" s="7" t="s">
        <v>111</v>
      </c>
      <c r="D567" s="8">
        <v>36673</v>
      </c>
      <c r="E567" s="87">
        <f t="shared" ca="1" si="8"/>
        <v>22</v>
      </c>
      <c r="F567" s="99">
        <v>69410</v>
      </c>
      <c r="G567" s="100">
        <v>4</v>
      </c>
    </row>
    <row r="568" spans="1:7">
      <c r="A568" s="7" t="s">
        <v>479</v>
      </c>
      <c r="B568" s="7" t="s">
        <v>110</v>
      </c>
      <c r="C568" s="7" t="s">
        <v>108</v>
      </c>
      <c r="D568" s="8">
        <v>39282</v>
      </c>
      <c r="E568" s="87">
        <f t="shared" ca="1" si="8"/>
        <v>15</v>
      </c>
      <c r="F568" s="99">
        <v>69420</v>
      </c>
      <c r="G568" s="100">
        <v>2</v>
      </c>
    </row>
    <row r="569" spans="1:7">
      <c r="A569" s="7" t="s">
        <v>379</v>
      </c>
      <c r="B569" s="7" t="s">
        <v>107</v>
      </c>
      <c r="C569" s="7" t="s">
        <v>108</v>
      </c>
      <c r="D569" s="8">
        <v>39784</v>
      </c>
      <c r="E569" s="87">
        <f t="shared" ca="1" si="8"/>
        <v>14</v>
      </c>
      <c r="F569" s="99">
        <v>69510</v>
      </c>
      <c r="G569" s="100">
        <v>5</v>
      </c>
    </row>
    <row r="570" spans="1:7">
      <c r="A570" s="7" t="s">
        <v>550</v>
      </c>
      <c r="B570" s="7" t="s">
        <v>140</v>
      </c>
      <c r="C570" s="7" t="s">
        <v>108</v>
      </c>
      <c r="D570" s="8">
        <v>39001</v>
      </c>
      <c r="E570" s="87">
        <f t="shared" ca="1" si="8"/>
        <v>16</v>
      </c>
      <c r="F570" s="99">
        <v>70020</v>
      </c>
      <c r="G570" s="100">
        <v>3</v>
      </c>
    </row>
    <row r="571" spans="1:7">
      <c r="A571" s="7" t="s">
        <v>538</v>
      </c>
      <c r="B571" s="7" t="s">
        <v>107</v>
      </c>
      <c r="C571" s="7" t="s">
        <v>111</v>
      </c>
      <c r="D571" s="8">
        <v>39087</v>
      </c>
      <c r="E571" s="87">
        <f t="shared" ca="1" si="8"/>
        <v>16</v>
      </c>
      <c r="F571" s="99">
        <v>70150</v>
      </c>
      <c r="G571" s="100">
        <v>2</v>
      </c>
    </row>
    <row r="572" spans="1:7">
      <c r="A572" s="7" t="s">
        <v>933</v>
      </c>
      <c r="B572" s="7" t="s">
        <v>119</v>
      </c>
      <c r="C572" s="7" t="s">
        <v>108</v>
      </c>
      <c r="D572" s="8">
        <v>35896</v>
      </c>
      <c r="E572" s="87">
        <f t="shared" ca="1" si="8"/>
        <v>24</v>
      </c>
      <c r="F572" s="99">
        <v>70280</v>
      </c>
      <c r="G572" s="100">
        <v>3</v>
      </c>
    </row>
    <row r="573" spans="1:7">
      <c r="A573" s="7" t="s">
        <v>138</v>
      </c>
      <c r="B573" s="7" t="s">
        <v>107</v>
      </c>
      <c r="C573" s="7" t="s">
        <v>111</v>
      </c>
      <c r="D573" s="8">
        <v>41125</v>
      </c>
      <c r="E573" s="87">
        <f t="shared" ca="1" si="8"/>
        <v>10</v>
      </c>
      <c r="F573" s="99">
        <v>70300</v>
      </c>
      <c r="G573" s="100">
        <v>3</v>
      </c>
    </row>
    <row r="574" spans="1:7">
      <c r="A574" s="7" t="s">
        <v>311</v>
      </c>
      <c r="B574" s="7" t="s">
        <v>147</v>
      </c>
      <c r="C574" s="7" t="s">
        <v>108</v>
      </c>
      <c r="D574" s="8">
        <v>40333</v>
      </c>
      <c r="E574" s="87">
        <f t="shared" ca="1" si="8"/>
        <v>12</v>
      </c>
      <c r="F574" s="99">
        <v>70480</v>
      </c>
      <c r="G574" s="100">
        <v>4</v>
      </c>
    </row>
    <row r="575" spans="1:7">
      <c r="A575" s="7" t="s">
        <v>251</v>
      </c>
      <c r="B575" s="7" t="s">
        <v>107</v>
      </c>
      <c r="C575" s="7" t="s">
        <v>108</v>
      </c>
      <c r="D575" s="9">
        <v>40536</v>
      </c>
      <c r="E575" s="87">
        <f t="shared" ca="1" si="8"/>
        <v>12</v>
      </c>
      <c r="F575" s="99">
        <v>70730</v>
      </c>
      <c r="G575" s="100">
        <v>1</v>
      </c>
    </row>
    <row r="576" spans="1:7">
      <c r="A576" s="7" t="s">
        <v>611</v>
      </c>
      <c r="B576" s="7" t="s">
        <v>140</v>
      </c>
      <c r="C576" s="7" t="s">
        <v>108</v>
      </c>
      <c r="D576" s="8">
        <v>38321</v>
      </c>
      <c r="E576" s="87">
        <f t="shared" ca="1" si="8"/>
        <v>18</v>
      </c>
      <c r="F576" s="99">
        <v>70760</v>
      </c>
      <c r="G576" s="100">
        <v>1</v>
      </c>
    </row>
    <row r="577" spans="1:7">
      <c r="A577" s="7" t="s">
        <v>792</v>
      </c>
      <c r="B577" s="7" t="s">
        <v>113</v>
      </c>
      <c r="C577" s="7" t="s">
        <v>108</v>
      </c>
      <c r="D577" s="8">
        <v>35989</v>
      </c>
      <c r="E577" s="87">
        <f t="shared" ca="1" si="8"/>
        <v>24</v>
      </c>
      <c r="F577" s="99">
        <v>71010</v>
      </c>
      <c r="G577" s="100">
        <v>5</v>
      </c>
    </row>
    <row r="578" spans="1:7">
      <c r="A578" s="7" t="s">
        <v>470</v>
      </c>
      <c r="B578" s="7" t="s">
        <v>140</v>
      </c>
      <c r="C578" s="7" t="s">
        <v>108</v>
      </c>
      <c r="D578" s="8">
        <v>39312</v>
      </c>
      <c r="E578" s="87">
        <f t="shared" ref="E578:E641" ca="1" si="9">DATEDIF(D578,TODAY(),"Y")</f>
        <v>15</v>
      </c>
      <c r="F578" s="99">
        <v>71030</v>
      </c>
      <c r="G578" s="100">
        <v>3</v>
      </c>
    </row>
    <row r="579" spans="1:7">
      <c r="A579" s="7" t="s">
        <v>459</v>
      </c>
      <c r="B579" s="7" t="s">
        <v>260</v>
      </c>
      <c r="C579" s="7" t="s">
        <v>108</v>
      </c>
      <c r="D579" s="8">
        <v>39388</v>
      </c>
      <c r="E579" s="87">
        <f t="shared" ca="1" si="9"/>
        <v>15</v>
      </c>
      <c r="F579" s="99">
        <v>71120</v>
      </c>
      <c r="G579" s="100">
        <v>4</v>
      </c>
    </row>
    <row r="580" spans="1:7">
      <c r="A580" s="7" t="s">
        <v>144</v>
      </c>
      <c r="B580" s="7" t="s">
        <v>123</v>
      </c>
      <c r="C580" s="7" t="s">
        <v>108</v>
      </c>
      <c r="D580" s="8">
        <v>41091</v>
      </c>
      <c r="E580" s="87">
        <f t="shared" ca="1" si="9"/>
        <v>10</v>
      </c>
      <c r="F580" s="99">
        <v>71150</v>
      </c>
      <c r="G580" s="100">
        <v>2</v>
      </c>
    </row>
    <row r="581" spans="1:7">
      <c r="A581" s="7" t="s">
        <v>333</v>
      </c>
      <c r="B581" s="7" t="s">
        <v>215</v>
      </c>
      <c r="C581" s="7" t="s">
        <v>111</v>
      </c>
      <c r="D581" s="8">
        <v>40263</v>
      </c>
      <c r="E581" s="87">
        <f t="shared" ca="1" si="9"/>
        <v>12</v>
      </c>
      <c r="F581" s="99">
        <v>71190</v>
      </c>
      <c r="G581" s="100">
        <v>4</v>
      </c>
    </row>
    <row r="582" spans="1:7">
      <c r="A582" s="7" t="s">
        <v>908</v>
      </c>
      <c r="B582" s="7" t="s">
        <v>110</v>
      </c>
      <c r="C582" s="7" t="s">
        <v>111</v>
      </c>
      <c r="D582" s="8">
        <v>36375</v>
      </c>
      <c r="E582" s="87">
        <f t="shared" ca="1" si="9"/>
        <v>23</v>
      </c>
      <c r="F582" s="99">
        <v>71300</v>
      </c>
      <c r="G582" s="100">
        <v>5</v>
      </c>
    </row>
    <row r="583" spans="1:7">
      <c r="A583" s="7" t="s">
        <v>790</v>
      </c>
      <c r="B583" s="7" t="s">
        <v>113</v>
      </c>
      <c r="C583" s="7" t="s">
        <v>108</v>
      </c>
      <c r="D583" s="8">
        <v>36643</v>
      </c>
      <c r="E583" s="87">
        <f t="shared" ca="1" si="9"/>
        <v>22</v>
      </c>
      <c r="F583" s="99">
        <v>71380</v>
      </c>
      <c r="G583" s="100">
        <v>2</v>
      </c>
    </row>
    <row r="584" spans="1:7">
      <c r="A584" s="7" t="s">
        <v>545</v>
      </c>
      <c r="B584" s="7" t="s">
        <v>709</v>
      </c>
      <c r="C584" s="7" t="s">
        <v>108</v>
      </c>
      <c r="D584" s="8">
        <v>39038</v>
      </c>
      <c r="E584" s="87">
        <f t="shared" ca="1" si="9"/>
        <v>16</v>
      </c>
      <c r="F584" s="99">
        <v>71400</v>
      </c>
      <c r="G584" s="100">
        <v>4</v>
      </c>
    </row>
    <row r="585" spans="1:7">
      <c r="A585" s="7" t="s">
        <v>458</v>
      </c>
      <c r="B585" s="7" t="s">
        <v>140</v>
      </c>
      <c r="C585" s="7" t="s">
        <v>108</v>
      </c>
      <c r="D585" s="8">
        <v>39390</v>
      </c>
      <c r="E585" s="87">
        <f t="shared" ca="1" si="9"/>
        <v>15</v>
      </c>
      <c r="F585" s="99">
        <v>71490</v>
      </c>
      <c r="G585" s="100">
        <v>5</v>
      </c>
    </row>
    <row r="586" spans="1:7">
      <c r="A586" s="7" t="s">
        <v>122</v>
      </c>
      <c r="B586" s="7" t="s">
        <v>123</v>
      </c>
      <c r="C586" s="7" t="s">
        <v>108</v>
      </c>
      <c r="D586" s="8">
        <v>41200</v>
      </c>
      <c r="E586" s="87">
        <f t="shared" ca="1" si="9"/>
        <v>10</v>
      </c>
      <c r="F586" s="99">
        <v>71670</v>
      </c>
      <c r="G586" s="100">
        <v>4</v>
      </c>
    </row>
    <row r="587" spans="1:7">
      <c r="A587" s="7" t="s">
        <v>181</v>
      </c>
      <c r="B587" s="7" t="s">
        <v>110</v>
      </c>
      <c r="C587" s="7" t="s">
        <v>108</v>
      </c>
      <c r="D587" s="8">
        <v>40878</v>
      </c>
      <c r="E587" s="87">
        <f t="shared" ca="1" si="9"/>
        <v>11</v>
      </c>
      <c r="F587" s="99">
        <v>71680</v>
      </c>
      <c r="G587" s="100">
        <v>4</v>
      </c>
    </row>
    <row r="588" spans="1:7">
      <c r="A588" s="7" t="s">
        <v>436</v>
      </c>
      <c r="B588" s="7" t="s">
        <v>283</v>
      </c>
      <c r="C588" s="7" t="s">
        <v>111</v>
      </c>
      <c r="D588" s="8">
        <v>39522</v>
      </c>
      <c r="E588" s="87">
        <f t="shared" ca="1" si="9"/>
        <v>14</v>
      </c>
      <c r="F588" s="99">
        <v>71700</v>
      </c>
      <c r="G588" s="100">
        <v>2</v>
      </c>
    </row>
    <row r="589" spans="1:7">
      <c r="A589" s="7" t="s">
        <v>823</v>
      </c>
      <c r="B589" s="7" t="s">
        <v>140</v>
      </c>
      <c r="C589" s="7" t="s">
        <v>111</v>
      </c>
      <c r="D589" s="8">
        <v>35972</v>
      </c>
      <c r="E589" s="87">
        <f t="shared" ca="1" si="9"/>
        <v>24</v>
      </c>
      <c r="F589" s="99">
        <v>71710</v>
      </c>
      <c r="G589" s="100">
        <v>5</v>
      </c>
    </row>
    <row r="590" spans="1:7">
      <c r="A590" s="7" t="s">
        <v>247</v>
      </c>
      <c r="B590" s="7" t="s">
        <v>177</v>
      </c>
      <c r="C590" s="7" t="s">
        <v>108</v>
      </c>
      <c r="D590" s="8">
        <v>40551</v>
      </c>
      <c r="E590" s="87">
        <f t="shared" ca="1" si="9"/>
        <v>12</v>
      </c>
      <c r="F590" s="99">
        <v>71730</v>
      </c>
      <c r="G590" s="100">
        <v>1</v>
      </c>
    </row>
    <row r="591" spans="1:7">
      <c r="A591" s="7" t="s">
        <v>673</v>
      </c>
      <c r="B591" s="7" t="s">
        <v>121</v>
      </c>
      <c r="C591" s="7" t="s">
        <v>108</v>
      </c>
      <c r="D591" s="8">
        <v>36898</v>
      </c>
      <c r="E591" s="87">
        <f t="shared" ca="1" si="9"/>
        <v>22</v>
      </c>
      <c r="F591" s="99">
        <v>71820</v>
      </c>
      <c r="G591" s="100">
        <v>2</v>
      </c>
    </row>
    <row r="592" spans="1:7">
      <c r="A592" s="7" t="s">
        <v>612</v>
      </c>
      <c r="B592" s="7" t="s">
        <v>140</v>
      </c>
      <c r="C592" s="7" t="s">
        <v>111</v>
      </c>
      <c r="D592" s="8">
        <v>38289</v>
      </c>
      <c r="E592" s="87">
        <f t="shared" ca="1" si="9"/>
        <v>18</v>
      </c>
      <c r="F592" s="99">
        <v>71830</v>
      </c>
      <c r="G592" s="100">
        <v>3</v>
      </c>
    </row>
    <row r="593" spans="1:7">
      <c r="A593" s="7" t="s">
        <v>772</v>
      </c>
      <c r="B593" s="7" t="s">
        <v>123</v>
      </c>
      <c r="C593" s="7" t="s">
        <v>108</v>
      </c>
      <c r="D593" s="8">
        <v>37241</v>
      </c>
      <c r="E593" s="87">
        <f t="shared" ca="1" si="9"/>
        <v>21</v>
      </c>
      <c r="F593" s="99">
        <v>71950</v>
      </c>
      <c r="G593" s="100">
        <v>5</v>
      </c>
    </row>
    <row r="594" spans="1:7">
      <c r="A594" s="7" t="s">
        <v>958</v>
      </c>
      <c r="B594" s="7" t="s">
        <v>107</v>
      </c>
      <c r="C594" s="7" t="s">
        <v>108</v>
      </c>
      <c r="D594" s="8">
        <v>36619</v>
      </c>
      <c r="E594" s="87">
        <f t="shared" ca="1" si="9"/>
        <v>22</v>
      </c>
      <c r="F594" s="99">
        <v>71970</v>
      </c>
      <c r="G594" s="100">
        <v>4</v>
      </c>
    </row>
    <row r="595" spans="1:7">
      <c r="A595" s="7" t="s">
        <v>372</v>
      </c>
      <c r="B595" s="7" t="s">
        <v>119</v>
      </c>
      <c r="C595" s="7" t="s">
        <v>108</v>
      </c>
      <c r="D595" s="8">
        <v>39815</v>
      </c>
      <c r="E595" s="87">
        <f t="shared" ca="1" si="9"/>
        <v>14</v>
      </c>
      <c r="F595" s="99">
        <v>72060</v>
      </c>
      <c r="G595" s="100">
        <v>2</v>
      </c>
    </row>
    <row r="596" spans="1:7">
      <c r="A596" s="7" t="s">
        <v>651</v>
      </c>
      <c r="B596" s="7" t="s">
        <v>135</v>
      </c>
      <c r="C596" s="7" t="s">
        <v>108</v>
      </c>
      <c r="D596" s="8">
        <v>36143</v>
      </c>
      <c r="E596" s="87">
        <f t="shared" ca="1" si="9"/>
        <v>24</v>
      </c>
      <c r="F596" s="99">
        <v>72090</v>
      </c>
      <c r="G596" s="100">
        <v>5</v>
      </c>
    </row>
    <row r="597" spans="1:7">
      <c r="A597" s="7" t="s">
        <v>881</v>
      </c>
      <c r="B597" s="7" t="s">
        <v>121</v>
      </c>
      <c r="C597" s="7" t="s">
        <v>111</v>
      </c>
      <c r="D597" s="8">
        <v>36047</v>
      </c>
      <c r="E597" s="87">
        <f t="shared" ca="1" si="9"/>
        <v>24</v>
      </c>
      <c r="F597" s="99">
        <v>72480</v>
      </c>
      <c r="G597" s="100">
        <v>2</v>
      </c>
    </row>
    <row r="598" spans="1:7">
      <c r="A598" s="7" t="s">
        <v>834</v>
      </c>
      <c r="B598" s="7" t="s">
        <v>140</v>
      </c>
      <c r="C598" s="7" t="s">
        <v>111</v>
      </c>
      <c r="D598" s="8">
        <v>35997</v>
      </c>
      <c r="E598" s="87">
        <f t="shared" ca="1" si="9"/>
        <v>24</v>
      </c>
      <c r="F598" s="99">
        <v>72520</v>
      </c>
      <c r="G598" s="100">
        <v>3</v>
      </c>
    </row>
    <row r="599" spans="1:7">
      <c r="A599" s="7" t="s">
        <v>326</v>
      </c>
      <c r="B599" s="7" t="s">
        <v>110</v>
      </c>
      <c r="C599" s="7" t="s">
        <v>108</v>
      </c>
      <c r="D599" s="8">
        <v>40282</v>
      </c>
      <c r="E599" s="87">
        <f t="shared" ca="1" si="9"/>
        <v>12</v>
      </c>
      <c r="F599" s="99">
        <v>72640</v>
      </c>
      <c r="G599" s="100">
        <v>3</v>
      </c>
    </row>
    <row r="600" spans="1:7">
      <c r="A600" s="7" t="s">
        <v>294</v>
      </c>
      <c r="B600" s="7" t="s">
        <v>110</v>
      </c>
      <c r="C600" s="7" t="s">
        <v>108</v>
      </c>
      <c r="D600" s="8">
        <v>40399</v>
      </c>
      <c r="E600" s="87">
        <f t="shared" ca="1" si="9"/>
        <v>12</v>
      </c>
      <c r="F600" s="99">
        <v>72700</v>
      </c>
      <c r="G600" s="100">
        <v>5</v>
      </c>
    </row>
    <row r="601" spans="1:7">
      <c r="A601" s="7" t="s">
        <v>8</v>
      </c>
      <c r="B601" s="7" t="s">
        <v>130</v>
      </c>
      <c r="C601" s="7" t="s">
        <v>108</v>
      </c>
      <c r="D601" s="8">
        <v>39447</v>
      </c>
      <c r="E601" s="87">
        <f t="shared" ca="1" si="9"/>
        <v>15</v>
      </c>
      <c r="F601" s="99">
        <v>72830</v>
      </c>
      <c r="G601" s="100">
        <v>2</v>
      </c>
    </row>
    <row r="602" spans="1:7">
      <c r="A602" s="7" t="s">
        <v>469</v>
      </c>
      <c r="B602" s="7" t="s">
        <v>113</v>
      </c>
      <c r="C602" s="7" t="s">
        <v>108</v>
      </c>
      <c r="D602" s="8">
        <v>39326</v>
      </c>
      <c r="E602" s="87">
        <f t="shared" ca="1" si="9"/>
        <v>15</v>
      </c>
      <c r="F602" s="99">
        <v>72900</v>
      </c>
      <c r="G602" s="100">
        <v>3</v>
      </c>
    </row>
    <row r="603" spans="1:7">
      <c r="A603" s="7" t="s">
        <v>495</v>
      </c>
      <c r="B603" s="7" t="s">
        <v>115</v>
      </c>
      <c r="C603" s="7" t="s">
        <v>108</v>
      </c>
      <c r="D603" s="8">
        <v>39224</v>
      </c>
      <c r="E603" s="87">
        <f t="shared" ca="1" si="9"/>
        <v>15</v>
      </c>
      <c r="F603" s="99">
        <v>73030</v>
      </c>
      <c r="G603" s="100">
        <v>5</v>
      </c>
    </row>
    <row r="604" spans="1:7">
      <c r="A604" s="7" t="s">
        <v>453</v>
      </c>
      <c r="B604" s="7" t="s">
        <v>140</v>
      </c>
      <c r="C604" s="7" t="s">
        <v>108</v>
      </c>
      <c r="D604" s="8">
        <v>39407</v>
      </c>
      <c r="E604" s="87">
        <f t="shared" ca="1" si="9"/>
        <v>15</v>
      </c>
      <c r="F604" s="99">
        <v>73072</v>
      </c>
      <c r="G604" s="100">
        <v>5</v>
      </c>
    </row>
    <row r="605" spans="1:7">
      <c r="A605" s="7" t="s">
        <v>589</v>
      </c>
      <c r="B605" s="7" t="s">
        <v>140</v>
      </c>
      <c r="C605" s="7" t="s">
        <v>108</v>
      </c>
      <c r="D605" s="8">
        <v>38798</v>
      </c>
      <c r="E605" s="87">
        <f t="shared" ca="1" si="9"/>
        <v>16</v>
      </c>
      <c r="F605" s="99">
        <v>73144</v>
      </c>
      <c r="G605" s="100">
        <v>5</v>
      </c>
    </row>
    <row r="606" spans="1:7">
      <c r="A606" s="7" t="s">
        <v>335</v>
      </c>
      <c r="B606" s="7" t="s">
        <v>110</v>
      </c>
      <c r="C606" s="7" t="s">
        <v>111</v>
      </c>
      <c r="D606" s="8">
        <v>40259</v>
      </c>
      <c r="E606" s="87">
        <f t="shared" ca="1" si="9"/>
        <v>12</v>
      </c>
      <c r="F606" s="99">
        <v>73190</v>
      </c>
      <c r="G606" s="100">
        <v>1</v>
      </c>
    </row>
    <row r="607" spans="1:7">
      <c r="A607" s="7" t="s">
        <v>778</v>
      </c>
      <c r="B607" s="7" t="s">
        <v>137</v>
      </c>
      <c r="C607" s="7" t="s">
        <v>111</v>
      </c>
      <c r="D607" s="8">
        <v>37667</v>
      </c>
      <c r="E607" s="87">
        <f t="shared" ca="1" si="9"/>
        <v>19</v>
      </c>
      <c r="F607" s="99">
        <v>73390</v>
      </c>
      <c r="G607" s="100">
        <v>2</v>
      </c>
    </row>
    <row r="608" spans="1:7">
      <c r="A608" s="7" t="s">
        <v>452</v>
      </c>
      <c r="B608" s="7" t="s">
        <v>154</v>
      </c>
      <c r="C608" s="7" t="s">
        <v>108</v>
      </c>
      <c r="D608" s="8">
        <v>39414</v>
      </c>
      <c r="E608" s="87">
        <f t="shared" ca="1" si="9"/>
        <v>15</v>
      </c>
      <c r="F608" s="99">
        <v>73440</v>
      </c>
      <c r="G608" s="100">
        <v>1</v>
      </c>
    </row>
    <row r="609" spans="1:7">
      <c r="A609" s="7" t="s">
        <v>317</v>
      </c>
      <c r="B609" s="7" t="s">
        <v>140</v>
      </c>
      <c r="C609" s="7" t="s">
        <v>108</v>
      </c>
      <c r="D609" s="8">
        <v>40312</v>
      </c>
      <c r="E609" s="87">
        <f t="shared" ca="1" si="9"/>
        <v>12</v>
      </c>
      <c r="F609" s="99">
        <v>73450</v>
      </c>
      <c r="G609" s="100">
        <v>3</v>
      </c>
    </row>
    <row r="610" spans="1:7">
      <c r="A610" s="7" t="s">
        <v>565</v>
      </c>
      <c r="B610" s="7" t="s">
        <v>119</v>
      </c>
      <c r="C610" s="7" t="s">
        <v>108</v>
      </c>
      <c r="D610" s="8">
        <v>38902</v>
      </c>
      <c r="E610" s="87">
        <f t="shared" ca="1" si="9"/>
        <v>16</v>
      </c>
      <c r="F610" s="99">
        <v>73560</v>
      </c>
      <c r="G610" s="100">
        <v>3</v>
      </c>
    </row>
    <row r="611" spans="1:7">
      <c r="A611" s="7" t="s">
        <v>899</v>
      </c>
      <c r="B611" s="7" t="s">
        <v>110</v>
      </c>
      <c r="C611" s="7" t="s">
        <v>108</v>
      </c>
      <c r="D611" s="8">
        <v>35918</v>
      </c>
      <c r="E611" s="87">
        <f t="shared" ca="1" si="9"/>
        <v>24</v>
      </c>
      <c r="F611" s="99">
        <v>73740</v>
      </c>
      <c r="G611" s="100">
        <v>4</v>
      </c>
    </row>
    <row r="612" spans="1:7">
      <c r="A612" s="7" t="s">
        <v>496</v>
      </c>
      <c r="B612" s="7" t="s">
        <v>110</v>
      </c>
      <c r="C612" s="7" t="s">
        <v>108</v>
      </c>
      <c r="D612" s="8">
        <v>39217</v>
      </c>
      <c r="E612" s="87">
        <f t="shared" ca="1" si="9"/>
        <v>15</v>
      </c>
      <c r="F612" s="99">
        <v>73830</v>
      </c>
      <c r="G612" s="100">
        <v>2</v>
      </c>
    </row>
    <row r="613" spans="1:7">
      <c r="A613" s="7" t="s">
        <v>431</v>
      </c>
      <c r="B613" s="7" t="s">
        <v>107</v>
      </c>
      <c r="C613" s="7" t="s">
        <v>108</v>
      </c>
      <c r="D613" s="8">
        <v>39539</v>
      </c>
      <c r="E613" s="87">
        <f t="shared" ca="1" si="9"/>
        <v>14</v>
      </c>
      <c r="F613" s="99">
        <v>73850</v>
      </c>
      <c r="G613" s="100">
        <v>2</v>
      </c>
    </row>
    <row r="614" spans="1:7">
      <c r="A614" s="7" t="s">
        <v>146</v>
      </c>
      <c r="B614" s="7" t="s">
        <v>147</v>
      </c>
      <c r="C614" s="7" t="s">
        <v>108</v>
      </c>
      <c r="D614" s="8">
        <v>41070</v>
      </c>
      <c r="E614" s="87">
        <f t="shared" ca="1" si="9"/>
        <v>10</v>
      </c>
      <c r="F614" s="99">
        <v>73930</v>
      </c>
      <c r="G614" s="100">
        <v>1</v>
      </c>
    </row>
    <row r="615" spans="1:7">
      <c r="A615" s="7" t="s">
        <v>534</v>
      </c>
      <c r="B615" s="7" t="s">
        <v>140</v>
      </c>
      <c r="C615" s="7" t="s">
        <v>111</v>
      </c>
      <c r="D615" s="8">
        <v>39092</v>
      </c>
      <c r="E615" s="87">
        <f t="shared" ca="1" si="9"/>
        <v>16</v>
      </c>
      <c r="F615" s="99">
        <v>73990</v>
      </c>
      <c r="G615" s="100">
        <v>3</v>
      </c>
    </row>
    <row r="616" spans="1:7">
      <c r="A616" s="7" t="s">
        <v>312</v>
      </c>
      <c r="B616" s="7" t="s">
        <v>121</v>
      </c>
      <c r="C616" s="7" t="s">
        <v>111</v>
      </c>
      <c r="D616" s="8">
        <v>40333</v>
      </c>
      <c r="E616" s="87">
        <f t="shared" ca="1" si="9"/>
        <v>12</v>
      </c>
      <c r="F616" s="99">
        <v>74020</v>
      </c>
      <c r="G616" s="100">
        <v>2</v>
      </c>
    </row>
    <row r="617" spans="1:7">
      <c r="A617" s="7" t="s">
        <v>477</v>
      </c>
      <c r="B617" s="7" t="s">
        <v>147</v>
      </c>
      <c r="C617" s="7" t="s">
        <v>111</v>
      </c>
      <c r="D617" s="8">
        <v>39283</v>
      </c>
      <c r="E617" s="87">
        <f t="shared" ca="1" si="9"/>
        <v>15</v>
      </c>
      <c r="F617" s="99">
        <v>74470</v>
      </c>
      <c r="G617" s="100">
        <v>3</v>
      </c>
    </row>
    <row r="618" spans="1:7">
      <c r="A618" s="7" t="s">
        <v>860</v>
      </c>
      <c r="B618" s="7" t="s">
        <v>709</v>
      </c>
      <c r="C618" s="7" t="s">
        <v>111</v>
      </c>
      <c r="D618" s="8">
        <v>36765</v>
      </c>
      <c r="E618" s="87">
        <f t="shared" ca="1" si="9"/>
        <v>22</v>
      </c>
      <c r="F618" s="99">
        <v>74500</v>
      </c>
      <c r="G618" s="100">
        <v>4</v>
      </c>
    </row>
    <row r="619" spans="1:7">
      <c r="A619" s="7" t="s">
        <v>889</v>
      </c>
      <c r="B619" s="7" t="s">
        <v>115</v>
      </c>
      <c r="C619" s="7" t="s">
        <v>108</v>
      </c>
      <c r="D619" s="8">
        <v>35969</v>
      </c>
      <c r="E619" s="87">
        <f t="shared" ca="1" si="9"/>
        <v>24</v>
      </c>
      <c r="F619" s="99">
        <v>74530</v>
      </c>
      <c r="G619" s="100">
        <v>5</v>
      </c>
    </row>
    <row r="620" spans="1:7">
      <c r="A620" s="7" t="s">
        <v>428</v>
      </c>
      <c r="B620" s="7" t="s">
        <v>123</v>
      </c>
      <c r="C620" s="7" t="s">
        <v>108</v>
      </c>
      <c r="D620" s="8">
        <v>39588</v>
      </c>
      <c r="E620" s="87">
        <f t="shared" ca="1" si="9"/>
        <v>14</v>
      </c>
      <c r="F620" s="99">
        <v>74670</v>
      </c>
      <c r="G620" s="100">
        <v>5</v>
      </c>
    </row>
    <row r="621" spans="1:7">
      <c r="A621" s="7" t="s">
        <v>238</v>
      </c>
      <c r="B621" s="7" t="s">
        <v>123</v>
      </c>
      <c r="C621" s="7" t="s">
        <v>108</v>
      </c>
      <c r="D621" s="8">
        <v>40575</v>
      </c>
      <c r="E621" s="87">
        <f t="shared" ca="1" si="9"/>
        <v>11</v>
      </c>
      <c r="F621" s="99">
        <v>74710</v>
      </c>
      <c r="G621" s="100">
        <v>2</v>
      </c>
    </row>
    <row r="622" spans="1:7">
      <c r="A622" s="7" t="s">
        <v>591</v>
      </c>
      <c r="B622" s="7" t="s">
        <v>123</v>
      </c>
      <c r="C622" s="7" t="s">
        <v>111</v>
      </c>
      <c r="D622" s="8">
        <v>38792</v>
      </c>
      <c r="E622" s="87">
        <f t="shared" ca="1" si="9"/>
        <v>16</v>
      </c>
      <c r="F622" s="99">
        <v>74740</v>
      </c>
      <c r="G622" s="100">
        <v>5</v>
      </c>
    </row>
    <row r="623" spans="1:7">
      <c r="A623" s="7" t="s">
        <v>641</v>
      </c>
      <c r="B623" s="7" t="s">
        <v>135</v>
      </c>
      <c r="C623" s="7" t="s">
        <v>108</v>
      </c>
      <c r="D623" s="8">
        <v>36764</v>
      </c>
      <c r="E623" s="87">
        <f t="shared" ca="1" si="9"/>
        <v>22</v>
      </c>
      <c r="F623" s="99">
        <v>74840</v>
      </c>
      <c r="G623" s="100">
        <v>4</v>
      </c>
    </row>
    <row r="624" spans="1:7">
      <c r="A624" s="7" t="s">
        <v>786</v>
      </c>
      <c r="B624" s="7" t="s">
        <v>283</v>
      </c>
      <c r="C624" s="7" t="s">
        <v>108</v>
      </c>
      <c r="D624" s="8">
        <v>36569</v>
      </c>
      <c r="E624" s="87">
        <f t="shared" ca="1" si="9"/>
        <v>22</v>
      </c>
      <c r="F624" s="99">
        <v>75060</v>
      </c>
      <c r="G624" s="100">
        <v>5</v>
      </c>
    </row>
    <row r="625" spans="1:7">
      <c r="A625" s="7" t="s">
        <v>301</v>
      </c>
      <c r="B625" s="7" t="s">
        <v>121</v>
      </c>
      <c r="C625" s="7" t="s">
        <v>111</v>
      </c>
      <c r="D625" s="8">
        <v>40372</v>
      </c>
      <c r="E625" s="87">
        <f t="shared" ca="1" si="9"/>
        <v>12</v>
      </c>
      <c r="F625" s="99">
        <v>75100</v>
      </c>
      <c r="G625" s="100">
        <v>4</v>
      </c>
    </row>
    <row r="626" spans="1:7">
      <c r="A626" s="7" t="s">
        <v>840</v>
      </c>
      <c r="B626" s="7" t="s">
        <v>140</v>
      </c>
      <c r="C626" s="7" t="s">
        <v>108</v>
      </c>
      <c r="D626" s="8">
        <v>36009</v>
      </c>
      <c r="E626" s="87">
        <f t="shared" ca="1" si="9"/>
        <v>24</v>
      </c>
      <c r="F626" s="99">
        <v>75120</v>
      </c>
      <c r="G626" s="100">
        <v>5</v>
      </c>
    </row>
    <row r="627" spans="1:7">
      <c r="A627" s="7" t="s">
        <v>12</v>
      </c>
      <c r="B627" s="7" t="s">
        <v>135</v>
      </c>
      <c r="C627" s="7" t="s">
        <v>108</v>
      </c>
      <c r="D627" s="8">
        <v>36260</v>
      </c>
      <c r="E627" s="87">
        <f t="shared" ca="1" si="9"/>
        <v>23</v>
      </c>
      <c r="F627" s="99">
        <v>75150</v>
      </c>
      <c r="G627" s="100">
        <v>1</v>
      </c>
    </row>
    <row r="628" spans="1:7">
      <c r="A628" s="7" t="s">
        <v>855</v>
      </c>
      <c r="B628" s="7" t="s">
        <v>140</v>
      </c>
      <c r="C628" s="7" t="s">
        <v>108</v>
      </c>
      <c r="D628" s="8">
        <v>37943</v>
      </c>
      <c r="E628" s="87">
        <f t="shared" ca="1" si="9"/>
        <v>19</v>
      </c>
      <c r="F628" s="99">
        <v>75176</v>
      </c>
      <c r="G628" s="100">
        <v>3</v>
      </c>
    </row>
    <row r="629" spans="1:7">
      <c r="A629" s="7" t="s">
        <v>127</v>
      </c>
      <c r="B629" s="7" t="s">
        <v>115</v>
      </c>
      <c r="C629" s="7" t="s">
        <v>108</v>
      </c>
      <c r="D629" s="8">
        <v>41183</v>
      </c>
      <c r="E629" s="87">
        <f t="shared" ca="1" si="9"/>
        <v>10</v>
      </c>
      <c r="F629" s="99">
        <v>75370</v>
      </c>
      <c r="G629" s="100">
        <v>2</v>
      </c>
    </row>
    <row r="630" spans="1:7">
      <c r="A630" s="7" t="s">
        <v>839</v>
      </c>
      <c r="B630" s="7" t="s">
        <v>140</v>
      </c>
      <c r="C630" s="7" t="s">
        <v>111</v>
      </c>
      <c r="D630" s="8">
        <v>37820</v>
      </c>
      <c r="E630" s="87">
        <f t="shared" ca="1" si="9"/>
        <v>19</v>
      </c>
      <c r="F630" s="99">
        <v>75420</v>
      </c>
      <c r="G630" s="100">
        <v>1</v>
      </c>
    </row>
    <row r="631" spans="1:7">
      <c r="A631" s="7" t="s">
        <v>494</v>
      </c>
      <c r="B631" s="7" t="s">
        <v>107</v>
      </c>
      <c r="C631" s="7" t="s">
        <v>111</v>
      </c>
      <c r="D631" s="8">
        <v>39239</v>
      </c>
      <c r="E631" s="87">
        <f t="shared" ca="1" si="9"/>
        <v>15</v>
      </c>
      <c r="F631" s="99">
        <v>75550</v>
      </c>
      <c r="G631" s="100">
        <v>3</v>
      </c>
    </row>
    <row r="632" spans="1:7">
      <c r="A632" s="7" t="s">
        <v>306</v>
      </c>
      <c r="B632" s="7" t="s">
        <v>147</v>
      </c>
      <c r="C632" s="7" t="s">
        <v>108</v>
      </c>
      <c r="D632" s="8">
        <v>40361</v>
      </c>
      <c r="E632" s="87">
        <f t="shared" ca="1" si="9"/>
        <v>12</v>
      </c>
      <c r="F632" s="99">
        <v>75780</v>
      </c>
      <c r="G632" s="100">
        <v>2</v>
      </c>
    </row>
    <row r="633" spans="1:7">
      <c r="A633" s="7" t="s">
        <v>547</v>
      </c>
      <c r="B633" s="7" t="s">
        <v>137</v>
      </c>
      <c r="C633" s="7" t="s">
        <v>111</v>
      </c>
      <c r="D633" s="8">
        <v>39024</v>
      </c>
      <c r="E633" s="87">
        <f t="shared" ca="1" si="9"/>
        <v>16</v>
      </c>
      <c r="F633" s="99">
        <v>76020</v>
      </c>
      <c r="G633" s="100">
        <v>1</v>
      </c>
    </row>
    <row r="634" spans="1:7">
      <c r="A634" s="7" t="s">
        <v>803</v>
      </c>
      <c r="B634" s="7" t="s">
        <v>140</v>
      </c>
      <c r="C634" s="7" t="s">
        <v>108</v>
      </c>
      <c r="D634" s="8">
        <v>36535</v>
      </c>
      <c r="E634" s="87">
        <f t="shared" ca="1" si="9"/>
        <v>23</v>
      </c>
      <c r="F634" s="99">
        <v>76192</v>
      </c>
      <c r="G634" s="100">
        <v>4</v>
      </c>
    </row>
    <row r="635" spans="1:7">
      <c r="A635" s="7" t="s">
        <v>364</v>
      </c>
      <c r="B635" s="7" t="s">
        <v>260</v>
      </c>
      <c r="C635" s="7" t="s">
        <v>108</v>
      </c>
      <c r="D635" s="8">
        <v>39923</v>
      </c>
      <c r="E635" s="87">
        <f t="shared" ca="1" si="9"/>
        <v>13</v>
      </c>
      <c r="F635" s="99">
        <v>76440</v>
      </c>
      <c r="G635" s="100">
        <v>3</v>
      </c>
    </row>
    <row r="636" spans="1:7">
      <c r="A636" s="7" t="s">
        <v>582</v>
      </c>
      <c r="B636" s="7" t="s">
        <v>140</v>
      </c>
      <c r="C636" s="7" t="s">
        <v>108</v>
      </c>
      <c r="D636" s="8">
        <v>38809</v>
      </c>
      <c r="E636" s="87">
        <f t="shared" ca="1" si="9"/>
        <v>16</v>
      </c>
      <c r="F636" s="99">
        <v>76584</v>
      </c>
      <c r="G636" s="100">
        <v>1</v>
      </c>
    </row>
    <row r="637" spans="1:7">
      <c r="A637" s="7" t="s">
        <v>646</v>
      </c>
      <c r="B637" s="7" t="s">
        <v>135</v>
      </c>
      <c r="C637" s="7" t="s">
        <v>111</v>
      </c>
      <c r="D637" s="8">
        <v>36777</v>
      </c>
      <c r="E637" s="87">
        <f t="shared" ca="1" si="9"/>
        <v>22</v>
      </c>
      <c r="F637" s="99">
        <v>76690</v>
      </c>
      <c r="G637" s="100">
        <v>3</v>
      </c>
    </row>
    <row r="638" spans="1:7">
      <c r="A638" s="7" t="s">
        <v>472</v>
      </c>
      <c r="B638" s="7" t="s">
        <v>110</v>
      </c>
      <c r="C638" s="7" t="s">
        <v>111</v>
      </c>
      <c r="D638" s="8">
        <v>39298</v>
      </c>
      <c r="E638" s="87">
        <f t="shared" ca="1" si="9"/>
        <v>15</v>
      </c>
      <c r="F638" s="99">
        <v>76870</v>
      </c>
      <c r="G638" s="100">
        <v>5</v>
      </c>
    </row>
    <row r="639" spans="1:7">
      <c r="A639" s="7" t="s">
        <v>817</v>
      </c>
      <c r="B639" s="7" t="s">
        <v>140</v>
      </c>
      <c r="C639" s="7" t="s">
        <v>111</v>
      </c>
      <c r="D639" s="8">
        <v>35927</v>
      </c>
      <c r="E639" s="87">
        <f t="shared" ca="1" si="9"/>
        <v>24</v>
      </c>
      <c r="F639" s="99">
        <v>76910</v>
      </c>
      <c r="G639" s="100">
        <v>1</v>
      </c>
    </row>
    <row r="640" spans="1:7">
      <c r="A640" s="7" t="s">
        <v>911</v>
      </c>
      <c r="B640" s="7" t="s">
        <v>110</v>
      </c>
      <c r="C640" s="7" t="s">
        <v>108</v>
      </c>
      <c r="D640" s="8">
        <v>37848</v>
      </c>
      <c r="E640" s="87">
        <f t="shared" ca="1" si="9"/>
        <v>19</v>
      </c>
      <c r="F640" s="99">
        <v>76910</v>
      </c>
      <c r="G640" s="100">
        <v>2</v>
      </c>
    </row>
    <row r="641" spans="1:7">
      <c r="A641" s="7" t="s">
        <v>767</v>
      </c>
      <c r="B641" s="7" t="s">
        <v>123</v>
      </c>
      <c r="C641" s="7" t="s">
        <v>111</v>
      </c>
      <c r="D641" s="8">
        <v>36087</v>
      </c>
      <c r="E641" s="87">
        <f t="shared" ca="1" si="9"/>
        <v>24</v>
      </c>
      <c r="F641" s="99">
        <v>76930</v>
      </c>
      <c r="G641" s="100">
        <v>1</v>
      </c>
    </row>
    <row r="642" spans="1:7">
      <c r="A642" s="7" t="s">
        <v>962</v>
      </c>
      <c r="B642" s="7" t="s">
        <v>107</v>
      </c>
      <c r="C642" s="7" t="s">
        <v>111</v>
      </c>
      <c r="D642" s="8">
        <v>37065</v>
      </c>
      <c r="E642" s="87">
        <f t="shared" ref="E642:E705" ca="1" si="10">DATEDIF(D642,TODAY(),"Y")</f>
        <v>21</v>
      </c>
      <c r="F642" s="99">
        <v>77136</v>
      </c>
      <c r="G642" s="100">
        <v>5</v>
      </c>
    </row>
    <row r="643" spans="1:7">
      <c r="A643" s="7" t="s">
        <v>348</v>
      </c>
      <c r="B643" s="7" t="s">
        <v>123</v>
      </c>
      <c r="C643" s="7" t="s">
        <v>108</v>
      </c>
      <c r="D643" s="8">
        <v>40200</v>
      </c>
      <c r="E643" s="87">
        <f t="shared" ca="1" si="10"/>
        <v>13</v>
      </c>
      <c r="F643" s="99">
        <v>77350</v>
      </c>
      <c r="G643" s="100">
        <v>5</v>
      </c>
    </row>
    <row r="644" spans="1:7">
      <c r="A644" s="7" t="s">
        <v>314</v>
      </c>
      <c r="B644" s="7" t="s">
        <v>123</v>
      </c>
      <c r="C644" s="7" t="s">
        <v>108</v>
      </c>
      <c r="D644" s="8">
        <v>40320</v>
      </c>
      <c r="E644" s="87">
        <f t="shared" ca="1" si="10"/>
        <v>12</v>
      </c>
      <c r="F644" s="99">
        <v>77580</v>
      </c>
      <c r="G644" s="100">
        <v>3</v>
      </c>
    </row>
    <row r="645" spans="1:7">
      <c r="A645" s="7" t="s">
        <v>955</v>
      </c>
      <c r="B645" s="7" t="s">
        <v>107</v>
      </c>
      <c r="C645" s="7" t="s">
        <v>108</v>
      </c>
      <c r="D645" s="8">
        <v>36243</v>
      </c>
      <c r="E645" s="87">
        <f t="shared" ca="1" si="10"/>
        <v>23</v>
      </c>
      <c r="F645" s="99">
        <v>77680</v>
      </c>
      <c r="G645" s="100">
        <v>3</v>
      </c>
    </row>
    <row r="646" spans="1:7">
      <c r="A646" s="7" t="s">
        <v>198</v>
      </c>
      <c r="B646" s="7" t="s">
        <v>177</v>
      </c>
      <c r="C646" s="7" t="s">
        <v>108</v>
      </c>
      <c r="D646" s="8">
        <v>40765</v>
      </c>
      <c r="E646" s="87">
        <f t="shared" ca="1" si="10"/>
        <v>11</v>
      </c>
      <c r="F646" s="99">
        <v>77720</v>
      </c>
      <c r="G646" s="100">
        <v>3</v>
      </c>
    </row>
    <row r="647" spans="1:7">
      <c r="A647" s="7" t="s">
        <v>197</v>
      </c>
      <c r="B647" s="7" t="s">
        <v>110</v>
      </c>
      <c r="C647" s="7" t="s">
        <v>108</v>
      </c>
      <c r="D647" s="8">
        <v>40765</v>
      </c>
      <c r="E647" s="87">
        <f t="shared" ca="1" si="10"/>
        <v>11</v>
      </c>
      <c r="F647" s="99">
        <v>77740</v>
      </c>
      <c r="G647" s="100">
        <v>1</v>
      </c>
    </row>
    <row r="648" spans="1:7">
      <c r="A648" s="7" t="s">
        <v>934</v>
      </c>
      <c r="B648" s="7" t="s">
        <v>119</v>
      </c>
      <c r="C648" s="7" t="s">
        <v>111</v>
      </c>
      <c r="D648" s="8">
        <v>36642</v>
      </c>
      <c r="E648" s="87">
        <f t="shared" ca="1" si="10"/>
        <v>22</v>
      </c>
      <c r="F648" s="99">
        <v>77760</v>
      </c>
      <c r="G648" s="100">
        <v>3</v>
      </c>
    </row>
    <row r="649" spans="1:7">
      <c r="A649" s="7" t="s">
        <v>261</v>
      </c>
      <c r="B649" s="7" t="s">
        <v>123</v>
      </c>
      <c r="C649" s="7" t="s">
        <v>108</v>
      </c>
      <c r="D649" s="8">
        <v>40501</v>
      </c>
      <c r="E649" s="87">
        <f t="shared" ca="1" si="10"/>
        <v>12</v>
      </c>
      <c r="F649" s="99">
        <v>77820</v>
      </c>
      <c r="G649" s="100">
        <v>3</v>
      </c>
    </row>
    <row r="650" spans="1:7">
      <c r="A650" s="7" t="s">
        <v>523</v>
      </c>
      <c r="B650" s="7" t="s">
        <v>115</v>
      </c>
      <c r="C650" s="7" t="s">
        <v>108</v>
      </c>
      <c r="D650" s="8">
        <v>39123</v>
      </c>
      <c r="E650" s="87">
        <f t="shared" ca="1" si="10"/>
        <v>15</v>
      </c>
      <c r="F650" s="99">
        <v>77840</v>
      </c>
      <c r="G650" s="100">
        <v>2</v>
      </c>
    </row>
    <row r="651" spans="1:7">
      <c r="A651" s="7" t="s">
        <v>541</v>
      </c>
      <c r="B651" s="7" t="s">
        <v>147</v>
      </c>
      <c r="C651" s="7" t="s">
        <v>111</v>
      </c>
      <c r="D651" s="8">
        <v>39063</v>
      </c>
      <c r="E651" s="87">
        <f t="shared" ca="1" si="10"/>
        <v>16</v>
      </c>
      <c r="F651" s="99">
        <v>77930</v>
      </c>
      <c r="G651" s="100">
        <v>5</v>
      </c>
    </row>
    <row r="652" spans="1:7">
      <c r="A652" s="7" t="s">
        <v>253</v>
      </c>
      <c r="B652" s="7" t="s">
        <v>115</v>
      </c>
      <c r="C652" s="7" t="s">
        <v>108</v>
      </c>
      <c r="D652" s="8">
        <v>40525</v>
      </c>
      <c r="E652" s="87">
        <f t="shared" ca="1" si="10"/>
        <v>12</v>
      </c>
      <c r="F652" s="99">
        <v>77950</v>
      </c>
      <c r="G652" s="100">
        <v>4</v>
      </c>
    </row>
    <row r="653" spans="1:7">
      <c r="A653" s="7" t="s">
        <v>680</v>
      </c>
      <c r="B653" s="7" t="s">
        <v>121</v>
      </c>
      <c r="C653" s="7" t="s">
        <v>111</v>
      </c>
      <c r="D653" s="8">
        <v>37803</v>
      </c>
      <c r="E653" s="87">
        <f t="shared" ca="1" si="10"/>
        <v>19</v>
      </c>
      <c r="F653" s="99">
        <v>78100</v>
      </c>
      <c r="G653" s="100">
        <v>3</v>
      </c>
    </row>
    <row r="654" spans="1:7">
      <c r="A654" s="7" t="s">
        <v>362</v>
      </c>
      <c r="B654" s="7" t="s">
        <v>140</v>
      </c>
      <c r="C654" s="7" t="s">
        <v>108</v>
      </c>
      <c r="D654" s="8">
        <v>39972</v>
      </c>
      <c r="E654" s="87">
        <f t="shared" ca="1" si="10"/>
        <v>13</v>
      </c>
      <c r="F654" s="99">
        <v>78170</v>
      </c>
      <c r="G654" s="100">
        <v>5</v>
      </c>
    </row>
    <row r="655" spans="1:7">
      <c r="A655" s="7" t="s">
        <v>370</v>
      </c>
      <c r="B655" s="7" t="s">
        <v>140</v>
      </c>
      <c r="C655" s="7" t="s">
        <v>111</v>
      </c>
      <c r="D655" s="8">
        <v>39830</v>
      </c>
      <c r="E655" s="87">
        <f t="shared" ca="1" si="10"/>
        <v>14</v>
      </c>
      <c r="F655" s="99">
        <v>78520</v>
      </c>
      <c r="G655" s="100">
        <v>4</v>
      </c>
    </row>
    <row r="656" spans="1:7">
      <c r="A656" s="7" t="s">
        <v>800</v>
      </c>
      <c r="B656" s="7" t="s">
        <v>140</v>
      </c>
      <c r="C656" s="7" t="s">
        <v>108</v>
      </c>
      <c r="D656" s="8">
        <v>35801</v>
      </c>
      <c r="E656" s="87">
        <f t="shared" ca="1" si="10"/>
        <v>25</v>
      </c>
      <c r="F656" s="99">
        <v>78570</v>
      </c>
      <c r="G656" s="100">
        <v>1</v>
      </c>
    </row>
    <row r="657" spans="1:7">
      <c r="A657" s="7" t="s">
        <v>493</v>
      </c>
      <c r="B657" s="7" t="s">
        <v>107</v>
      </c>
      <c r="C657" s="7" t="s">
        <v>111</v>
      </c>
      <c r="D657" s="8">
        <v>39248</v>
      </c>
      <c r="E657" s="87">
        <f t="shared" ca="1" si="10"/>
        <v>15</v>
      </c>
      <c r="F657" s="99">
        <v>78590</v>
      </c>
      <c r="G657" s="100">
        <v>1</v>
      </c>
    </row>
    <row r="658" spans="1:7">
      <c r="A658" s="7" t="s">
        <v>594</v>
      </c>
      <c r="B658" s="7" t="s">
        <v>119</v>
      </c>
      <c r="C658" s="7" t="s">
        <v>108</v>
      </c>
      <c r="D658" s="8">
        <v>38784</v>
      </c>
      <c r="E658" s="87">
        <f t="shared" ca="1" si="10"/>
        <v>16</v>
      </c>
      <c r="F658" s="99">
        <v>78710</v>
      </c>
      <c r="G658" s="100">
        <v>4</v>
      </c>
    </row>
    <row r="659" spans="1:7">
      <c r="A659" s="7" t="s">
        <v>959</v>
      </c>
      <c r="B659" s="7" t="s">
        <v>107</v>
      </c>
      <c r="C659" s="7" t="s">
        <v>108</v>
      </c>
      <c r="D659" s="8">
        <v>37009</v>
      </c>
      <c r="E659" s="87">
        <f t="shared" ca="1" si="10"/>
        <v>21</v>
      </c>
      <c r="F659" s="99">
        <v>78710</v>
      </c>
      <c r="G659" s="100">
        <v>2</v>
      </c>
    </row>
    <row r="660" spans="1:7">
      <c r="A660" s="7" t="s">
        <v>597</v>
      </c>
      <c r="B660" s="7" t="s">
        <v>260</v>
      </c>
      <c r="C660" s="7" t="s">
        <v>111</v>
      </c>
      <c r="D660" s="8">
        <v>38755</v>
      </c>
      <c r="E660" s="87">
        <f t="shared" ca="1" si="10"/>
        <v>16</v>
      </c>
      <c r="F660" s="99">
        <v>78860</v>
      </c>
      <c r="G660" s="100">
        <v>2</v>
      </c>
    </row>
    <row r="661" spans="1:7">
      <c r="A661" s="7" t="s">
        <v>942</v>
      </c>
      <c r="B661" s="7" t="s">
        <v>119</v>
      </c>
      <c r="C661" s="7" t="s">
        <v>108</v>
      </c>
      <c r="D661" s="8">
        <v>36012</v>
      </c>
      <c r="E661" s="87">
        <f t="shared" ca="1" si="10"/>
        <v>24</v>
      </c>
      <c r="F661" s="99">
        <v>78950</v>
      </c>
      <c r="G661" s="100">
        <v>1</v>
      </c>
    </row>
    <row r="662" spans="1:7">
      <c r="A662" s="7" t="s">
        <v>293</v>
      </c>
      <c r="B662" s="7" t="s">
        <v>283</v>
      </c>
      <c r="C662" s="7" t="s">
        <v>108</v>
      </c>
      <c r="D662" s="9">
        <v>40400</v>
      </c>
      <c r="E662" s="87">
        <f t="shared" ca="1" si="10"/>
        <v>12</v>
      </c>
      <c r="F662" s="99">
        <v>79150</v>
      </c>
      <c r="G662" s="100">
        <v>2</v>
      </c>
    </row>
    <row r="663" spans="1:7">
      <c r="A663" s="7" t="s">
        <v>510</v>
      </c>
      <c r="B663" s="7" t="s">
        <v>140</v>
      </c>
      <c r="C663" s="7" t="s">
        <v>111</v>
      </c>
      <c r="D663" s="8">
        <v>39166</v>
      </c>
      <c r="E663" s="87">
        <f t="shared" ca="1" si="10"/>
        <v>15</v>
      </c>
      <c r="F663" s="99">
        <v>79220</v>
      </c>
      <c r="G663" s="100">
        <v>4</v>
      </c>
    </row>
    <row r="664" spans="1:7">
      <c r="A664" s="7" t="s">
        <v>424</v>
      </c>
      <c r="B664" s="7" t="s">
        <v>107</v>
      </c>
      <c r="C664" s="7" t="s">
        <v>108</v>
      </c>
      <c r="D664" s="8">
        <v>39602</v>
      </c>
      <c r="E664" s="87">
        <f t="shared" ca="1" si="10"/>
        <v>14</v>
      </c>
      <c r="F664" s="99">
        <v>79380</v>
      </c>
      <c r="G664" s="100">
        <v>5</v>
      </c>
    </row>
    <row r="665" spans="1:7">
      <c r="A665" s="7" t="s">
        <v>210</v>
      </c>
      <c r="B665" s="7" t="s">
        <v>110</v>
      </c>
      <c r="C665" s="7" t="s">
        <v>111</v>
      </c>
      <c r="D665" s="8">
        <v>40707</v>
      </c>
      <c r="E665" s="87">
        <f t="shared" ca="1" si="10"/>
        <v>11</v>
      </c>
      <c r="F665" s="99">
        <v>79380</v>
      </c>
      <c r="G665" s="100">
        <v>1</v>
      </c>
    </row>
    <row r="666" spans="1:7">
      <c r="A666" s="7" t="s">
        <v>187</v>
      </c>
      <c r="B666" s="7" t="s">
        <v>110</v>
      </c>
      <c r="C666" s="7" t="s">
        <v>108</v>
      </c>
      <c r="D666" s="8">
        <v>40831</v>
      </c>
      <c r="E666" s="87">
        <f t="shared" ca="1" si="10"/>
        <v>11</v>
      </c>
      <c r="F666" s="99">
        <v>79400</v>
      </c>
      <c r="G666" s="100">
        <v>4</v>
      </c>
    </row>
    <row r="667" spans="1:7">
      <c r="A667" s="7" t="s">
        <v>363</v>
      </c>
      <c r="B667" s="7" t="s">
        <v>123</v>
      </c>
      <c r="C667" s="7" t="s">
        <v>111</v>
      </c>
      <c r="D667" s="8">
        <v>39959</v>
      </c>
      <c r="E667" s="87">
        <f t="shared" ca="1" si="10"/>
        <v>13</v>
      </c>
      <c r="F667" s="99">
        <v>79460</v>
      </c>
      <c r="G667" s="100">
        <v>5</v>
      </c>
    </row>
    <row r="668" spans="1:7">
      <c r="A668" s="7" t="s">
        <v>947</v>
      </c>
      <c r="B668" s="7" t="s">
        <v>119</v>
      </c>
      <c r="C668" s="7" t="s">
        <v>108</v>
      </c>
      <c r="D668" s="8">
        <v>36078</v>
      </c>
      <c r="E668" s="87">
        <f t="shared" ca="1" si="10"/>
        <v>24</v>
      </c>
      <c r="F668" s="99">
        <v>79610</v>
      </c>
      <c r="G668" s="100">
        <v>2</v>
      </c>
    </row>
    <row r="669" spans="1:7">
      <c r="A669" s="7" t="s">
        <v>584</v>
      </c>
      <c r="B669" s="7" t="s">
        <v>140</v>
      </c>
      <c r="C669" s="7" t="s">
        <v>108</v>
      </c>
      <c r="D669" s="8">
        <v>38807</v>
      </c>
      <c r="E669" s="87">
        <f t="shared" ca="1" si="10"/>
        <v>16</v>
      </c>
      <c r="F669" s="99">
        <v>79730</v>
      </c>
      <c r="G669" s="100">
        <v>2</v>
      </c>
    </row>
    <row r="670" spans="1:7">
      <c r="A670" s="7" t="s">
        <v>134</v>
      </c>
      <c r="B670" s="7" t="s">
        <v>135</v>
      </c>
      <c r="C670" s="7" t="s">
        <v>108</v>
      </c>
      <c r="D670" s="8">
        <v>41136</v>
      </c>
      <c r="E670" s="87">
        <f t="shared" ca="1" si="10"/>
        <v>10</v>
      </c>
      <c r="F670" s="99">
        <v>79760</v>
      </c>
      <c r="G670" s="100">
        <v>5</v>
      </c>
    </row>
    <row r="671" spans="1:7">
      <c r="A671" s="7" t="s">
        <v>165</v>
      </c>
      <c r="B671" s="7" t="s">
        <v>115</v>
      </c>
      <c r="C671" s="7" t="s">
        <v>108</v>
      </c>
      <c r="D671" s="8">
        <v>40947</v>
      </c>
      <c r="E671" s="87">
        <f t="shared" ca="1" si="10"/>
        <v>10</v>
      </c>
      <c r="F671" s="99">
        <v>79770</v>
      </c>
      <c r="G671" s="100">
        <v>4</v>
      </c>
    </row>
    <row r="672" spans="1:7">
      <c r="A672" s="7" t="s">
        <v>248</v>
      </c>
      <c r="B672" s="7" t="s">
        <v>137</v>
      </c>
      <c r="C672" s="7" t="s">
        <v>111</v>
      </c>
      <c r="D672" s="8">
        <v>40550</v>
      </c>
      <c r="E672" s="87">
        <f t="shared" ca="1" si="10"/>
        <v>12</v>
      </c>
      <c r="F672" s="99">
        <v>80050</v>
      </c>
      <c r="G672" s="100">
        <v>2</v>
      </c>
    </row>
    <row r="673" spans="1:7">
      <c r="A673" s="7" t="s">
        <v>411</v>
      </c>
      <c r="B673" s="7" t="s">
        <v>115</v>
      </c>
      <c r="C673" s="7" t="s">
        <v>108</v>
      </c>
      <c r="D673" s="8">
        <v>39678</v>
      </c>
      <c r="E673" s="87">
        <f t="shared" ca="1" si="10"/>
        <v>14</v>
      </c>
      <c r="F673" s="99">
        <v>80090</v>
      </c>
      <c r="G673" s="100">
        <v>2</v>
      </c>
    </row>
    <row r="674" spans="1:7">
      <c r="A674" s="7" t="s">
        <v>596</v>
      </c>
      <c r="B674" s="7" t="s">
        <v>137</v>
      </c>
      <c r="C674" s="7" t="s">
        <v>108</v>
      </c>
      <c r="D674" s="8">
        <v>38774</v>
      </c>
      <c r="E674" s="87">
        <f t="shared" ca="1" si="10"/>
        <v>16</v>
      </c>
      <c r="F674" s="99">
        <v>80120</v>
      </c>
      <c r="G674" s="100">
        <v>4</v>
      </c>
    </row>
    <row r="675" spans="1:7">
      <c r="A675" s="7" t="s">
        <v>236</v>
      </c>
      <c r="B675" s="7" t="s">
        <v>119</v>
      </c>
      <c r="C675" s="7" t="s">
        <v>108</v>
      </c>
      <c r="D675" s="8">
        <v>40581</v>
      </c>
      <c r="E675" s="87">
        <f t="shared" ca="1" si="10"/>
        <v>11</v>
      </c>
      <c r="F675" s="99">
        <v>80260</v>
      </c>
      <c r="G675" s="100">
        <v>3</v>
      </c>
    </row>
    <row r="676" spans="1:7">
      <c r="A676" s="7" t="s">
        <v>563</v>
      </c>
      <c r="B676" s="7" t="s">
        <v>140</v>
      </c>
      <c r="C676" s="7" t="s">
        <v>111</v>
      </c>
      <c r="D676" s="8">
        <v>38912</v>
      </c>
      <c r="E676" s="87">
        <f t="shared" ca="1" si="10"/>
        <v>16</v>
      </c>
      <c r="F676" s="99">
        <v>80330</v>
      </c>
      <c r="G676" s="100">
        <v>4</v>
      </c>
    </row>
    <row r="677" spans="1:7">
      <c r="A677" s="7" t="s">
        <v>378</v>
      </c>
      <c r="B677" s="7" t="s">
        <v>140</v>
      </c>
      <c r="C677" s="7" t="s">
        <v>111</v>
      </c>
      <c r="D677" s="8">
        <v>39785</v>
      </c>
      <c r="E677" s="87">
        <f t="shared" ca="1" si="10"/>
        <v>14</v>
      </c>
      <c r="F677" s="99">
        <v>80690</v>
      </c>
      <c r="G677" s="100">
        <v>3</v>
      </c>
    </row>
    <row r="678" spans="1:7">
      <c r="A678" s="7" t="s">
        <v>342</v>
      </c>
      <c r="B678" s="7" t="s">
        <v>107</v>
      </c>
      <c r="C678" s="7" t="s">
        <v>111</v>
      </c>
      <c r="D678" s="8">
        <v>40235</v>
      </c>
      <c r="E678" s="87">
        <f t="shared" ca="1" si="10"/>
        <v>12</v>
      </c>
      <c r="F678" s="99">
        <v>80729</v>
      </c>
      <c r="G678" s="100">
        <v>3</v>
      </c>
    </row>
    <row r="679" spans="1:7">
      <c r="A679" s="7" t="s">
        <v>414</v>
      </c>
      <c r="B679" s="7" t="s">
        <v>115</v>
      </c>
      <c r="C679" s="7" t="s">
        <v>108</v>
      </c>
      <c r="D679" s="8">
        <v>39657</v>
      </c>
      <c r="E679" s="87">
        <f t="shared" ca="1" si="10"/>
        <v>14</v>
      </c>
      <c r="F679" s="99">
        <v>80880</v>
      </c>
      <c r="G679" s="100">
        <v>1</v>
      </c>
    </row>
    <row r="680" spans="1:7">
      <c r="A680" s="7" t="s">
        <v>425</v>
      </c>
      <c r="B680" s="7" t="s">
        <v>140</v>
      </c>
      <c r="C680" s="7" t="s">
        <v>108</v>
      </c>
      <c r="D680" s="8">
        <v>39597</v>
      </c>
      <c r="E680" s="87">
        <f t="shared" ca="1" si="10"/>
        <v>14</v>
      </c>
      <c r="F680" s="99">
        <v>81010</v>
      </c>
      <c r="G680" s="100">
        <v>4</v>
      </c>
    </row>
    <row r="681" spans="1:7">
      <c r="A681" s="7" t="s">
        <v>112</v>
      </c>
      <c r="B681" s="7" t="s">
        <v>113</v>
      </c>
      <c r="C681" s="7" t="s">
        <v>111</v>
      </c>
      <c r="D681" s="8">
        <v>41254</v>
      </c>
      <c r="E681" s="87">
        <f t="shared" ca="1" si="10"/>
        <v>10</v>
      </c>
      <c r="F681" s="99">
        <v>81070</v>
      </c>
      <c r="G681" s="100">
        <v>5</v>
      </c>
    </row>
    <row r="682" spans="1:7">
      <c r="A682" s="7" t="s">
        <v>608</v>
      </c>
      <c r="B682" s="7" t="s">
        <v>107</v>
      </c>
      <c r="C682" s="7" t="s">
        <v>108</v>
      </c>
      <c r="D682" s="8">
        <v>38347</v>
      </c>
      <c r="E682" s="87">
        <f t="shared" ca="1" si="10"/>
        <v>18</v>
      </c>
      <c r="F682" s="99">
        <v>81340</v>
      </c>
      <c r="G682" s="100">
        <v>2</v>
      </c>
    </row>
    <row r="683" spans="1:7">
      <c r="A683" s="7" t="s">
        <v>807</v>
      </c>
      <c r="B683" s="7" t="s">
        <v>140</v>
      </c>
      <c r="C683" s="7" t="s">
        <v>108</v>
      </c>
      <c r="D683" s="8">
        <v>36198</v>
      </c>
      <c r="E683" s="87">
        <f t="shared" ca="1" si="10"/>
        <v>23</v>
      </c>
      <c r="F683" s="99">
        <v>81400</v>
      </c>
      <c r="G683" s="100">
        <v>2</v>
      </c>
    </row>
    <row r="684" spans="1:7">
      <c r="A684" s="7" t="s">
        <v>185</v>
      </c>
      <c r="B684" s="7" t="s">
        <v>177</v>
      </c>
      <c r="C684" s="7" t="s">
        <v>108</v>
      </c>
      <c r="D684" s="8">
        <v>40841</v>
      </c>
      <c r="E684" s="87">
        <f t="shared" ca="1" si="10"/>
        <v>11</v>
      </c>
      <c r="F684" s="99">
        <v>81530</v>
      </c>
      <c r="G684" s="100">
        <v>5</v>
      </c>
    </row>
    <row r="685" spans="1:7">
      <c r="A685" s="7" t="s">
        <v>575</v>
      </c>
      <c r="B685" s="7" t="s">
        <v>147</v>
      </c>
      <c r="C685" s="7" t="s">
        <v>108</v>
      </c>
      <c r="D685" s="8">
        <v>38834</v>
      </c>
      <c r="E685" s="87">
        <f t="shared" ca="1" si="10"/>
        <v>16</v>
      </c>
      <c r="F685" s="99">
        <v>81640</v>
      </c>
      <c r="G685" s="100">
        <v>4</v>
      </c>
    </row>
    <row r="686" spans="1:7">
      <c r="A686" s="7" t="s">
        <v>468</v>
      </c>
      <c r="B686" s="7" t="s">
        <v>147</v>
      </c>
      <c r="C686" s="7" t="s">
        <v>111</v>
      </c>
      <c r="D686" s="8">
        <v>39330</v>
      </c>
      <c r="E686" s="87">
        <f t="shared" ca="1" si="10"/>
        <v>15</v>
      </c>
      <c r="F686" s="99">
        <v>81930</v>
      </c>
      <c r="G686" s="100">
        <v>5</v>
      </c>
    </row>
    <row r="687" spans="1:7">
      <c r="A687" s="7" t="s">
        <v>487</v>
      </c>
      <c r="B687" s="7" t="s">
        <v>140</v>
      </c>
      <c r="C687" s="7" t="s">
        <v>108</v>
      </c>
      <c r="D687" s="8">
        <v>39264</v>
      </c>
      <c r="E687" s="87">
        <f t="shared" ca="1" si="10"/>
        <v>15</v>
      </c>
      <c r="F687" s="99">
        <v>81980</v>
      </c>
      <c r="G687" s="100">
        <v>2</v>
      </c>
    </row>
    <row r="688" spans="1:7">
      <c r="A688" s="7" t="s">
        <v>866</v>
      </c>
      <c r="B688" s="7" t="s">
        <v>147</v>
      </c>
      <c r="C688" s="7" t="s">
        <v>108</v>
      </c>
      <c r="D688" s="8">
        <v>35857</v>
      </c>
      <c r="E688" s="87">
        <f t="shared" ca="1" si="10"/>
        <v>24</v>
      </c>
      <c r="F688" s="99">
        <v>82110</v>
      </c>
      <c r="G688" s="100">
        <v>3</v>
      </c>
    </row>
    <row r="689" spans="1:7">
      <c r="A689" s="7" t="s">
        <v>318</v>
      </c>
      <c r="B689" s="7" t="s">
        <v>123</v>
      </c>
      <c r="C689" s="7" t="s">
        <v>108</v>
      </c>
      <c r="D689" s="8">
        <v>40310</v>
      </c>
      <c r="E689" s="87">
        <f t="shared" ca="1" si="10"/>
        <v>12</v>
      </c>
      <c r="F689" s="99">
        <v>82120</v>
      </c>
      <c r="G689" s="100">
        <v>5</v>
      </c>
    </row>
    <row r="690" spans="1:7">
      <c r="A690" s="7" t="s">
        <v>397</v>
      </c>
      <c r="B690" s="7" t="s">
        <v>107</v>
      </c>
      <c r="C690" s="7" t="s">
        <v>108</v>
      </c>
      <c r="D690" s="8">
        <v>39728</v>
      </c>
      <c r="E690" s="87">
        <f t="shared" ca="1" si="10"/>
        <v>14</v>
      </c>
      <c r="F690" s="99">
        <v>82370</v>
      </c>
      <c r="G690" s="100">
        <v>5</v>
      </c>
    </row>
    <row r="691" spans="1:7">
      <c r="A691" s="7" t="s">
        <v>794</v>
      </c>
      <c r="B691" s="7" t="s">
        <v>113</v>
      </c>
      <c r="C691" s="7" t="s">
        <v>108</v>
      </c>
      <c r="D691" s="8">
        <v>36082</v>
      </c>
      <c r="E691" s="87">
        <f t="shared" ca="1" si="10"/>
        <v>24</v>
      </c>
      <c r="F691" s="99">
        <v>82400</v>
      </c>
      <c r="G691" s="100">
        <v>2</v>
      </c>
    </row>
    <row r="692" spans="1:7">
      <c r="A692" s="7" t="s">
        <v>924</v>
      </c>
      <c r="B692" s="7" t="s">
        <v>119</v>
      </c>
      <c r="C692" s="7" t="s">
        <v>108</v>
      </c>
      <c r="D692" s="8">
        <v>37625</v>
      </c>
      <c r="E692" s="87">
        <f t="shared" ca="1" si="10"/>
        <v>20</v>
      </c>
      <c r="F692" s="99">
        <v>82490</v>
      </c>
      <c r="G692" s="100">
        <v>5</v>
      </c>
    </row>
    <row r="693" spans="1:7">
      <c r="A693" s="7" t="s">
        <v>172</v>
      </c>
      <c r="B693" s="7" t="s">
        <v>137</v>
      </c>
      <c r="C693" s="7" t="s">
        <v>108</v>
      </c>
      <c r="D693" s="8">
        <v>40918</v>
      </c>
      <c r="E693" s="87">
        <f t="shared" ca="1" si="10"/>
        <v>11</v>
      </c>
      <c r="F693" s="99">
        <v>82500</v>
      </c>
      <c r="G693" s="100">
        <v>5</v>
      </c>
    </row>
    <row r="694" spans="1:7">
      <c r="A694" s="7" t="s">
        <v>502</v>
      </c>
      <c r="B694" s="7" t="s">
        <v>119</v>
      </c>
      <c r="C694" s="7" t="s">
        <v>108</v>
      </c>
      <c r="D694" s="8">
        <v>39183</v>
      </c>
      <c r="E694" s="87">
        <f t="shared" ca="1" si="10"/>
        <v>15</v>
      </c>
      <c r="F694" s="99">
        <v>82700</v>
      </c>
      <c r="G694" s="100">
        <v>3</v>
      </c>
    </row>
    <row r="695" spans="1:7">
      <c r="A695" s="7" t="s">
        <v>136</v>
      </c>
      <c r="B695" s="7" t="s">
        <v>137</v>
      </c>
      <c r="C695" s="7" t="s">
        <v>108</v>
      </c>
      <c r="D695" s="8">
        <v>41128</v>
      </c>
      <c r="E695" s="87">
        <f t="shared" ca="1" si="10"/>
        <v>10</v>
      </c>
      <c r="F695" s="99">
        <v>82760</v>
      </c>
      <c r="G695" s="100">
        <v>4</v>
      </c>
    </row>
    <row r="696" spans="1:7">
      <c r="A696" s="7" t="s">
        <v>533</v>
      </c>
      <c r="B696" s="7" t="s">
        <v>123</v>
      </c>
      <c r="C696" s="7" t="s">
        <v>111</v>
      </c>
      <c r="D696" s="8">
        <v>39094</v>
      </c>
      <c r="E696" s="87">
        <f t="shared" ca="1" si="10"/>
        <v>16</v>
      </c>
      <c r="F696" s="99">
        <v>83020</v>
      </c>
      <c r="G696" s="100">
        <v>4</v>
      </c>
    </row>
    <row r="697" spans="1:7">
      <c r="A697" s="7" t="s">
        <v>556</v>
      </c>
      <c r="B697" s="7" t="s">
        <v>123</v>
      </c>
      <c r="C697" s="7" t="s">
        <v>111</v>
      </c>
      <c r="D697" s="8">
        <v>38970</v>
      </c>
      <c r="E697" s="87">
        <f t="shared" ca="1" si="10"/>
        <v>16</v>
      </c>
      <c r="F697" s="99">
        <v>83070</v>
      </c>
      <c r="G697" s="100">
        <v>3</v>
      </c>
    </row>
    <row r="698" spans="1:7">
      <c r="A698" s="7" t="s">
        <v>446</v>
      </c>
      <c r="B698" s="7" t="s">
        <v>119</v>
      </c>
      <c r="C698" s="7" t="s">
        <v>108</v>
      </c>
      <c r="D698" s="8">
        <v>39448</v>
      </c>
      <c r="E698" s="87">
        <f t="shared" ca="1" si="10"/>
        <v>15</v>
      </c>
      <c r="F698" s="99">
        <v>83710</v>
      </c>
      <c r="G698" s="100">
        <v>3</v>
      </c>
    </row>
    <row r="699" spans="1:7">
      <c r="A699" s="7" t="s">
        <v>429</v>
      </c>
      <c r="B699" s="7" t="s">
        <v>140</v>
      </c>
      <c r="C699" s="7" t="s">
        <v>111</v>
      </c>
      <c r="D699" s="8">
        <v>39545</v>
      </c>
      <c r="E699" s="87">
        <f t="shared" ca="1" si="10"/>
        <v>14</v>
      </c>
      <c r="F699" s="99">
        <v>84170</v>
      </c>
      <c r="G699" s="100">
        <v>2</v>
      </c>
    </row>
    <row r="700" spans="1:7">
      <c r="A700" s="7" t="s">
        <v>571</v>
      </c>
      <c r="B700" s="7" t="s">
        <v>123</v>
      </c>
      <c r="C700" s="7" t="s">
        <v>111</v>
      </c>
      <c r="D700" s="8">
        <v>38856</v>
      </c>
      <c r="E700" s="87">
        <f t="shared" ca="1" si="10"/>
        <v>16</v>
      </c>
      <c r="F700" s="99">
        <v>84200</v>
      </c>
      <c r="G700" s="100">
        <v>2</v>
      </c>
    </row>
    <row r="701" spans="1:7">
      <c r="A701" s="7" t="s">
        <v>228</v>
      </c>
      <c r="B701" s="7" t="s">
        <v>115</v>
      </c>
      <c r="C701" s="7" t="s">
        <v>111</v>
      </c>
      <c r="D701" s="10">
        <v>40620</v>
      </c>
      <c r="E701" s="87">
        <f t="shared" ca="1" si="10"/>
        <v>11</v>
      </c>
      <c r="F701" s="99">
        <v>84300</v>
      </c>
      <c r="G701" s="100">
        <v>1</v>
      </c>
    </row>
    <row r="702" spans="1:7">
      <c r="A702" s="7" t="s">
        <v>798</v>
      </c>
      <c r="B702" s="7" t="s">
        <v>215</v>
      </c>
      <c r="C702" s="7" t="s">
        <v>131</v>
      </c>
      <c r="D702" s="8">
        <v>37946</v>
      </c>
      <c r="E702" s="87">
        <f t="shared" ca="1" si="10"/>
        <v>19</v>
      </c>
      <c r="F702" s="99">
        <v>85130</v>
      </c>
      <c r="G702" s="100">
        <v>5</v>
      </c>
    </row>
    <row r="703" spans="1:7">
      <c r="A703" s="7" t="s">
        <v>546</v>
      </c>
      <c r="B703" s="7" t="s">
        <v>135</v>
      </c>
      <c r="C703" s="7" t="s">
        <v>108</v>
      </c>
      <c r="D703" s="8">
        <v>39029</v>
      </c>
      <c r="E703" s="87">
        <f t="shared" ca="1" si="10"/>
        <v>16</v>
      </c>
      <c r="F703" s="99">
        <v>85300</v>
      </c>
      <c r="G703" s="100">
        <v>2</v>
      </c>
    </row>
    <row r="704" spans="1:7">
      <c r="A704" s="7" t="s">
        <v>666</v>
      </c>
      <c r="B704" s="7" t="s">
        <v>123</v>
      </c>
      <c r="C704" s="7" t="s">
        <v>111</v>
      </c>
      <c r="D704" s="8">
        <v>35848</v>
      </c>
      <c r="E704" s="87">
        <f t="shared" ca="1" si="10"/>
        <v>24</v>
      </c>
      <c r="F704" s="99">
        <v>85480</v>
      </c>
      <c r="G704" s="100">
        <v>5</v>
      </c>
    </row>
    <row r="705" spans="1:7">
      <c r="A705" s="7" t="s">
        <v>213</v>
      </c>
      <c r="B705" s="7" t="s">
        <v>206</v>
      </c>
      <c r="C705" s="7" t="s">
        <v>111</v>
      </c>
      <c r="D705" s="8">
        <v>40692</v>
      </c>
      <c r="E705" s="87">
        <f t="shared" ca="1" si="10"/>
        <v>11</v>
      </c>
      <c r="F705" s="99">
        <v>85510</v>
      </c>
      <c r="G705" s="100">
        <v>4</v>
      </c>
    </row>
    <row r="706" spans="1:7">
      <c r="A706" s="7" t="s">
        <v>760</v>
      </c>
      <c r="B706" s="7" t="s">
        <v>123</v>
      </c>
      <c r="C706" s="7" t="s">
        <v>108</v>
      </c>
      <c r="D706" s="8">
        <v>37348</v>
      </c>
      <c r="E706" s="87">
        <f t="shared" ref="E706:E742" ca="1" si="11">DATEDIF(D706,TODAY(),"Y")</f>
        <v>20</v>
      </c>
      <c r="F706" s="99">
        <v>85880</v>
      </c>
      <c r="G706" s="100">
        <v>3</v>
      </c>
    </row>
    <row r="707" spans="1:7">
      <c r="A707" s="7" t="s">
        <v>186</v>
      </c>
      <c r="B707" s="7" t="s">
        <v>123</v>
      </c>
      <c r="C707" s="7" t="s">
        <v>108</v>
      </c>
      <c r="D707" s="8">
        <v>40832</v>
      </c>
      <c r="E707" s="87">
        <f t="shared" ca="1" si="11"/>
        <v>11</v>
      </c>
      <c r="F707" s="99">
        <v>85920</v>
      </c>
      <c r="G707" s="100">
        <v>4</v>
      </c>
    </row>
    <row r="708" spans="1:7">
      <c r="A708" s="7" t="s">
        <v>590</v>
      </c>
      <c r="B708" s="7" t="s">
        <v>119</v>
      </c>
      <c r="C708" s="7" t="s">
        <v>111</v>
      </c>
      <c r="D708" s="8">
        <v>38793</v>
      </c>
      <c r="E708" s="87">
        <f t="shared" ca="1" si="11"/>
        <v>16</v>
      </c>
      <c r="F708" s="99">
        <v>85930</v>
      </c>
      <c r="G708" s="100">
        <v>2</v>
      </c>
    </row>
    <row r="709" spans="1:7">
      <c r="A709" s="7" t="s">
        <v>381</v>
      </c>
      <c r="B709" s="7" t="s">
        <v>110</v>
      </c>
      <c r="C709" s="7" t="s">
        <v>111</v>
      </c>
      <c r="D709" s="8">
        <v>39772</v>
      </c>
      <c r="E709" s="87">
        <f t="shared" ca="1" si="11"/>
        <v>14</v>
      </c>
      <c r="F709" s="99">
        <v>85980</v>
      </c>
      <c r="G709" s="100">
        <v>2</v>
      </c>
    </row>
    <row r="710" spans="1:7">
      <c r="A710" s="7" t="s">
        <v>398</v>
      </c>
      <c r="B710" s="7" t="s">
        <v>107</v>
      </c>
      <c r="C710" s="7" t="s">
        <v>111</v>
      </c>
      <c r="D710" s="8">
        <v>39728</v>
      </c>
      <c r="E710" s="87">
        <f t="shared" ca="1" si="11"/>
        <v>14</v>
      </c>
      <c r="F710" s="99">
        <v>86040</v>
      </c>
      <c r="G710" s="100">
        <v>5</v>
      </c>
    </row>
    <row r="711" spans="1:7">
      <c r="A711" s="7" t="s">
        <v>921</v>
      </c>
      <c r="B711" s="7" t="s">
        <v>119</v>
      </c>
      <c r="C711" s="7" t="s">
        <v>111</v>
      </c>
      <c r="D711" s="8">
        <v>35806</v>
      </c>
      <c r="E711" s="87">
        <f t="shared" ca="1" si="11"/>
        <v>25</v>
      </c>
      <c r="F711" s="99">
        <v>86100</v>
      </c>
      <c r="G711" s="100">
        <v>4</v>
      </c>
    </row>
    <row r="712" spans="1:7">
      <c r="A712" s="7" t="s">
        <v>614</v>
      </c>
      <c r="B712" s="7" t="s">
        <v>115</v>
      </c>
      <c r="C712" s="7" t="s">
        <v>108</v>
      </c>
      <c r="D712" s="8">
        <v>38227</v>
      </c>
      <c r="E712" s="87">
        <f t="shared" ca="1" si="11"/>
        <v>18</v>
      </c>
      <c r="F712" s="99">
        <v>86200</v>
      </c>
      <c r="G712" s="100">
        <v>3</v>
      </c>
    </row>
    <row r="713" spans="1:7">
      <c r="A713" s="7" t="s">
        <v>129</v>
      </c>
      <c r="B713" s="7" t="s">
        <v>119</v>
      </c>
      <c r="C713" s="7" t="s">
        <v>108</v>
      </c>
      <c r="D713" s="8">
        <v>41157</v>
      </c>
      <c r="E713" s="87">
        <f t="shared" ca="1" si="11"/>
        <v>10</v>
      </c>
      <c r="F713" s="99">
        <v>86240</v>
      </c>
      <c r="G713" s="100">
        <v>1</v>
      </c>
    </row>
    <row r="714" spans="1:7">
      <c r="A714" s="7" t="s">
        <v>330</v>
      </c>
      <c r="B714" s="7" t="s">
        <v>140</v>
      </c>
      <c r="C714" s="7" t="s">
        <v>108</v>
      </c>
      <c r="D714" s="8">
        <v>40269</v>
      </c>
      <c r="E714" s="87">
        <f t="shared" ca="1" si="11"/>
        <v>12</v>
      </c>
      <c r="F714" s="99">
        <v>86260</v>
      </c>
      <c r="G714" s="100">
        <v>3</v>
      </c>
    </row>
    <row r="715" spans="1:7">
      <c r="A715" s="7" t="s">
        <v>542</v>
      </c>
      <c r="B715" s="7" t="s">
        <v>107</v>
      </c>
      <c r="C715" s="7" t="s">
        <v>108</v>
      </c>
      <c r="D715" s="8">
        <v>39063</v>
      </c>
      <c r="E715" s="87">
        <f t="shared" ca="1" si="11"/>
        <v>16</v>
      </c>
      <c r="F715" s="99">
        <v>86320</v>
      </c>
      <c r="G715" s="100">
        <v>4</v>
      </c>
    </row>
    <row r="716" spans="1:7">
      <c r="A716" s="7" t="s">
        <v>548</v>
      </c>
      <c r="B716" s="7" t="s">
        <v>121</v>
      </c>
      <c r="C716" s="7" t="s">
        <v>111</v>
      </c>
      <c r="D716" s="8">
        <v>39011</v>
      </c>
      <c r="E716" s="87">
        <f t="shared" ca="1" si="11"/>
        <v>16</v>
      </c>
      <c r="F716" s="99">
        <v>86470</v>
      </c>
      <c r="G716" s="100">
        <v>4</v>
      </c>
    </row>
    <row r="717" spans="1:7">
      <c r="A717" s="7" t="s">
        <v>226</v>
      </c>
      <c r="B717" s="7" t="s">
        <v>110</v>
      </c>
      <c r="C717" s="7" t="s">
        <v>108</v>
      </c>
      <c r="D717" s="8">
        <v>40624</v>
      </c>
      <c r="E717" s="87">
        <f t="shared" ca="1" si="11"/>
        <v>11</v>
      </c>
      <c r="F717" s="99">
        <v>86500</v>
      </c>
      <c r="G717" s="100">
        <v>1</v>
      </c>
    </row>
    <row r="718" spans="1:7">
      <c r="A718" s="7" t="s">
        <v>774</v>
      </c>
      <c r="B718" s="7" t="s">
        <v>260</v>
      </c>
      <c r="C718" s="7" t="s">
        <v>108</v>
      </c>
      <c r="D718" s="8">
        <v>37883</v>
      </c>
      <c r="E718" s="87">
        <f t="shared" ca="1" si="11"/>
        <v>19</v>
      </c>
      <c r="F718" s="99">
        <v>86530</v>
      </c>
      <c r="G718" s="100">
        <v>1</v>
      </c>
    </row>
    <row r="719" spans="1:7">
      <c r="A719" s="7" t="s">
        <v>504</v>
      </c>
      <c r="B719" s="7" t="s">
        <v>147</v>
      </c>
      <c r="C719" s="7" t="s">
        <v>108</v>
      </c>
      <c r="D719" s="8">
        <v>39180</v>
      </c>
      <c r="E719" s="87">
        <f t="shared" ca="1" si="11"/>
        <v>15</v>
      </c>
      <c r="F719" s="99">
        <v>86540</v>
      </c>
      <c r="G719" s="100">
        <v>4</v>
      </c>
    </row>
    <row r="720" spans="1:7">
      <c r="A720" s="7" t="s">
        <v>223</v>
      </c>
      <c r="B720" s="7" t="s">
        <v>107</v>
      </c>
      <c r="C720" s="7" t="s">
        <v>108</v>
      </c>
      <c r="D720" s="8">
        <v>40637</v>
      </c>
      <c r="E720" s="87">
        <f t="shared" ca="1" si="11"/>
        <v>11</v>
      </c>
      <c r="F720" s="99">
        <v>86640</v>
      </c>
      <c r="G720" s="100">
        <v>3</v>
      </c>
    </row>
    <row r="721" spans="1:7">
      <c r="A721" s="7" t="s">
        <v>865</v>
      </c>
      <c r="B721" s="7" t="s">
        <v>147</v>
      </c>
      <c r="C721" s="7" t="s">
        <v>108</v>
      </c>
      <c r="D721" s="8">
        <v>35856</v>
      </c>
      <c r="E721" s="87">
        <f t="shared" ca="1" si="11"/>
        <v>24</v>
      </c>
      <c r="F721" s="99">
        <v>86830</v>
      </c>
      <c r="G721" s="100">
        <v>3</v>
      </c>
    </row>
    <row r="722" spans="1:7">
      <c r="A722" s="7" t="s">
        <v>781</v>
      </c>
      <c r="B722" s="7" t="s">
        <v>137</v>
      </c>
      <c r="C722" s="7" t="s">
        <v>111</v>
      </c>
      <c r="D722" s="8">
        <v>36342</v>
      </c>
      <c r="E722" s="87">
        <f t="shared" ca="1" si="11"/>
        <v>23</v>
      </c>
      <c r="F722" s="99">
        <v>86970</v>
      </c>
      <c r="G722" s="100">
        <v>4</v>
      </c>
    </row>
    <row r="723" spans="1:7">
      <c r="A723" s="7" t="s">
        <v>539</v>
      </c>
      <c r="B723" s="7" t="s">
        <v>115</v>
      </c>
      <c r="C723" s="7" t="s">
        <v>108</v>
      </c>
      <c r="D723" s="8">
        <v>39085</v>
      </c>
      <c r="E723" s="87">
        <f t="shared" ca="1" si="11"/>
        <v>16</v>
      </c>
      <c r="F723" s="99">
        <v>87030</v>
      </c>
      <c r="G723" s="100">
        <v>3</v>
      </c>
    </row>
    <row r="724" spans="1:7">
      <c r="A724" s="7" t="s">
        <v>174</v>
      </c>
      <c r="B724" s="7" t="s">
        <v>147</v>
      </c>
      <c r="C724" s="7" t="s">
        <v>108</v>
      </c>
      <c r="D724" s="8">
        <v>40911</v>
      </c>
      <c r="E724" s="87">
        <f t="shared" ca="1" si="11"/>
        <v>11</v>
      </c>
      <c r="F724" s="99">
        <v>87120</v>
      </c>
      <c r="G724" s="100">
        <v>3</v>
      </c>
    </row>
    <row r="725" spans="1:7">
      <c r="A725" s="7" t="s">
        <v>456</v>
      </c>
      <c r="B725" s="7" t="s">
        <v>107</v>
      </c>
      <c r="C725" s="7" t="s">
        <v>108</v>
      </c>
      <c r="D725" s="8">
        <v>39399</v>
      </c>
      <c r="E725" s="87">
        <f t="shared" ca="1" si="11"/>
        <v>15</v>
      </c>
      <c r="F725" s="99">
        <v>87220</v>
      </c>
      <c r="G725" s="100">
        <v>1</v>
      </c>
    </row>
    <row r="726" spans="1:7">
      <c r="A726" s="7" t="s">
        <v>764</v>
      </c>
      <c r="B726" s="7" t="s">
        <v>123</v>
      </c>
      <c r="C726" s="7" t="s">
        <v>108</v>
      </c>
      <c r="D726" s="8">
        <v>37785</v>
      </c>
      <c r="E726" s="87">
        <f t="shared" ca="1" si="11"/>
        <v>19</v>
      </c>
      <c r="F726" s="99">
        <v>87280</v>
      </c>
      <c r="G726" s="100">
        <v>4</v>
      </c>
    </row>
    <row r="727" spans="1:7">
      <c r="A727" s="7" t="s">
        <v>442</v>
      </c>
      <c r="B727" s="7" t="s">
        <v>140</v>
      </c>
      <c r="C727" s="7" t="s">
        <v>108</v>
      </c>
      <c r="D727" s="8">
        <v>39472</v>
      </c>
      <c r="E727" s="87">
        <f t="shared" ca="1" si="11"/>
        <v>14</v>
      </c>
      <c r="F727" s="99">
        <v>87760</v>
      </c>
      <c r="G727" s="100">
        <v>1</v>
      </c>
    </row>
    <row r="728" spans="1:7">
      <c r="A728" s="7" t="s">
        <v>279</v>
      </c>
      <c r="B728" s="7" t="s">
        <v>107</v>
      </c>
      <c r="C728" s="7" t="s">
        <v>111</v>
      </c>
      <c r="D728" s="8">
        <v>40451</v>
      </c>
      <c r="E728" s="87">
        <f t="shared" ca="1" si="11"/>
        <v>12</v>
      </c>
      <c r="F728" s="99">
        <v>87830</v>
      </c>
      <c r="G728" s="100">
        <v>2</v>
      </c>
    </row>
    <row r="729" spans="1:7">
      <c r="A729" s="7" t="s">
        <v>234</v>
      </c>
      <c r="B729" s="7" t="s">
        <v>177</v>
      </c>
      <c r="C729" s="7" t="s">
        <v>108</v>
      </c>
      <c r="D729" s="8">
        <v>40585</v>
      </c>
      <c r="E729" s="87">
        <f t="shared" ca="1" si="11"/>
        <v>11</v>
      </c>
      <c r="F729" s="99">
        <v>87950</v>
      </c>
      <c r="G729" s="100">
        <v>4</v>
      </c>
    </row>
    <row r="730" spans="1:7">
      <c r="A730" s="7" t="s">
        <v>120</v>
      </c>
      <c r="B730" s="7" t="s">
        <v>121</v>
      </c>
      <c r="C730" s="7" t="s">
        <v>108</v>
      </c>
      <c r="D730" s="8">
        <v>41209</v>
      </c>
      <c r="E730" s="87">
        <f t="shared" ca="1" si="11"/>
        <v>10</v>
      </c>
      <c r="F730" s="99">
        <v>87980</v>
      </c>
      <c r="G730" s="100">
        <v>1</v>
      </c>
    </row>
    <row r="731" spans="1:7">
      <c r="A731" s="7" t="s">
        <v>761</v>
      </c>
      <c r="B731" s="7" t="s">
        <v>123</v>
      </c>
      <c r="C731" s="7" t="s">
        <v>111</v>
      </c>
      <c r="D731" s="8">
        <v>35940</v>
      </c>
      <c r="E731" s="87">
        <f t="shared" ca="1" si="11"/>
        <v>24</v>
      </c>
      <c r="F731" s="99">
        <v>88000</v>
      </c>
      <c r="G731" s="100">
        <v>5</v>
      </c>
    </row>
    <row r="732" spans="1:7">
      <c r="A732" s="7" t="s">
        <v>852</v>
      </c>
      <c r="B732" s="7" t="s">
        <v>140</v>
      </c>
      <c r="C732" s="7" t="s">
        <v>108</v>
      </c>
      <c r="D732" s="8">
        <v>36101</v>
      </c>
      <c r="E732" s="87">
        <f t="shared" ca="1" si="11"/>
        <v>24</v>
      </c>
      <c r="F732" s="99">
        <v>88240</v>
      </c>
      <c r="G732" s="100">
        <v>5</v>
      </c>
    </row>
    <row r="733" spans="1:7">
      <c r="A733" s="7" t="s">
        <v>374</v>
      </c>
      <c r="B733" s="7" t="s">
        <v>110</v>
      </c>
      <c r="C733" s="7" t="s">
        <v>108</v>
      </c>
      <c r="D733" s="8">
        <v>39807</v>
      </c>
      <c r="E733" s="87">
        <f t="shared" ca="1" si="11"/>
        <v>14</v>
      </c>
      <c r="F733" s="99">
        <v>88820</v>
      </c>
      <c r="G733" s="100">
        <v>2</v>
      </c>
    </row>
    <row r="734" spans="1:7">
      <c r="A734" s="7" t="s">
        <v>280</v>
      </c>
      <c r="B734" s="7" t="s">
        <v>140</v>
      </c>
      <c r="C734" s="7" t="s">
        <v>111</v>
      </c>
      <c r="D734" s="9">
        <v>40449</v>
      </c>
      <c r="E734" s="87">
        <f t="shared" ca="1" si="11"/>
        <v>12</v>
      </c>
      <c r="F734" s="99">
        <v>88840</v>
      </c>
      <c r="G734" s="100">
        <v>5</v>
      </c>
    </row>
    <row r="735" spans="1:7">
      <c r="A735" s="7" t="s">
        <v>525</v>
      </c>
      <c r="B735" s="7" t="s">
        <v>115</v>
      </c>
      <c r="C735" s="7" t="s">
        <v>108</v>
      </c>
      <c r="D735" s="8">
        <v>39120</v>
      </c>
      <c r="E735" s="87">
        <f t="shared" ca="1" si="11"/>
        <v>15</v>
      </c>
      <c r="F735" s="99">
        <v>88850</v>
      </c>
      <c r="G735" s="100">
        <v>3</v>
      </c>
    </row>
    <row r="736" spans="1:7">
      <c r="A736" s="7" t="s">
        <v>214</v>
      </c>
      <c r="B736" s="7" t="s">
        <v>215</v>
      </c>
      <c r="C736" s="7" t="s">
        <v>108</v>
      </c>
      <c r="D736" s="8">
        <v>40690</v>
      </c>
      <c r="E736" s="87">
        <f t="shared" ca="1" si="11"/>
        <v>11</v>
      </c>
      <c r="F736" s="99">
        <v>89140</v>
      </c>
      <c r="G736" s="100">
        <v>1</v>
      </c>
    </row>
    <row r="737" spans="1:7">
      <c r="A737" s="7" t="s">
        <v>303</v>
      </c>
      <c r="B737" s="7" t="s">
        <v>123</v>
      </c>
      <c r="C737" s="7" t="s">
        <v>111</v>
      </c>
      <c r="D737" s="8">
        <v>40368</v>
      </c>
      <c r="E737" s="87">
        <f t="shared" ca="1" si="11"/>
        <v>12</v>
      </c>
      <c r="F737" s="99">
        <v>89310</v>
      </c>
      <c r="G737" s="100">
        <v>5</v>
      </c>
    </row>
    <row r="738" spans="1:7">
      <c r="A738" s="7" t="s">
        <v>233</v>
      </c>
      <c r="B738" s="7" t="s">
        <v>119</v>
      </c>
      <c r="C738" s="7" t="s">
        <v>111</v>
      </c>
      <c r="D738" s="8">
        <v>40587</v>
      </c>
      <c r="E738" s="87">
        <f t="shared" ca="1" si="11"/>
        <v>11</v>
      </c>
      <c r="F738" s="99">
        <v>89450</v>
      </c>
      <c r="G738" s="100">
        <v>2</v>
      </c>
    </row>
    <row r="739" spans="1:7">
      <c r="A739" s="7" t="s">
        <v>837</v>
      </c>
      <c r="B739" s="7" t="s">
        <v>140</v>
      </c>
      <c r="C739" s="7" t="s">
        <v>111</v>
      </c>
      <c r="D739" s="8">
        <v>36718</v>
      </c>
      <c r="E739" s="87">
        <f t="shared" ca="1" si="11"/>
        <v>22</v>
      </c>
      <c r="F739" s="99">
        <v>89520</v>
      </c>
      <c r="G739" s="100">
        <v>5</v>
      </c>
    </row>
    <row r="740" spans="1:7">
      <c r="A740" s="7" t="s">
        <v>912</v>
      </c>
      <c r="B740" s="7" t="s">
        <v>110</v>
      </c>
      <c r="C740" s="7" t="s">
        <v>111</v>
      </c>
      <c r="D740" s="8">
        <v>36787</v>
      </c>
      <c r="E740" s="87">
        <f t="shared" ca="1" si="11"/>
        <v>22</v>
      </c>
      <c r="F740" s="99">
        <v>89640</v>
      </c>
      <c r="G740" s="100">
        <v>4</v>
      </c>
    </row>
    <row r="741" spans="1:7">
      <c r="A741" s="7" t="s">
        <v>818</v>
      </c>
      <c r="B741" s="7" t="s">
        <v>140</v>
      </c>
      <c r="C741" s="7" t="s">
        <v>108</v>
      </c>
      <c r="D741" s="8">
        <v>35932</v>
      </c>
      <c r="E741" s="87">
        <f t="shared" ca="1" si="11"/>
        <v>24</v>
      </c>
      <c r="F741" s="99">
        <v>89740</v>
      </c>
      <c r="G741" s="100">
        <v>5</v>
      </c>
    </row>
    <row r="742" spans="1:7">
      <c r="A742" s="7" t="s">
        <v>439</v>
      </c>
      <c r="B742" s="7" t="s">
        <v>215</v>
      </c>
      <c r="C742" s="7" t="s">
        <v>125</v>
      </c>
      <c r="D742" s="8">
        <v>39515</v>
      </c>
      <c r="E742" s="87">
        <f t="shared" ca="1" si="11"/>
        <v>14</v>
      </c>
      <c r="F742" s="99">
        <v>89780</v>
      </c>
      <c r="G742" s="100">
        <v>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9" tint="-0.499984740745262"/>
  </sheetPr>
  <dimension ref="B1:J922"/>
  <sheetViews>
    <sheetView topLeftCell="A886" workbookViewId="0">
      <selection activeCell="E912" sqref="E912:I922"/>
    </sheetView>
  </sheetViews>
  <sheetFormatPr defaultColWidth="8.85546875" defaultRowHeight="15"/>
  <cols>
    <col min="1" max="1" width="8.85546875" style="21"/>
    <col min="2" max="2" width="23" style="21" bestFit="1" customWidth="1"/>
    <col min="3" max="3" width="22.140625" style="21" customWidth="1"/>
    <col min="4" max="4" width="11" style="21" customWidth="1"/>
    <col min="5" max="5" width="17.42578125" style="21" customWidth="1"/>
    <col min="6" max="6" width="11.5703125" style="21" customWidth="1"/>
    <col min="7" max="7" width="15.140625" style="21" customWidth="1"/>
    <col min="8" max="8" width="14.7109375" style="21" customWidth="1"/>
    <col min="9" max="9" width="15.5703125" style="21" customWidth="1"/>
    <col min="10" max="10" width="8.85546875" style="21"/>
    <col min="11" max="11" width="8.85546875" style="21" customWidth="1"/>
    <col min="12" max="16384" width="8.85546875" style="21"/>
  </cols>
  <sheetData>
    <row r="1" spans="2:10" ht="18.75">
      <c r="B1" s="144" t="s">
        <v>667</v>
      </c>
      <c r="C1" s="144" t="s">
        <v>668</v>
      </c>
      <c r="D1" s="144" t="s">
        <v>669</v>
      </c>
      <c r="E1" s="144" t="s">
        <v>670</v>
      </c>
      <c r="F1" s="145" t="s">
        <v>671</v>
      </c>
      <c r="G1" s="146" t="s">
        <v>1211</v>
      </c>
      <c r="H1" s="147" t="s">
        <v>672</v>
      </c>
      <c r="I1" s="148" t="s">
        <v>1743</v>
      </c>
    </row>
    <row r="2" spans="2:10">
      <c r="B2" s="149" t="s">
        <v>605</v>
      </c>
      <c r="C2" s="150" t="s">
        <v>1086</v>
      </c>
      <c r="D2" s="151" t="s">
        <v>675</v>
      </c>
      <c r="E2" s="150" t="s">
        <v>1091</v>
      </c>
      <c r="F2" s="152">
        <v>40183</v>
      </c>
      <c r="G2" s="153">
        <v>168.95</v>
      </c>
      <c r="H2" s="154">
        <v>3</v>
      </c>
      <c r="I2" s="155">
        <f t="shared" ref="I2:I65" si="0">G2*H2</f>
        <v>506.84999999999997</v>
      </c>
    </row>
    <row r="3" spans="2:10">
      <c r="B3" s="156" t="s">
        <v>677</v>
      </c>
      <c r="C3" s="157" t="s">
        <v>1086</v>
      </c>
      <c r="D3" s="158" t="s">
        <v>675</v>
      </c>
      <c r="E3" s="157" t="s">
        <v>1092</v>
      </c>
      <c r="F3" s="159">
        <v>40189</v>
      </c>
      <c r="G3" s="160">
        <v>168.95</v>
      </c>
      <c r="H3" s="161">
        <v>10</v>
      </c>
      <c r="I3" s="162">
        <f t="shared" si="0"/>
        <v>1689.5</v>
      </c>
    </row>
    <row r="4" spans="2:10">
      <c r="B4" s="156" t="s">
        <v>677</v>
      </c>
      <c r="C4" s="163" t="s">
        <v>1086</v>
      </c>
      <c r="D4" s="158" t="s">
        <v>675</v>
      </c>
      <c r="E4" s="163" t="s">
        <v>1094</v>
      </c>
      <c r="F4" s="159">
        <v>40190</v>
      </c>
      <c r="G4" s="164">
        <v>168.95</v>
      </c>
      <c r="H4" s="161">
        <v>11</v>
      </c>
      <c r="I4" s="165">
        <f t="shared" si="0"/>
        <v>1858.4499999999998</v>
      </c>
    </row>
    <row r="5" spans="2:10">
      <c r="B5" s="156" t="s">
        <v>678</v>
      </c>
      <c r="C5" s="157" t="s">
        <v>1086</v>
      </c>
      <c r="D5" s="158" t="s">
        <v>679</v>
      </c>
      <c r="E5" s="157" t="s">
        <v>1092</v>
      </c>
      <c r="F5" s="159">
        <v>40192</v>
      </c>
      <c r="G5" s="160">
        <v>168.95</v>
      </c>
      <c r="H5" s="161">
        <v>10</v>
      </c>
      <c r="I5" s="162">
        <f t="shared" si="0"/>
        <v>1689.5</v>
      </c>
    </row>
    <row r="6" spans="2:10">
      <c r="B6" s="156" t="s">
        <v>673</v>
      </c>
      <c r="C6" s="163" t="s">
        <v>1086</v>
      </c>
      <c r="D6" s="158" t="s">
        <v>674</v>
      </c>
      <c r="E6" s="163" t="s">
        <v>1094</v>
      </c>
      <c r="F6" s="159">
        <v>40218</v>
      </c>
      <c r="G6" s="164">
        <v>168.95</v>
      </c>
      <c r="H6" s="161">
        <v>8</v>
      </c>
      <c r="I6" s="165">
        <f t="shared" si="0"/>
        <v>1351.6</v>
      </c>
    </row>
    <row r="7" spans="2:10">
      <c r="B7" s="156" t="s">
        <v>673</v>
      </c>
      <c r="C7" s="157" t="s">
        <v>1086</v>
      </c>
      <c r="D7" s="158" t="s">
        <v>674</v>
      </c>
      <c r="E7" s="157" t="s">
        <v>1094</v>
      </c>
      <c r="F7" s="159">
        <v>40218</v>
      </c>
      <c r="G7" s="160">
        <v>168.95</v>
      </c>
      <c r="H7" s="161">
        <v>13</v>
      </c>
      <c r="I7" s="162">
        <f t="shared" si="0"/>
        <v>2196.35</v>
      </c>
    </row>
    <row r="8" spans="2:10">
      <c r="B8" s="156" t="s">
        <v>312</v>
      </c>
      <c r="C8" s="163" t="s">
        <v>1086</v>
      </c>
      <c r="D8" s="158" t="s">
        <v>674</v>
      </c>
      <c r="E8" s="163" t="s">
        <v>1092</v>
      </c>
      <c r="F8" s="159">
        <v>40222</v>
      </c>
      <c r="G8" s="164">
        <v>168.95</v>
      </c>
      <c r="H8" s="161">
        <v>11</v>
      </c>
      <c r="I8" s="165">
        <f t="shared" si="0"/>
        <v>1858.4499999999998</v>
      </c>
    </row>
    <row r="9" spans="2:10">
      <c r="B9" s="156" t="s">
        <v>262</v>
      </c>
      <c r="C9" s="157" t="s">
        <v>1086</v>
      </c>
      <c r="D9" s="158" t="s">
        <v>676</v>
      </c>
      <c r="E9" s="157" t="s">
        <v>1093</v>
      </c>
      <c r="F9" s="159">
        <v>40226</v>
      </c>
      <c r="G9" s="160">
        <v>168.95</v>
      </c>
      <c r="H9" s="161">
        <v>8</v>
      </c>
      <c r="I9" s="162">
        <f t="shared" si="0"/>
        <v>1351.6</v>
      </c>
    </row>
    <row r="10" spans="2:10">
      <c r="B10" s="156" t="s">
        <v>605</v>
      </c>
      <c r="C10" s="163" t="s">
        <v>1086</v>
      </c>
      <c r="D10" s="158" t="s">
        <v>675</v>
      </c>
      <c r="E10" s="163" t="s">
        <v>1091</v>
      </c>
      <c r="F10" s="159">
        <v>40238</v>
      </c>
      <c r="G10" s="164">
        <v>168.95</v>
      </c>
      <c r="H10" s="161">
        <v>4</v>
      </c>
      <c r="I10" s="165">
        <f t="shared" si="0"/>
        <v>675.8</v>
      </c>
      <c r="J10"/>
    </row>
    <row r="11" spans="2:10">
      <c r="B11" s="156" t="s">
        <v>677</v>
      </c>
      <c r="C11" s="157" t="s">
        <v>1086</v>
      </c>
      <c r="D11" s="158" t="s">
        <v>675</v>
      </c>
      <c r="E11" s="157" t="s">
        <v>1091</v>
      </c>
      <c r="F11" s="159">
        <v>40242</v>
      </c>
      <c r="G11" s="160">
        <v>168.95</v>
      </c>
      <c r="H11" s="161">
        <v>11</v>
      </c>
      <c r="I11" s="162">
        <f t="shared" si="0"/>
        <v>1858.4499999999998</v>
      </c>
    </row>
    <row r="12" spans="2:10">
      <c r="B12" s="156" t="s">
        <v>682</v>
      </c>
      <c r="C12" s="163" t="s">
        <v>1086</v>
      </c>
      <c r="D12" s="158" t="s">
        <v>679</v>
      </c>
      <c r="E12" s="163" t="s">
        <v>1092</v>
      </c>
      <c r="F12" s="159">
        <v>40246</v>
      </c>
      <c r="G12" s="164">
        <v>168.95</v>
      </c>
      <c r="H12" s="161">
        <v>15</v>
      </c>
      <c r="I12" s="165">
        <f t="shared" si="0"/>
        <v>2534.25</v>
      </c>
    </row>
    <row r="13" spans="2:10">
      <c r="B13" s="156" t="s">
        <v>312</v>
      </c>
      <c r="C13" s="157" t="s">
        <v>1086</v>
      </c>
      <c r="D13" s="158" t="s">
        <v>674</v>
      </c>
      <c r="E13" s="157" t="s">
        <v>1092</v>
      </c>
      <c r="F13" s="159">
        <v>40254</v>
      </c>
      <c r="G13" s="160">
        <v>168.95</v>
      </c>
      <c r="H13" s="161">
        <v>12</v>
      </c>
      <c r="I13" s="162">
        <f t="shared" si="0"/>
        <v>2027.3999999999999</v>
      </c>
    </row>
    <row r="14" spans="2:10">
      <c r="B14" s="156" t="s">
        <v>677</v>
      </c>
      <c r="C14" s="163" t="s">
        <v>1086</v>
      </c>
      <c r="D14" s="158" t="s">
        <v>675</v>
      </c>
      <c r="E14" s="163" t="s">
        <v>1091</v>
      </c>
      <c r="F14" s="159">
        <v>40270</v>
      </c>
      <c r="G14" s="164">
        <v>168.95</v>
      </c>
      <c r="H14" s="161">
        <v>14</v>
      </c>
      <c r="I14" s="165">
        <f t="shared" si="0"/>
        <v>2365.2999999999997</v>
      </c>
    </row>
    <row r="15" spans="2:10">
      <c r="B15" s="156" t="s">
        <v>171</v>
      </c>
      <c r="C15" s="157" t="s">
        <v>1086</v>
      </c>
      <c r="D15" s="158" t="s">
        <v>674</v>
      </c>
      <c r="E15" s="157" t="s">
        <v>1093</v>
      </c>
      <c r="F15" s="159">
        <v>40274</v>
      </c>
      <c r="G15" s="160">
        <v>168.95</v>
      </c>
      <c r="H15" s="161">
        <v>13</v>
      </c>
      <c r="I15" s="162">
        <f t="shared" si="0"/>
        <v>2196.35</v>
      </c>
    </row>
    <row r="16" spans="2:10">
      <c r="B16" s="156" t="s">
        <v>677</v>
      </c>
      <c r="C16" s="163" t="s">
        <v>1086</v>
      </c>
      <c r="D16" s="158" t="s">
        <v>675</v>
      </c>
      <c r="E16" s="163" t="s">
        <v>1092</v>
      </c>
      <c r="F16" s="159">
        <v>40276</v>
      </c>
      <c r="G16" s="164">
        <v>168.95</v>
      </c>
      <c r="H16" s="161">
        <v>3</v>
      </c>
      <c r="I16" s="165">
        <f t="shared" si="0"/>
        <v>506.84999999999997</v>
      </c>
    </row>
    <row r="17" spans="2:9">
      <c r="B17" s="156" t="s">
        <v>312</v>
      </c>
      <c r="C17" s="157" t="s">
        <v>1086</v>
      </c>
      <c r="D17" s="158" t="s">
        <v>674</v>
      </c>
      <c r="E17" s="157" t="s">
        <v>1093</v>
      </c>
      <c r="F17" s="159">
        <v>40278</v>
      </c>
      <c r="G17" s="160">
        <v>168.95</v>
      </c>
      <c r="H17" s="161">
        <v>10</v>
      </c>
      <c r="I17" s="162">
        <f t="shared" si="0"/>
        <v>1689.5</v>
      </c>
    </row>
    <row r="18" spans="2:9">
      <c r="B18" s="156" t="s">
        <v>682</v>
      </c>
      <c r="C18" s="163" t="s">
        <v>1086</v>
      </c>
      <c r="D18" s="158" t="s">
        <v>679</v>
      </c>
      <c r="E18" s="163" t="s">
        <v>1095</v>
      </c>
      <c r="F18" s="159">
        <v>40281</v>
      </c>
      <c r="G18" s="164">
        <v>168.95</v>
      </c>
      <c r="H18" s="161">
        <v>12</v>
      </c>
      <c r="I18" s="165">
        <f t="shared" si="0"/>
        <v>2027.3999999999999</v>
      </c>
    </row>
    <row r="19" spans="2:9">
      <c r="B19" s="156" t="s">
        <v>262</v>
      </c>
      <c r="C19" s="157" t="s">
        <v>1086</v>
      </c>
      <c r="D19" s="158" t="s">
        <v>676</v>
      </c>
      <c r="E19" s="157" t="s">
        <v>1095</v>
      </c>
      <c r="F19" s="159">
        <v>40289</v>
      </c>
      <c r="G19" s="160">
        <v>168.95</v>
      </c>
      <c r="H19" s="161">
        <v>12</v>
      </c>
      <c r="I19" s="162">
        <f t="shared" si="0"/>
        <v>2027.3999999999999</v>
      </c>
    </row>
    <row r="20" spans="2:9">
      <c r="B20" s="156" t="s">
        <v>678</v>
      </c>
      <c r="C20" s="163" t="s">
        <v>1086</v>
      </c>
      <c r="D20" s="158" t="s">
        <v>679</v>
      </c>
      <c r="E20" s="163" t="s">
        <v>1095</v>
      </c>
      <c r="F20" s="159">
        <v>40296</v>
      </c>
      <c r="G20" s="164">
        <v>168.95</v>
      </c>
      <c r="H20" s="161">
        <v>12</v>
      </c>
      <c r="I20" s="165">
        <f t="shared" si="0"/>
        <v>2027.3999999999999</v>
      </c>
    </row>
    <row r="21" spans="2:9">
      <c r="B21" s="156" t="s">
        <v>678</v>
      </c>
      <c r="C21" s="157" t="s">
        <v>1086</v>
      </c>
      <c r="D21" s="158" t="s">
        <v>679</v>
      </c>
      <c r="E21" s="157" t="s">
        <v>1093</v>
      </c>
      <c r="F21" s="159">
        <v>40311</v>
      </c>
      <c r="G21" s="160">
        <v>168.95</v>
      </c>
      <c r="H21" s="161">
        <v>15</v>
      </c>
      <c r="I21" s="162">
        <f t="shared" si="0"/>
        <v>2534.25</v>
      </c>
    </row>
    <row r="22" spans="2:9">
      <c r="B22" s="156" t="s">
        <v>682</v>
      </c>
      <c r="C22" s="163" t="s">
        <v>1086</v>
      </c>
      <c r="D22" s="158" t="s">
        <v>679</v>
      </c>
      <c r="E22" s="163" t="s">
        <v>1095</v>
      </c>
      <c r="F22" s="159">
        <v>40311</v>
      </c>
      <c r="G22" s="164">
        <v>168.95</v>
      </c>
      <c r="H22" s="161">
        <v>14</v>
      </c>
      <c r="I22" s="165">
        <f t="shared" si="0"/>
        <v>2365.2999999999997</v>
      </c>
    </row>
    <row r="23" spans="2:9">
      <c r="B23" s="156" t="s">
        <v>262</v>
      </c>
      <c r="C23" s="157" t="s">
        <v>1086</v>
      </c>
      <c r="D23" s="158" t="s">
        <v>676</v>
      </c>
      <c r="E23" s="157" t="s">
        <v>1092</v>
      </c>
      <c r="F23" s="159">
        <v>40315</v>
      </c>
      <c r="G23" s="160">
        <v>168.95</v>
      </c>
      <c r="H23" s="161">
        <v>11</v>
      </c>
      <c r="I23" s="162">
        <f t="shared" si="0"/>
        <v>1858.4499999999998</v>
      </c>
    </row>
    <row r="24" spans="2:9">
      <c r="B24" s="156" t="s">
        <v>343</v>
      </c>
      <c r="C24" s="163" t="s">
        <v>1086</v>
      </c>
      <c r="D24" s="158" t="s">
        <v>674</v>
      </c>
      <c r="E24" s="163" t="s">
        <v>1091</v>
      </c>
      <c r="F24" s="159">
        <v>40319</v>
      </c>
      <c r="G24" s="164">
        <v>168.95</v>
      </c>
      <c r="H24" s="161">
        <v>4</v>
      </c>
      <c r="I24" s="165">
        <f t="shared" si="0"/>
        <v>675.8</v>
      </c>
    </row>
    <row r="25" spans="2:9">
      <c r="B25" s="156" t="s">
        <v>682</v>
      </c>
      <c r="C25" s="157" t="s">
        <v>1086</v>
      </c>
      <c r="D25" s="158" t="s">
        <v>679</v>
      </c>
      <c r="E25" s="157" t="s">
        <v>1094</v>
      </c>
      <c r="F25" s="159">
        <v>40320</v>
      </c>
      <c r="G25" s="160">
        <v>168.95</v>
      </c>
      <c r="H25" s="161">
        <v>9</v>
      </c>
      <c r="I25" s="162">
        <f t="shared" si="0"/>
        <v>1520.55</v>
      </c>
    </row>
    <row r="26" spans="2:9">
      <c r="B26" s="156" t="s">
        <v>682</v>
      </c>
      <c r="C26" s="163" t="s">
        <v>1086</v>
      </c>
      <c r="D26" s="158" t="s">
        <v>679</v>
      </c>
      <c r="E26" s="163" t="s">
        <v>1094</v>
      </c>
      <c r="F26" s="159">
        <v>40323</v>
      </c>
      <c r="G26" s="164">
        <v>168.95</v>
      </c>
      <c r="H26" s="161">
        <v>6</v>
      </c>
      <c r="I26" s="165">
        <f t="shared" si="0"/>
        <v>1013.6999999999999</v>
      </c>
    </row>
    <row r="27" spans="2:9">
      <c r="B27" s="156" t="s">
        <v>312</v>
      </c>
      <c r="C27" s="157" t="s">
        <v>1086</v>
      </c>
      <c r="D27" s="158" t="s">
        <v>674</v>
      </c>
      <c r="E27" s="157" t="s">
        <v>1092</v>
      </c>
      <c r="F27" s="159">
        <v>40323</v>
      </c>
      <c r="G27" s="160">
        <v>168.95</v>
      </c>
      <c r="H27" s="161">
        <v>9</v>
      </c>
      <c r="I27" s="162">
        <f t="shared" si="0"/>
        <v>1520.55</v>
      </c>
    </row>
    <row r="28" spans="2:9">
      <c r="B28" s="156" t="s">
        <v>171</v>
      </c>
      <c r="C28" s="163" t="s">
        <v>1086</v>
      </c>
      <c r="D28" s="158" t="s">
        <v>674</v>
      </c>
      <c r="E28" s="163" t="s">
        <v>1094</v>
      </c>
      <c r="F28" s="159">
        <v>40329</v>
      </c>
      <c r="G28" s="164">
        <v>168.95</v>
      </c>
      <c r="H28" s="161">
        <v>14</v>
      </c>
      <c r="I28" s="165">
        <f t="shared" si="0"/>
        <v>2365.2999999999997</v>
      </c>
    </row>
    <row r="29" spans="2:9">
      <c r="B29" s="156" t="s">
        <v>682</v>
      </c>
      <c r="C29" s="157" t="s">
        <v>1086</v>
      </c>
      <c r="D29" s="158" t="s">
        <v>679</v>
      </c>
      <c r="E29" s="157" t="s">
        <v>1094</v>
      </c>
      <c r="F29" s="159">
        <v>40336</v>
      </c>
      <c r="G29" s="160">
        <v>168.95</v>
      </c>
      <c r="H29" s="161">
        <v>18</v>
      </c>
      <c r="I29" s="162">
        <f t="shared" si="0"/>
        <v>3041.1</v>
      </c>
    </row>
    <row r="30" spans="2:9">
      <c r="B30" s="156" t="s">
        <v>682</v>
      </c>
      <c r="C30" s="163" t="s">
        <v>1086</v>
      </c>
      <c r="D30" s="158" t="s">
        <v>679</v>
      </c>
      <c r="E30" s="163" t="s">
        <v>1091</v>
      </c>
      <c r="F30" s="159">
        <v>40344</v>
      </c>
      <c r="G30" s="164">
        <v>168.95</v>
      </c>
      <c r="H30" s="161">
        <v>6</v>
      </c>
      <c r="I30" s="165">
        <f t="shared" si="0"/>
        <v>1013.6999999999999</v>
      </c>
    </row>
    <row r="31" spans="2:9">
      <c r="B31" s="156" t="s">
        <v>312</v>
      </c>
      <c r="C31" s="157" t="s">
        <v>1086</v>
      </c>
      <c r="D31" s="158" t="s">
        <v>674</v>
      </c>
      <c r="E31" s="157" t="s">
        <v>1091</v>
      </c>
      <c r="F31" s="159">
        <v>40344</v>
      </c>
      <c r="G31" s="160">
        <v>168.95</v>
      </c>
      <c r="H31" s="161">
        <v>9</v>
      </c>
      <c r="I31" s="162">
        <f t="shared" si="0"/>
        <v>1520.55</v>
      </c>
    </row>
    <row r="32" spans="2:9">
      <c r="B32" s="156" t="s">
        <v>262</v>
      </c>
      <c r="C32" s="163" t="s">
        <v>1086</v>
      </c>
      <c r="D32" s="158" t="s">
        <v>676</v>
      </c>
      <c r="E32" s="163" t="s">
        <v>1091</v>
      </c>
      <c r="F32" s="159">
        <v>40351</v>
      </c>
      <c r="G32" s="164">
        <v>168.95</v>
      </c>
      <c r="H32" s="161">
        <v>5</v>
      </c>
      <c r="I32" s="165">
        <f t="shared" si="0"/>
        <v>844.75</v>
      </c>
    </row>
    <row r="33" spans="2:9">
      <c r="B33" s="156" t="s">
        <v>312</v>
      </c>
      <c r="C33" s="157" t="s">
        <v>1086</v>
      </c>
      <c r="D33" s="158" t="s">
        <v>674</v>
      </c>
      <c r="E33" s="157" t="s">
        <v>1091</v>
      </c>
      <c r="F33" s="159">
        <v>40353</v>
      </c>
      <c r="G33" s="160">
        <v>168.95</v>
      </c>
      <c r="H33" s="161">
        <v>7</v>
      </c>
      <c r="I33" s="162">
        <f t="shared" si="0"/>
        <v>1182.6499999999999</v>
      </c>
    </row>
    <row r="34" spans="2:9">
      <c r="B34" s="156" t="s">
        <v>677</v>
      </c>
      <c r="C34" s="163" t="s">
        <v>1086</v>
      </c>
      <c r="D34" s="158" t="s">
        <v>675</v>
      </c>
      <c r="E34" s="163" t="s">
        <v>1093</v>
      </c>
      <c r="F34" s="159">
        <v>40361</v>
      </c>
      <c r="G34" s="164">
        <v>168.95</v>
      </c>
      <c r="H34" s="161">
        <v>7</v>
      </c>
      <c r="I34" s="165">
        <f t="shared" si="0"/>
        <v>1182.6499999999999</v>
      </c>
    </row>
    <row r="35" spans="2:9">
      <c r="B35" s="156" t="s">
        <v>673</v>
      </c>
      <c r="C35" s="157" t="s">
        <v>1086</v>
      </c>
      <c r="D35" s="158" t="s">
        <v>674</v>
      </c>
      <c r="E35" s="157" t="s">
        <v>1095</v>
      </c>
      <c r="F35" s="159">
        <v>40367</v>
      </c>
      <c r="G35" s="160">
        <v>168.95</v>
      </c>
      <c r="H35" s="161">
        <v>14</v>
      </c>
      <c r="I35" s="162">
        <f t="shared" si="0"/>
        <v>2365.2999999999997</v>
      </c>
    </row>
    <row r="36" spans="2:9">
      <c r="B36" s="156" t="s">
        <v>262</v>
      </c>
      <c r="C36" s="163" t="s">
        <v>1086</v>
      </c>
      <c r="D36" s="158" t="s">
        <v>676</v>
      </c>
      <c r="E36" s="163" t="s">
        <v>1094</v>
      </c>
      <c r="F36" s="159">
        <v>40380</v>
      </c>
      <c r="G36" s="164">
        <v>168.95</v>
      </c>
      <c r="H36" s="161">
        <v>7</v>
      </c>
      <c r="I36" s="165">
        <f t="shared" si="0"/>
        <v>1182.6499999999999</v>
      </c>
    </row>
    <row r="37" spans="2:9">
      <c r="B37" s="156" t="s">
        <v>678</v>
      </c>
      <c r="C37" s="157" t="s">
        <v>1086</v>
      </c>
      <c r="D37" s="158" t="s">
        <v>679</v>
      </c>
      <c r="E37" s="157" t="s">
        <v>1094</v>
      </c>
      <c r="F37" s="159">
        <v>40386</v>
      </c>
      <c r="G37" s="160">
        <v>168.95</v>
      </c>
      <c r="H37" s="161">
        <v>12</v>
      </c>
      <c r="I37" s="162">
        <f t="shared" si="0"/>
        <v>2027.3999999999999</v>
      </c>
    </row>
    <row r="38" spans="2:9">
      <c r="B38" s="156" t="s">
        <v>605</v>
      </c>
      <c r="C38" s="163" t="s">
        <v>1086</v>
      </c>
      <c r="D38" s="158" t="s">
        <v>675</v>
      </c>
      <c r="E38" s="163" t="s">
        <v>1093</v>
      </c>
      <c r="F38" s="159">
        <v>40386</v>
      </c>
      <c r="G38" s="164">
        <v>168.95</v>
      </c>
      <c r="H38" s="161">
        <v>8</v>
      </c>
      <c r="I38" s="165">
        <f t="shared" si="0"/>
        <v>1351.6</v>
      </c>
    </row>
    <row r="39" spans="2:9">
      <c r="B39" s="156" t="s">
        <v>262</v>
      </c>
      <c r="C39" s="157" t="s">
        <v>1086</v>
      </c>
      <c r="D39" s="158" t="s">
        <v>676</v>
      </c>
      <c r="E39" s="157" t="s">
        <v>1094</v>
      </c>
      <c r="F39" s="159">
        <v>40392</v>
      </c>
      <c r="G39" s="160">
        <v>168.95</v>
      </c>
      <c r="H39" s="161">
        <v>20</v>
      </c>
      <c r="I39" s="162">
        <f t="shared" si="0"/>
        <v>3379</v>
      </c>
    </row>
    <row r="40" spans="2:9">
      <c r="B40" s="156" t="s">
        <v>171</v>
      </c>
      <c r="C40" s="163" t="s">
        <v>1086</v>
      </c>
      <c r="D40" s="158" t="s">
        <v>674</v>
      </c>
      <c r="E40" s="163" t="s">
        <v>1095</v>
      </c>
      <c r="F40" s="159">
        <v>40393</v>
      </c>
      <c r="G40" s="164">
        <v>168.95</v>
      </c>
      <c r="H40" s="161">
        <v>15</v>
      </c>
      <c r="I40" s="165">
        <f t="shared" si="0"/>
        <v>2534.25</v>
      </c>
    </row>
    <row r="41" spans="2:9">
      <c r="B41" s="156" t="s">
        <v>312</v>
      </c>
      <c r="C41" s="157" t="s">
        <v>1086</v>
      </c>
      <c r="D41" s="158" t="s">
        <v>674</v>
      </c>
      <c r="E41" s="157" t="s">
        <v>1092</v>
      </c>
      <c r="F41" s="159">
        <v>40399</v>
      </c>
      <c r="G41" s="160">
        <v>168.95</v>
      </c>
      <c r="H41" s="161">
        <v>13</v>
      </c>
      <c r="I41" s="162">
        <f t="shared" si="0"/>
        <v>2196.35</v>
      </c>
    </row>
    <row r="42" spans="2:9">
      <c r="B42" s="156" t="s">
        <v>678</v>
      </c>
      <c r="C42" s="163" t="s">
        <v>1086</v>
      </c>
      <c r="D42" s="158" t="s">
        <v>679</v>
      </c>
      <c r="E42" s="163" t="s">
        <v>1093</v>
      </c>
      <c r="F42" s="159">
        <v>40406</v>
      </c>
      <c r="G42" s="164">
        <v>168.95</v>
      </c>
      <c r="H42" s="161">
        <v>2</v>
      </c>
      <c r="I42" s="165">
        <f t="shared" si="0"/>
        <v>337.9</v>
      </c>
    </row>
    <row r="43" spans="2:9">
      <c r="B43" s="156" t="s">
        <v>150</v>
      </c>
      <c r="C43" s="157" t="s">
        <v>1086</v>
      </c>
      <c r="D43" s="158" t="s">
        <v>676</v>
      </c>
      <c r="E43" s="157" t="s">
        <v>1095</v>
      </c>
      <c r="F43" s="159">
        <v>40407</v>
      </c>
      <c r="G43" s="160">
        <v>168.95</v>
      </c>
      <c r="H43" s="161">
        <v>8</v>
      </c>
      <c r="I43" s="162">
        <f t="shared" si="0"/>
        <v>1351.6</v>
      </c>
    </row>
    <row r="44" spans="2:9">
      <c r="B44" s="156" t="s">
        <v>678</v>
      </c>
      <c r="C44" s="163" t="s">
        <v>1086</v>
      </c>
      <c r="D44" s="158" t="s">
        <v>679</v>
      </c>
      <c r="E44" s="163" t="s">
        <v>1093</v>
      </c>
      <c r="F44" s="159">
        <v>40408</v>
      </c>
      <c r="G44" s="164">
        <v>168.95</v>
      </c>
      <c r="H44" s="161">
        <v>1</v>
      </c>
      <c r="I44" s="165">
        <f t="shared" si="0"/>
        <v>168.95</v>
      </c>
    </row>
    <row r="45" spans="2:9">
      <c r="B45" s="156" t="s">
        <v>681</v>
      </c>
      <c r="C45" s="157" t="s">
        <v>1086</v>
      </c>
      <c r="D45" s="158" t="s">
        <v>679</v>
      </c>
      <c r="E45" s="157" t="s">
        <v>1095</v>
      </c>
      <c r="F45" s="159">
        <v>40414</v>
      </c>
      <c r="G45" s="160">
        <v>168.95</v>
      </c>
      <c r="H45" s="161">
        <v>3</v>
      </c>
      <c r="I45" s="162">
        <f t="shared" si="0"/>
        <v>506.84999999999997</v>
      </c>
    </row>
    <row r="46" spans="2:9">
      <c r="B46" s="156" t="s">
        <v>678</v>
      </c>
      <c r="C46" s="163" t="s">
        <v>1086</v>
      </c>
      <c r="D46" s="158" t="s">
        <v>679</v>
      </c>
      <c r="E46" s="163" t="s">
        <v>1095</v>
      </c>
      <c r="F46" s="159">
        <v>40421</v>
      </c>
      <c r="G46" s="164">
        <v>168.95</v>
      </c>
      <c r="H46" s="161">
        <v>12</v>
      </c>
      <c r="I46" s="165">
        <f t="shared" si="0"/>
        <v>2027.3999999999999</v>
      </c>
    </row>
    <row r="47" spans="2:9">
      <c r="B47" s="156" t="s">
        <v>262</v>
      </c>
      <c r="C47" s="157" t="s">
        <v>1086</v>
      </c>
      <c r="D47" s="158" t="s">
        <v>676</v>
      </c>
      <c r="E47" s="157" t="s">
        <v>1094</v>
      </c>
      <c r="F47" s="159">
        <v>40424</v>
      </c>
      <c r="G47" s="160">
        <v>168.95</v>
      </c>
      <c r="H47" s="161">
        <v>9</v>
      </c>
      <c r="I47" s="162">
        <f t="shared" si="0"/>
        <v>1520.55</v>
      </c>
    </row>
    <row r="48" spans="2:9">
      <c r="B48" s="156" t="s">
        <v>605</v>
      </c>
      <c r="C48" s="163" t="s">
        <v>1086</v>
      </c>
      <c r="D48" s="158" t="s">
        <v>675</v>
      </c>
      <c r="E48" s="163" t="s">
        <v>1095</v>
      </c>
      <c r="F48" s="159">
        <v>40430</v>
      </c>
      <c r="G48" s="164">
        <v>168.95</v>
      </c>
      <c r="H48" s="161">
        <v>4</v>
      </c>
      <c r="I48" s="165">
        <f t="shared" si="0"/>
        <v>675.8</v>
      </c>
    </row>
    <row r="49" spans="2:9">
      <c r="B49" s="156" t="s">
        <v>605</v>
      </c>
      <c r="C49" s="157" t="s">
        <v>1086</v>
      </c>
      <c r="D49" s="158" t="s">
        <v>675</v>
      </c>
      <c r="E49" s="157" t="s">
        <v>1095</v>
      </c>
      <c r="F49" s="159">
        <v>40446</v>
      </c>
      <c r="G49" s="160">
        <v>168.95</v>
      </c>
      <c r="H49" s="161">
        <v>4</v>
      </c>
      <c r="I49" s="162">
        <f t="shared" si="0"/>
        <v>675.8</v>
      </c>
    </row>
    <row r="50" spans="2:9">
      <c r="B50" s="156" t="s">
        <v>678</v>
      </c>
      <c r="C50" s="163" t="s">
        <v>1086</v>
      </c>
      <c r="D50" s="158" t="s">
        <v>679</v>
      </c>
      <c r="E50" s="163" t="s">
        <v>1092</v>
      </c>
      <c r="F50" s="159">
        <v>40450</v>
      </c>
      <c r="G50" s="164">
        <v>168.95</v>
      </c>
      <c r="H50" s="161">
        <v>1</v>
      </c>
      <c r="I50" s="165">
        <f t="shared" si="0"/>
        <v>168.95</v>
      </c>
    </row>
    <row r="51" spans="2:9">
      <c r="B51" s="156" t="s">
        <v>605</v>
      </c>
      <c r="C51" s="157" t="s">
        <v>1086</v>
      </c>
      <c r="D51" s="158" t="s">
        <v>675</v>
      </c>
      <c r="E51" s="157" t="s">
        <v>1092</v>
      </c>
      <c r="F51" s="159">
        <v>40452</v>
      </c>
      <c r="G51" s="160">
        <v>168.95</v>
      </c>
      <c r="H51" s="161">
        <v>6</v>
      </c>
      <c r="I51" s="162">
        <f t="shared" si="0"/>
        <v>1013.6999999999999</v>
      </c>
    </row>
    <row r="52" spans="2:9">
      <c r="B52" s="156" t="s">
        <v>680</v>
      </c>
      <c r="C52" s="163" t="s">
        <v>1086</v>
      </c>
      <c r="D52" s="158" t="s">
        <v>679</v>
      </c>
      <c r="E52" s="163" t="s">
        <v>1094</v>
      </c>
      <c r="F52" s="159">
        <v>40455</v>
      </c>
      <c r="G52" s="164">
        <v>168.95</v>
      </c>
      <c r="H52" s="161">
        <v>18</v>
      </c>
      <c r="I52" s="165">
        <f t="shared" si="0"/>
        <v>3041.1</v>
      </c>
    </row>
    <row r="53" spans="2:9">
      <c r="B53" s="156" t="s">
        <v>673</v>
      </c>
      <c r="C53" s="157" t="s">
        <v>1086</v>
      </c>
      <c r="D53" s="158" t="s">
        <v>674</v>
      </c>
      <c r="E53" s="157" t="s">
        <v>1092</v>
      </c>
      <c r="F53" s="159">
        <v>40456</v>
      </c>
      <c r="G53" s="160">
        <v>168.95</v>
      </c>
      <c r="H53" s="161">
        <v>4</v>
      </c>
      <c r="I53" s="162">
        <f t="shared" si="0"/>
        <v>675.8</v>
      </c>
    </row>
    <row r="54" spans="2:9">
      <c r="B54" s="156" t="s">
        <v>262</v>
      </c>
      <c r="C54" s="163" t="s">
        <v>1086</v>
      </c>
      <c r="D54" s="158" t="s">
        <v>676</v>
      </c>
      <c r="E54" s="163" t="s">
        <v>1091</v>
      </c>
      <c r="F54" s="159">
        <v>40469</v>
      </c>
      <c r="G54" s="164">
        <v>168.95</v>
      </c>
      <c r="H54" s="161">
        <v>7</v>
      </c>
      <c r="I54" s="165">
        <f t="shared" si="0"/>
        <v>1182.6499999999999</v>
      </c>
    </row>
    <row r="55" spans="2:9">
      <c r="B55" s="156" t="s">
        <v>171</v>
      </c>
      <c r="C55" s="157" t="s">
        <v>1086</v>
      </c>
      <c r="D55" s="158" t="s">
        <v>674</v>
      </c>
      <c r="E55" s="157" t="s">
        <v>1092</v>
      </c>
      <c r="F55" s="159">
        <v>40470</v>
      </c>
      <c r="G55" s="160">
        <v>168.95</v>
      </c>
      <c r="H55" s="161">
        <v>2</v>
      </c>
      <c r="I55" s="162">
        <f t="shared" si="0"/>
        <v>337.9</v>
      </c>
    </row>
    <row r="56" spans="2:9">
      <c r="B56" s="156" t="s">
        <v>262</v>
      </c>
      <c r="C56" s="163" t="s">
        <v>1086</v>
      </c>
      <c r="D56" s="158" t="s">
        <v>676</v>
      </c>
      <c r="E56" s="163" t="s">
        <v>1093</v>
      </c>
      <c r="F56" s="159">
        <v>40477</v>
      </c>
      <c r="G56" s="164">
        <v>168.95</v>
      </c>
      <c r="H56" s="161">
        <v>12</v>
      </c>
      <c r="I56" s="165">
        <f t="shared" si="0"/>
        <v>2027.3999999999999</v>
      </c>
    </row>
    <row r="57" spans="2:9">
      <c r="B57" s="156" t="s">
        <v>673</v>
      </c>
      <c r="C57" s="157" t="s">
        <v>1086</v>
      </c>
      <c r="D57" s="158" t="s">
        <v>674</v>
      </c>
      <c r="E57" s="157" t="s">
        <v>1093</v>
      </c>
      <c r="F57" s="159">
        <v>40477</v>
      </c>
      <c r="G57" s="160">
        <v>168.95</v>
      </c>
      <c r="H57" s="161">
        <v>15</v>
      </c>
      <c r="I57" s="162">
        <f t="shared" si="0"/>
        <v>2534.25</v>
      </c>
    </row>
    <row r="58" spans="2:9">
      <c r="B58" s="156" t="s">
        <v>343</v>
      </c>
      <c r="C58" s="163" t="s">
        <v>1086</v>
      </c>
      <c r="D58" s="158" t="s">
        <v>674</v>
      </c>
      <c r="E58" s="163" t="s">
        <v>1094</v>
      </c>
      <c r="F58" s="159">
        <v>40483</v>
      </c>
      <c r="G58" s="164">
        <v>168.95</v>
      </c>
      <c r="H58" s="161">
        <v>11</v>
      </c>
      <c r="I58" s="165">
        <f t="shared" si="0"/>
        <v>1858.4499999999998</v>
      </c>
    </row>
    <row r="59" spans="2:9">
      <c r="B59" s="156" t="s">
        <v>343</v>
      </c>
      <c r="C59" s="157" t="s">
        <v>1086</v>
      </c>
      <c r="D59" s="158" t="s">
        <v>674</v>
      </c>
      <c r="E59" s="157" t="s">
        <v>1092</v>
      </c>
      <c r="F59" s="159">
        <v>40483</v>
      </c>
      <c r="G59" s="160">
        <v>168.95</v>
      </c>
      <c r="H59" s="161">
        <v>2</v>
      </c>
      <c r="I59" s="162">
        <f t="shared" si="0"/>
        <v>337.9</v>
      </c>
    </row>
    <row r="60" spans="2:9">
      <c r="B60" s="156" t="s">
        <v>262</v>
      </c>
      <c r="C60" s="163" t="s">
        <v>1086</v>
      </c>
      <c r="D60" s="158" t="s">
        <v>676</v>
      </c>
      <c r="E60" s="163" t="s">
        <v>1092</v>
      </c>
      <c r="F60" s="159">
        <v>40487</v>
      </c>
      <c r="G60" s="164">
        <v>168.95</v>
      </c>
      <c r="H60" s="161">
        <v>11</v>
      </c>
      <c r="I60" s="165">
        <f t="shared" si="0"/>
        <v>1858.4499999999998</v>
      </c>
    </row>
    <row r="61" spans="2:9">
      <c r="B61" s="156" t="s">
        <v>682</v>
      </c>
      <c r="C61" s="157" t="s">
        <v>1086</v>
      </c>
      <c r="D61" s="158" t="s">
        <v>679</v>
      </c>
      <c r="E61" s="157" t="s">
        <v>1094</v>
      </c>
      <c r="F61" s="159">
        <v>40491</v>
      </c>
      <c r="G61" s="160">
        <v>168.95</v>
      </c>
      <c r="H61" s="161">
        <v>11</v>
      </c>
      <c r="I61" s="162">
        <f t="shared" si="0"/>
        <v>1858.4499999999998</v>
      </c>
    </row>
    <row r="62" spans="2:9">
      <c r="B62" s="156" t="s">
        <v>682</v>
      </c>
      <c r="C62" s="163" t="s">
        <v>1086</v>
      </c>
      <c r="D62" s="158" t="s">
        <v>679</v>
      </c>
      <c r="E62" s="163" t="s">
        <v>1093</v>
      </c>
      <c r="F62" s="159">
        <v>40491</v>
      </c>
      <c r="G62" s="164">
        <v>168.95</v>
      </c>
      <c r="H62" s="161">
        <v>1</v>
      </c>
      <c r="I62" s="165">
        <f t="shared" si="0"/>
        <v>168.95</v>
      </c>
    </row>
    <row r="63" spans="2:9">
      <c r="B63" s="156" t="s">
        <v>171</v>
      </c>
      <c r="C63" s="157" t="s">
        <v>1086</v>
      </c>
      <c r="D63" s="158" t="s">
        <v>674</v>
      </c>
      <c r="E63" s="157" t="s">
        <v>1094</v>
      </c>
      <c r="F63" s="159">
        <v>40495</v>
      </c>
      <c r="G63" s="160">
        <v>168.95</v>
      </c>
      <c r="H63" s="161">
        <v>15</v>
      </c>
      <c r="I63" s="162">
        <f t="shared" si="0"/>
        <v>2534.25</v>
      </c>
    </row>
    <row r="64" spans="2:9">
      <c r="B64" s="156" t="s">
        <v>171</v>
      </c>
      <c r="C64" s="163" t="s">
        <v>1086</v>
      </c>
      <c r="D64" s="158" t="s">
        <v>674</v>
      </c>
      <c r="E64" s="163" t="s">
        <v>1092</v>
      </c>
      <c r="F64" s="159">
        <v>40498</v>
      </c>
      <c r="G64" s="164">
        <v>168.95</v>
      </c>
      <c r="H64" s="161">
        <v>5</v>
      </c>
      <c r="I64" s="165">
        <f t="shared" si="0"/>
        <v>844.75</v>
      </c>
    </row>
    <row r="65" spans="2:9">
      <c r="B65" s="156" t="s">
        <v>673</v>
      </c>
      <c r="C65" s="157" t="s">
        <v>1086</v>
      </c>
      <c r="D65" s="158" t="s">
        <v>674</v>
      </c>
      <c r="E65" s="157" t="s">
        <v>1091</v>
      </c>
      <c r="F65" s="159">
        <v>40499</v>
      </c>
      <c r="G65" s="160">
        <v>168.95</v>
      </c>
      <c r="H65" s="161">
        <v>4</v>
      </c>
      <c r="I65" s="162">
        <f t="shared" si="0"/>
        <v>675.8</v>
      </c>
    </row>
    <row r="66" spans="2:9">
      <c r="B66" s="156" t="s">
        <v>312</v>
      </c>
      <c r="C66" s="163" t="s">
        <v>1086</v>
      </c>
      <c r="D66" s="158" t="s">
        <v>674</v>
      </c>
      <c r="E66" s="163" t="s">
        <v>1095</v>
      </c>
      <c r="F66" s="159">
        <v>40501</v>
      </c>
      <c r="G66" s="164">
        <v>168.95</v>
      </c>
      <c r="H66" s="161">
        <v>3</v>
      </c>
      <c r="I66" s="165">
        <f t="shared" ref="I66:I129" si="1">G66*H66</f>
        <v>506.84999999999997</v>
      </c>
    </row>
    <row r="67" spans="2:9">
      <c r="B67" s="156" t="s">
        <v>262</v>
      </c>
      <c r="C67" s="157" t="s">
        <v>1086</v>
      </c>
      <c r="D67" s="158" t="s">
        <v>676</v>
      </c>
      <c r="E67" s="157" t="s">
        <v>1091</v>
      </c>
      <c r="F67" s="159">
        <v>40505</v>
      </c>
      <c r="G67" s="160">
        <v>168.95</v>
      </c>
      <c r="H67" s="161">
        <v>2</v>
      </c>
      <c r="I67" s="162">
        <f t="shared" si="1"/>
        <v>337.9</v>
      </c>
    </row>
    <row r="68" spans="2:9">
      <c r="B68" s="156" t="s">
        <v>673</v>
      </c>
      <c r="C68" s="163" t="s">
        <v>1086</v>
      </c>
      <c r="D68" s="158" t="s">
        <v>674</v>
      </c>
      <c r="E68" s="163" t="s">
        <v>1091</v>
      </c>
      <c r="F68" s="159">
        <v>40508</v>
      </c>
      <c r="G68" s="164">
        <v>168.95</v>
      </c>
      <c r="H68" s="161">
        <v>3</v>
      </c>
      <c r="I68" s="165">
        <f t="shared" si="1"/>
        <v>506.84999999999997</v>
      </c>
    </row>
    <row r="69" spans="2:9">
      <c r="B69" s="156" t="s">
        <v>150</v>
      </c>
      <c r="C69" s="157" t="s">
        <v>1086</v>
      </c>
      <c r="D69" s="158" t="s">
        <v>676</v>
      </c>
      <c r="E69" s="157" t="s">
        <v>1093</v>
      </c>
      <c r="F69" s="159">
        <v>40509</v>
      </c>
      <c r="G69" s="160">
        <v>168.95</v>
      </c>
      <c r="H69" s="161">
        <v>14</v>
      </c>
      <c r="I69" s="162">
        <f t="shared" si="1"/>
        <v>2365.2999999999997</v>
      </c>
    </row>
    <row r="70" spans="2:9">
      <c r="B70" s="156" t="s">
        <v>150</v>
      </c>
      <c r="C70" s="163" t="s">
        <v>1086</v>
      </c>
      <c r="D70" s="158" t="s">
        <v>676</v>
      </c>
      <c r="E70" s="163" t="s">
        <v>1091</v>
      </c>
      <c r="F70" s="159">
        <v>40512</v>
      </c>
      <c r="G70" s="164">
        <v>168.95</v>
      </c>
      <c r="H70" s="161">
        <v>9</v>
      </c>
      <c r="I70" s="165">
        <f t="shared" si="1"/>
        <v>1520.55</v>
      </c>
    </row>
    <row r="71" spans="2:9">
      <c r="B71" s="156" t="s">
        <v>171</v>
      </c>
      <c r="C71" s="157" t="s">
        <v>1086</v>
      </c>
      <c r="D71" s="158" t="s">
        <v>674</v>
      </c>
      <c r="E71" s="157" t="s">
        <v>1092</v>
      </c>
      <c r="F71" s="159">
        <v>40519</v>
      </c>
      <c r="G71" s="160">
        <v>168.95</v>
      </c>
      <c r="H71" s="161">
        <v>15</v>
      </c>
      <c r="I71" s="162">
        <f t="shared" si="1"/>
        <v>2534.25</v>
      </c>
    </row>
    <row r="72" spans="2:9">
      <c r="B72" s="156" t="s">
        <v>262</v>
      </c>
      <c r="C72" s="163" t="s">
        <v>1086</v>
      </c>
      <c r="D72" s="158" t="s">
        <v>676</v>
      </c>
      <c r="E72" s="163" t="s">
        <v>1095</v>
      </c>
      <c r="F72" s="159">
        <v>40520</v>
      </c>
      <c r="G72" s="164">
        <v>168.95</v>
      </c>
      <c r="H72" s="161">
        <v>5</v>
      </c>
      <c r="I72" s="165">
        <f t="shared" si="1"/>
        <v>844.75</v>
      </c>
    </row>
    <row r="73" spans="2:9">
      <c r="B73" s="156" t="s">
        <v>150</v>
      </c>
      <c r="C73" s="157" t="s">
        <v>1086</v>
      </c>
      <c r="D73" s="158" t="s">
        <v>676</v>
      </c>
      <c r="E73" s="157" t="s">
        <v>1093</v>
      </c>
      <c r="F73" s="159">
        <v>40522</v>
      </c>
      <c r="G73" s="160">
        <v>168.95</v>
      </c>
      <c r="H73" s="161">
        <v>1</v>
      </c>
      <c r="I73" s="162">
        <f t="shared" si="1"/>
        <v>168.95</v>
      </c>
    </row>
    <row r="74" spans="2:9">
      <c r="B74" s="156" t="s">
        <v>673</v>
      </c>
      <c r="C74" s="163" t="s">
        <v>1086</v>
      </c>
      <c r="D74" s="158" t="s">
        <v>674</v>
      </c>
      <c r="E74" s="163" t="s">
        <v>1093</v>
      </c>
      <c r="F74" s="159">
        <v>40529</v>
      </c>
      <c r="G74" s="164">
        <v>168.95</v>
      </c>
      <c r="H74" s="161">
        <v>11</v>
      </c>
      <c r="I74" s="165">
        <f t="shared" si="1"/>
        <v>1858.4499999999998</v>
      </c>
    </row>
    <row r="75" spans="2:9">
      <c r="B75" s="156" t="s">
        <v>343</v>
      </c>
      <c r="C75" s="157" t="s">
        <v>1086</v>
      </c>
      <c r="D75" s="158" t="s">
        <v>674</v>
      </c>
      <c r="E75" s="157" t="s">
        <v>1091</v>
      </c>
      <c r="F75" s="159">
        <v>40533</v>
      </c>
      <c r="G75" s="160">
        <v>168.95</v>
      </c>
      <c r="H75" s="161">
        <v>9</v>
      </c>
      <c r="I75" s="162">
        <f t="shared" si="1"/>
        <v>1520.55</v>
      </c>
    </row>
    <row r="76" spans="2:9">
      <c r="B76" s="156" t="s">
        <v>678</v>
      </c>
      <c r="C76" s="163" t="s">
        <v>1086</v>
      </c>
      <c r="D76" s="158" t="s">
        <v>679</v>
      </c>
      <c r="E76" s="163" t="s">
        <v>1094</v>
      </c>
      <c r="F76" s="159">
        <v>40533</v>
      </c>
      <c r="G76" s="164">
        <v>168.95</v>
      </c>
      <c r="H76" s="161">
        <v>19</v>
      </c>
      <c r="I76" s="165">
        <f t="shared" si="1"/>
        <v>3210.0499999999997</v>
      </c>
    </row>
    <row r="77" spans="2:9">
      <c r="B77" s="156" t="s">
        <v>343</v>
      </c>
      <c r="C77" s="157" t="s">
        <v>1086</v>
      </c>
      <c r="D77" s="158" t="s">
        <v>674</v>
      </c>
      <c r="E77" s="157" t="s">
        <v>1093</v>
      </c>
      <c r="F77" s="159">
        <v>40534</v>
      </c>
      <c r="G77" s="160">
        <v>168.95</v>
      </c>
      <c r="H77" s="161">
        <v>12</v>
      </c>
      <c r="I77" s="162">
        <f t="shared" si="1"/>
        <v>2027.3999999999999</v>
      </c>
    </row>
    <row r="78" spans="2:9">
      <c r="B78" s="156" t="s">
        <v>673</v>
      </c>
      <c r="C78" s="163" t="s">
        <v>1086</v>
      </c>
      <c r="D78" s="158" t="s">
        <v>674</v>
      </c>
      <c r="E78" s="163" t="s">
        <v>1094</v>
      </c>
      <c r="F78" s="159">
        <v>40537</v>
      </c>
      <c r="G78" s="164">
        <v>168.95</v>
      </c>
      <c r="H78" s="161">
        <v>20</v>
      </c>
      <c r="I78" s="165">
        <f t="shared" si="1"/>
        <v>3379</v>
      </c>
    </row>
    <row r="79" spans="2:9">
      <c r="B79" s="156" t="s">
        <v>343</v>
      </c>
      <c r="C79" s="157" t="s">
        <v>1086</v>
      </c>
      <c r="D79" s="158" t="s">
        <v>674</v>
      </c>
      <c r="E79" s="157" t="s">
        <v>1094</v>
      </c>
      <c r="F79" s="159">
        <v>40539</v>
      </c>
      <c r="G79" s="160">
        <v>168.95</v>
      </c>
      <c r="H79" s="161">
        <v>9</v>
      </c>
      <c r="I79" s="162">
        <f t="shared" si="1"/>
        <v>1520.55</v>
      </c>
    </row>
    <row r="80" spans="2:9">
      <c r="B80" s="156" t="s">
        <v>680</v>
      </c>
      <c r="C80" s="163" t="s">
        <v>1086</v>
      </c>
      <c r="D80" s="158" t="s">
        <v>679</v>
      </c>
      <c r="E80" s="163" t="s">
        <v>1095</v>
      </c>
      <c r="F80" s="159">
        <v>40539</v>
      </c>
      <c r="G80" s="164">
        <v>168.95</v>
      </c>
      <c r="H80" s="161">
        <v>3</v>
      </c>
      <c r="I80" s="165">
        <f t="shared" si="1"/>
        <v>506.84999999999997</v>
      </c>
    </row>
    <row r="81" spans="2:9">
      <c r="B81" s="156" t="s">
        <v>312</v>
      </c>
      <c r="C81" s="157" t="s">
        <v>1086</v>
      </c>
      <c r="D81" s="158" t="s">
        <v>674</v>
      </c>
      <c r="E81" s="157" t="s">
        <v>1092</v>
      </c>
      <c r="F81" s="159">
        <v>40541</v>
      </c>
      <c r="G81" s="160">
        <v>168.95</v>
      </c>
      <c r="H81" s="161">
        <v>4</v>
      </c>
      <c r="I81" s="162">
        <f t="shared" si="1"/>
        <v>675.8</v>
      </c>
    </row>
    <row r="82" spans="2:9">
      <c r="B82" s="156" t="s">
        <v>678</v>
      </c>
      <c r="C82" s="163" t="s">
        <v>1086</v>
      </c>
      <c r="D82" s="158" t="s">
        <v>679</v>
      </c>
      <c r="E82" s="163" t="s">
        <v>1092</v>
      </c>
      <c r="F82" s="159">
        <v>40541</v>
      </c>
      <c r="G82" s="164">
        <v>168.95</v>
      </c>
      <c r="H82" s="161">
        <v>15</v>
      </c>
      <c r="I82" s="165">
        <f t="shared" si="1"/>
        <v>2534.25</v>
      </c>
    </row>
    <row r="83" spans="2:9">
      <c r="B83" s="156" t="s">
        <v>605</v>
      </c>
      <c r="C83" s="157" t="s">
        <v>1086</v>
      </c>
      <c r="D83" s="158" t="s">
        <v>675</v>
      </c>
      <c r="E83" s="157" t="s">
        <v>1093</v>
      </c>
      <c r="F83" s="159">
        <v>40547</v>
      </c>
      <c r="G83" s="160">
        <v>168.95</v>
      </c>
      <c r="H83" s="161">
        <v>15</v>
      </c>
      <c r="I83" s="162">
        <f t="shared" si="1"/>
        <v>2534.25</v>
      </c>
    </row>
    <row r="84" spans="2:9">
      <c r="B84" s="156" t="s">
        <v>673</v>
      </c>
      <c r="C84" s="163" t="s">
        <v>1086</v>
      </c>
      <c r="D84" s="158" t="s">
        <v>674</v>
      </c>
      <c r="E84" s="163" t="s">
        <v>1094</v>
      </c>
      <c r="F84" s="159">
        <v>40548</v>
      </c>
      <c r="G84" s="164">
        <v>168.95</v>
      </c>
      <c r="H84" s="161">
        <v>20</v>
      </c>
      <c r="I84" s="165">
        <f t="shared" si="1"/>
        <v>3379</v>
      </c>
    </row>
    <row r="85" spans="2:9">
      <c r="B85" s="156" t="s">
        <v>171</v>
      </c>
      <c r="C85" s="157" t="s">
        <v>1086</v>
      </c>
      <c r="D85" s="158" t="s">
        <v>674</v>
      </c>
      <c r="E85" s="157" t="s">
        <v>1092</v>
      </c>
      <c r="F85" s="159">
        <v>40548</v>
      </c>
      <c r="G85" s="160">
        <v>168.95</v>
      </c>
      <c r="H85" s="161">
        <v>4</v>
      </c>
      <c r="I85" s="162">
        <f t="shared" si="1"/>
        <v>675.8</v>
      </c>
    </row>
    <row r="86" spans="2:9">
      <c r="B86" s="156" t="s">
        <v>171</v>
      </c>
      <c r="C86" s="163" t="s">
        <v>1086</v>
      </c>
      <c r="D86" s="158" t="s">
        <v>674</v>
      </c>
      <c r="E86" s="163" t="s">
        <v>1094</v>
      </c>
      <c r="F86" s="159">
        <v>40550</v>
      </c>
      <c r="G86" s="164">
        <v>168.95</v>
      </c>
      <c r="H86" s="161">
        <v>16</v>
      </c>
      <c r="I86" s="165">
        <f t="shared" si="1"/>
        <v>2703.2</v>
      </c>
    </row>
    <row r="87" spans="2:9">
      <c r="B87" s="156" t="s">
        <v>677</v>
      </c>
      <c r="C87" s="157" t="s">
        <v>1086</v>
      </c>
      <c r="D87" s="158" t="s">
        <v>675</v>
      </c>
      <c r="E87" s="157" t="s">
        <v>1093</v>
      </c>
      <c r="F87" s="159">
        <v>40550</v>
      </c>
      <c r="G87" s="160">
        <v>168.95</v>
      </c>
      <c r="H87" s="161">
        <v>6</v>
      </c>
      <c r="I87" s="162">
        <f t="shared" si="1"/>
        <v>1013.6999999999999</v>
      </c>
    </row>
    <row r="88" spans="2:9">
      <c r="B88" s="156" t="s">
        <v>605</v>
      </c>
      <c r="C88" s="163" t="s">
        <v>1086</v>
      </c>
      <c r="D88" s="158" t="s">
        <v>675</v>
      </c>
      <c r="E88" s="163" t="s">
        <v>1094</v>
      </c>
      <c r="F88" s="159">
        <v>40551</v>
      </c>
      <c r="G88" s="164">
        <v>168.95</v>
      </c>
      <c r="H88" s="161">
        <v>6</v>
      </c>
      <c r="I88" s="165">
        <f t="shared" si="1"/>
        <v>1013.6999999999999</v>
      </c>
    </row>
    <row r="89" spans="2:9">
      <c r="B89" s="156" t="s">
        <v>262</v>
      </c>
      <c r="C89" s="157" t="s">
        <v>1086</v>
      </c>
      <c r="D89" s="158" t="s">
        <v>676</v>
      </c>
      <c r="E89" s="157" t="s">
        <v>1095</v>
      </c>
      <c r="F89" s="159">
        <v>40551</v>
      </c>
      <c r="G89" s="160">
        <v>168.95</v>
      </c>
      <c r="H89" s="161">
        <v>11</v>
      </c>
      <c r="I89" s="162">
        <f t="shared" si="1"/>
        <v>1858.4499999999998</v>
      </c>
    </row>
    <row r="90" spans="2:9">
      <c r="B90" s="156" t="s">
        <v>312</v>
      </c>
      <c r="C90" s="163" t="s">
        <v>1086</v>
      </c>
      <c r="D90" s="158" t="s">
        <v>674</v>
      </c>
      <c r="E90" s="163" t="s">
        <v>1095</v>
      </c>
      <c r="F90" s="159">
        <v>40553</v>
      </c>
      <c r="G90" s="164">
        <v>168.95</v>
      </c>
      <c r="H90" s="161">
        <v>1</v>
      </c>
      <c r="I90" s="165">
        <f t="shared" si="1"/>
        <v>168.95</v>
      </c>
    </row>
    <row r="91" spans="2:9">
      <c r="B91" s="156" t="s">
        <v>677</v>
      </c>
      <c r="C91" s="157" t="s">
        <v>1086</v>
      </c>
      <c r="D91" s="158" t="s">
        <v>675</v>
      </c>
      <c r="E91" s="157" t="s">
        <v>1091</v>
      </c>
      <c r="F91" s="159">
        <v>40554</v>
      </c>
      <c r="G91" s="160">
        <v>168.95</v>
      </c>
      <c r="H91" s="161">
        <v>15</v>
      </c>
      <c r="I91" s="162">
        <f t="shared" si="1"/>
        <v>2534.25</v>
      </c>
    </row>
    <row r="92" spans="2:9">
      <c r="B92" s="156" t="s">
        <v>677</v>
      </c>
      <c r="C92" s="163" t="s">
        <v>1086</v>
      </c>
      <c r="D92" s="158" t="s">
        <v>675</v>
      </c>
      <c r="E92" s="163" t="s">
        <v>1094</v>
      </c>
      <c r="F92" s="159">
        <v>40554</v>
      </c>
      <c r="G92" s="164">
        <v>168.95</v>
      </c>
      <c r="H92" s="161">
        <v>13</v>
      </c>
      <c r="I92" s="165">
        <f t="shared" si="1"/>
        <v>2196.35</v>
      </c>
    </row>
    <row r="93" spans="2:9">
      <c r="B93" s="156" t="s">
        <v>343</v>
      </c>
      <c r="C93" s="157" t="s">
        <v>1086</v>
      </c>
      <c r="D93" s="158" t="s">
        <v>674</v>
      </c>
      <c r="E93" s="157" t="s">
        <v>1091</v>
      </c>
      <c r="F93" s="159">
        <v>40557</v>
      </c>
      <c r="G93" s="160">
        <v>168.95</v>
      </c>
      <c r="H93" s="161">
        <v>15</v>
      </c>
      <c r="I93" s="162">
        <f t="shared" si="1"/>
        <v>2534.25</v>
      </c>
    </row>
    <row r="94" spans="2:9">
      <c r="B94" s="156" t="s">
        <v>262</v>
      </c>
      <c r="C94" s="163" t="s">
        <v>1086</v>
      </c>
      <c r="D94" s="158" t="s">
        <v>676</v>
      </c>
      <c r="E94" s="163" t="s">
        <v>1093</v>
      </c>
      <c r="F94" s="159">
        <v>40567</v>
      </c>
      <c r="G94" s="164">
        <v>168.95</v>
      </c>
      <c r="H94" s="161">
        <v>11</v>
      </c>
      <c r="I94" s="165">
        <f t="shared" si="1"/>
        <v>1858.4499999999998</v>
      </c>
    </row>
    <row r="95" spans="2:9">
      <c r="B95" s="156" t="s">
        <v>605</v>
      </c>
      <c r="C95" s="157" t="s">
        <v>1086</v>
      </c>
      <c r="D95" s="158" t="s">
        <v>675</v>
      </c>
      <c r="E95" s="157" t="s">
        <v>1091</v>
      </c>
      <c r="F95" s="159">
        <v>40570</v>
      </c>
      <c r="G95" s="160">
        <v>168.95</v>
      </c>
      <c r="H95" s="161">
        <v>9</v>
      </c>
      <c r="I95" s="162">
        <f t="shared" si="1"/>
        <v>1520.55</v>
      </c>
    </row>
    <row r="96" spans="2:9">
      <c r="B96" s="156" t="s">
        <v>171</v>
      </c>
      <c r="C96" s="163" t="s">
        <v>1086</v>
      </c>
      <c r="D96" s="158" t="s">
        <v>674</v>
      </c>
      <c r="E96" s="163" t="s">
        <v>1091</v>
      </c>
      <c r="F96" s="159">
        <v>40572</v>
      </c>
      <c r="G96" s="164">
        <v>168.95</v>
      </c>
      <c r="H96" s="161">
        <v>4</v>
      </c>
      <c r="I96" s="165">
        <f t="shared" si="1"/>
        <v>675.8</v>
      </c>
    </row>
    <row r="97" spans="2:9">
      <c r="B97" s="156" t="s">
        <v>673</v>
      </c>
      <c r="C97" s="157" t="s">
        <v>1086</v>
      </c>
      <c r="D97" s="158" t="s">
        <v>674</v>
      </c>
      <c r="E97" s="157" t="s">
        <v>1094</v>
      </c>
      <c r="F97" s="159">
        <v>40574</v>
      </c>
      <c r="G97" s="160">
        <v>168.95</v>
      </c>
      <c r="H97" s="161">
        <v>13</v>
      </c>
      <c r="I97" s="162">
        <f t="shared" si="1"/>
        <v>2196.35</v>
      </c>
    </row>
    <row r="98" spans="2:9">
      <c r="B98" s="156" t="s">
        <v>678</v>
      </c>
      <c r="C98" s="163" t="s">
        <v>1086</v>
      </c>
      <c r="D98" s="158" t="s">
        <v>679</v>
      </c>
      <c r="E98" s="163" t="s">
        <v>1093</v>
      </c>
      <c r="F98" s="159">
        <v>40574</v>
      </c>
      <c r="G98" s="164">
        <v>168.95</v>
      </c>
      <c r="H98" s="161">
        <v>13</v>
      </c>
      <c r="I98" s="165">
        <f t="shared" si="1"/>
        <v>2196.35</v>
      </c>
    </row>
    <row r="99" spans="2:9">
      <c r="B99" s="156" t="s">
        <v>673</v>
      </c>
      <c r="C99" s="157" t="s">
        <v>1086</v>
      </c>
      <c r="D99" s="158" t="s">
        <v>674</v>
      </c>
      <c r="E99" s="157" t="s">
        <v>1095</v>
      </c>
      <c r="F99" s="159">
        <v>40576</v>
      </c>
      <c r="G99" s="160">
        <v>168.95</v>
      </c>
      <c r="H99" s="161">
        <v>6</v>
      </c>
      <c r="I99" s="162">
        <f t="shared" si="1"/>
        <v>1013.6999999999999</v>
      </c>
    </row>
    <row r="100" spans="2:9">
      <c r="B100" s="156" t="s">
        <v>680</v>
      </c>
      <c r="C100" s="163" t="s">
        <v>1086</v>
      </c>
      <c r="D100" s="158" t="s">
        <v>679</v>
      </c>
      <c r="E100" s="163" t="s">
        <v>1091</v>
      </c>
      <c r="F100" s="159">
        <v>40582</v>
      </c>
      <c r="G100" s="164">
        <v>168.95</v>
      </c>
      <c r="H100" s="161">
        <v>14</v>
      </c>
      <c r="I100" s="165">
        <f t="shared" si="1"/>
        <v>2365.2999999999997</v>
      </c>
    </row>
    <row r="101" spans="2:9">
      <c r="B101" s="156" t="s">
        <v>682</v>
      </c>
      <c r="C101" s="157" t="s">
        <v>1086</v>
      </c>
      <c r="D101" s="158" t="s">
        <v>679</v>
      </c>
      <c r="E101" s="157" t="s">
        <v>1095</v>
      </c>
      <c r="F101" s="159">
        <v>40582</v>
      </c>
      <c r="G101" s="160">
        <v>168.95</v>
      </c>
      <c r="H101" s="161">
        <v>7</v>
      </c>
      <c r="I101" s="162">
        <f t="shared" si="1"/>
        <v>1182.6499999999999</v>
      </c>
    </row>
    <row r="102" spans="2:9">
      <c r="B102" s="156" t="s">
        <v>171</v>
      </c>
      <c r="C102" s="163" t="s">
        <v>1086</v>
      </c>
      <c r="D102" s="158" t="s">
        <v>674</v>
      </c>
      <c r="E102" s="163" t="s">
        <v>1094</v>
      </c>
      <c r="F102" s="159">
        <v>40588</v>
      </c>
      <c r="G102" s="164">
        <v>168.95</v>
      </c>
      <c r="H102" s="161">
        <v>14</v>
      </c>
      <c r="I102" s="165">
        <f t="shared" si="1"/>
        <v>2365.2999999999997</v>
      </c>
    </row>
    <row r="103" spans="2:9">
      <c r="B103" s="156" t="s">
        <v>343</v>
      </c>
      <c r="C103" s="157" t="s">
        <v>1086</v>
      </c>
      <c r="D103" s="158" t="s">
        <v>674</v>
      </c>
      <c r="E103" s="157" t="s">
        <v>1095</v>
      </c>
      <c r="F103" s="159">
        <v>40598</v>
      </c>
      <c r="G103" s="160">
        <v>168.95</v>
      </c>
      <c r="H103" s="161">
        <v>8</v>
      </c>
      <c r="I103" s="162">
        <f t="shared" si="1"/>
        <v>1351.6</v>
      </c>
    </row>
    <row r="104" spans="2:9">
      <c r="B104" s="156" t="s">
        <v>681</v>
      </c>
      <c r="C104" s="163" t="s">
        <v>1086</v>
      </c>
      <c r="D104" s="158" t="s">
        <v>679</v>
      </c>
      <c r="E104" s="163" t="s">
        <v>1094</v>
      </c>
      <c r="F104" s="159">
        <v>40606</v>
      </c>
      <c r="G104" s="164">
        <v>168.95</v>
      </c>
      <c r="H104" s="161">
        <v>8</v>
      </c>
      <c r="I104" s="165">
        <f t="shared" si="1"/>
        <v>1351.6</v>
      </c>
    </row>
    <row r="105" spans="2:9">
      <c r="B105" s="156" t="s">
        <v>171</v>
      </c>
      <c r="C105" s="157" t="s">
        <v>1086</v>
      </c>
      <c r="D105" s="158" t="s">
        <v>674</v>
      </c>
      <c r="E105" s="157" t="s">
        <v>1092</v>
      </c>
      <c r="F105" s="159">
        <v>40626</v>
      </c>
      <c r="G105" s="160">
        <v>168.95</v>
      </c>
      <c r="H105" s="161">
        <v>9</v>
      </c>
      <c r="I105" s="162">
        <f t="shared" si="1"/>
        <v>1520.55</v>
      </c>
    </row>
    <row r="106" spans="2:9">
      <c r="B106" s="156" t="s">
        <v>262</v>
      </c>
      <c r="C106" s="163" t="s">
        <v>1086</v>
      </c>
      <c r="D106" s="158" t="s">
        <v>676</v>
      </c>
      <c r="E106" s="163" t="s">
        <v>1093</v>
      </c>
      <c r="F106" s="159">
        <v>40630</v>
      </c>
      <c r="G106" s="164">
        <v>168.95</v>
      </c>
      <c r="H106" s="161">
        <v>14</v>
      </c>
      <c r="I106" s="165">
        <f t="shared" si="1"/>
        <v>2365.2999999999997</v>
      </c>
    </row>
    <row r="107" spans="2:9">
      <c r="B107" s="156" t="s">
        <v>150</v>
      </c>
      <c r="C107" s="157" t="s">
        <v>1086</v>
      </c>
      <c r="D107" s="158" t="s">
        <v>676</v>
      </c>
      <c r="E107" s="157" t="s">
        <v>1092</v>
      </c>
      <c r="F107" s="159">
        <v>40634</v>
      </c>
      <c r="G107" s="160">
        <v>168.95</v>
      </c>
      <c r="H107" s="161">
        <v>15</v>
      </c>
      <c r="I107" s="162">
        <f t="shared" si="1"/>
        <v>2534.25</v>
      </c>
    </row>
    <row r="108" spans="2:9">
      <c r="B108" s="156" t="s">
        <v>680</v>
      </c>
      <c r="C108" s="163" t="s">
        <v>1086</v>
      </c>
      <c r="D108" s="158" t="s">
        <v>679</v>
      </c>
      <c r="E108" s="163" t="s">
        <v>1095</v>
      </c>
      <c r="F108" s="159">
        <v>40637</v>
      </c>
      <c r="G108" s="164">
        <v>168.95</v>
      </c>
      <c r="H108" s="161">
        <v>9</v>
      </c>
      <c r="I108" s="165">
        <f t="shared" si="1"/>
        <v>1520.55</v>
      </c>
    </row>
    <row r="109" spans="2:9">
      <c r="B109" s="156" t="s">
        <v>680</v>
      </c>
      <c r="C109" s="157" t="s">
        <v>1086</v>
      </c>
      <c r="D109" s="158" t="s">
        <v>679</v>
      </c>
      <c r="E109" s="157" t="s">
        <v>1094</v>
      </c>
      <c r="F109" s="159">
        <v>40642</v>
      </c>
      <c r="G109" s="160">
        <v>168.95</v>
      </c>
      <c r="H109" s="161">
        <v>8</v>
      </c>
      <c r="I109" s="162">
        <f t="shared" si="1"/>
        <v>1351.6</v>
      </c>
    </row>
    <row r="110" spans="2:9">
      <c r="B110" s="156" t="s">
        <v>680</v>
      </c>
      <c r="C110" s="163" t="s">
        <v>1086</v>
      </c>
      <c r="D110" s="158" t="s">
        <v>679</v>
      </c>
      <c r="E110" s="163" t="s">
        <v>1091</v>
      </c>
      <c r="F110" s="159">
        <v>40652</v>
      </c>
      <c r="G110" s="164">
        <v>168.95</v>
      </c>
      <c r="H110" s="161">
        <v>1</v>
      </c>
      <c r="I110" s="165">
        <f t="shared" si="1"/>
        <v>168.95</v>
      </c>
    </row>
    <row r="111" spans="2:9">
      <c r="B111" s="156" t="s">
        <v>678</v>
      </c>
      <c r="C111" s="157" t="s">
        <v>1086</v>
      </c>
      <c r="D111" s="158" t="s">
        <v>679</v>
      </c>
      <c r="E111" s="157" t="s">
        <v>1093</v>
      </c>
      <c r="F111" s="159">
        <v>40653</v>
      </c>
      <c r="G111" s="160">
        <v>168.95</v>
      </c>
      <c r="H111" s="161">
        <v>12</v>
      </c>
      <c r="I111" s="162">
        <f t="shared" si="1"/>
        <v>2027.3999999999999</v>
      </c>
    </row>
    <row r="112" spans="2:9">
      <c r="B112" s="156" t="s">
        <v>680</v>
      </c>
      <c r="C112" s="163" t="s">
        <v>1086</v>
      </c>
      <c r="D112" s="158" t="s">
        <v>679</v>
      </c>
      <c r="E112" s="163" t="s">
        <v>1095</v>
      </c>
      <c r="F112" s="159">
        <v>40663</v>
      </c>
      <c r="G112" s="164">
        <v>168.95</v>
      </c>
      <c r="H112" s="161">
        <v>1</v>
      </c>
      <c r="I112" s="165">
        <f t="shared" si="1"/>
        <v>168.95</v>
      </c>
    </row>
    <row r="113" spans="2:9">
      <c r="B113" s="156" t="s">
        <v>682</v>
      </c>
      <c r="C113" s="157" t="s">
        <v>1086</v>
      </c>
      <c r="D113" s="158" t="s">
        <v>679</v>
      </c>
      <c r="E113" s="157" t="s">
        <v>1091</v>
      </c>
      <c r="F113" s="159">
        <v>40666</v>
      </c>
      <c r="G113" s="160">
        <v>168.95</v>
      </c>
      <c r="H113" s="161">
        <v>7</v>
      </c>
      <c r="I113" s="162">
        <f t="shared" si="1"/>
        <v>1182.6499999999999</v>
      </c>
    </row>
    <row r="114" spans="2:9">
      <c r="B114" s="156" t="s">
        <v>681</v>
      </c>
      <c r="C114" s="163" t="s">
        <v>1086</v>
      </c>
      <c r="D114" s="158" t="s">
        <v>679</v>
      </c>
      <c r="E114" s="163" t="s">
        <v>1093</v>
      </c>
      <c r="F114" s="159">
        <v>40667</v>
      </c>
      <c r="G114" s="164">
        <v>168.95</v>
      </c>
      <c r="H114" s="161">
        <v>3</v>
      </c>
      <c r="I114" s="165">
        <f t="shared" si="1"/>
        <v>506.84999999999997</v>
      </c>
    </row>
    <row r="115" spans="2:9">
      <c r="B115" s="156" t="s">
        <v>150</v>
      </c>
      <c r="C115" s="157" t="s">
        <v>1086</v>
      </c>
      <c r="D115" s="158" t="s">
        <v>676</v>
      </c>
      <c r="E115" s="157" t="s">
        <v>1093</v>
      </c>
      <c r="F115" s="159">
        <v>40672</v>
      </c>
      <c r="G115" s="160">
        <v>168.95</v>
      </c>
      <c r="H115" s="161">
        <v>14</v>
      </c>
      <c r="I115" s="162">
        <f t="shared" si="1"/>
        <v>2365.2999999999997</v>
      </c>
    </row>
    <row r="116" spans="2:9">
      <c r="B116" s="156" t="s">
        <v>678</v>
      </c>
      <c r="C116" s="163" t="s">
        <v>1086</v>
      </c>
      <c r="D116" s="158" t="s">
        <v>679</v>
      </c>
      <c r="E116" s="163" t="s">
        <v>1095</v>
      </c>
      <c r="F116" s="159">
        <v>40675</v>
      </c>
      <c r="G116" s="164">
        <v>168.95</v>
      </c>
      <c r="H116" s="161">
        <v>2</v>
      </c>
      <c r="I116" s="165">
        <f t="shared" si="1"/>
        <v>337.9</v>
      </c>
    </row>
    <row r="117" spans="2:9">
      <c r="B117" s="156" t="s">
        <v>673</v>
      </c>
      <c r="C117" s="157" t="s">
        <v>1086</v>
      </c>
      <c r="D117" s="158" t="s">
        <v>674</v>
      </c>
      <c r="E117" s="157" t="s">
        <v>1095</v>
      </c>
      <c r="F117" s="159">
        <v>40680</v>
      </c>
      <c r="G117" s="160">
        <v>168.95</v>
      </c>
      <c r="H117" s="161">
        <v>13</v>
      </c>
      <c r="I117" s="162">
        <f t="shared" si="1"/>
        <v>2196.35</v>
      </c>
    </row>
    <row r="118" spans="2:9">
      <c r="B118" s="156" t="s">
        <v>680</v>
      </c>
      <c r="C118" s="163" t="s">
        <v>1086</v>
      </c>
      <c r="D118" s="158" t="s">
        <v>679</v>
      </c>
      <c r="E118" s="163" t="s">
        <v>1093</v>
      </c>
      <c r="F118" s="159">
        <v>40681</v>
      </c>
      <c r="G118" s="164">
        <v>168.95</v>
      </c>
      <c r="H118" s="161">
        <v>6</v>
      </c>
      <c r="I118" s="165">
        <f t="shared" si="1"/>
        <v>1013.6999999999999</v>
      </c>
    </row>
    <row r="119" spans="2:9">
      <c r="B119" s="156" t="s">
        <v>343</v>
      </c>
      <c r="C119" s="157" t="s">
        <v>1086</v>
      </c>
      <c r="D119" s="158" t="s">
        <v>674</v>
      </c>
      <c r="E119" s="157" t="s">
        <v>1091</v>
      </c>
      <c r="F119" s="159">
        <v>40686</v>
      </c>
      <c r="G119" s="160">
        <v>168.95</v>
      </c>
      <c r="H119" s="161">
        <v>14</v>
      </c>
      <c r="I119" s="162">
        <f t="shared" si="1"/>
        <v>2365.2999999999997</v>
      </c>
    </row>
    <row r="120" spans="2:9">
      <c r="B120" s="156" t="s">
        <v>171</v>
      </c>
      <c r="C120" s="163" t="s">
        <v>1086</v>
      </c>
      <c r="D120" s="158" t="s">
        <v>674</v>
      </c>
      <c r="E120" s="163" t="s">
        <v>1091</v>
      </c>
      <c r="F120" s="159">
        <v>40686</v>
      </c>
      <c r="G120" s="164">
        <v>168.95</v>
      </c>
      <c r="H120" s="161">
        <v>12</v>
      </c>
      <c r="I120" s="165">
        <f t="shared" si="1"/>
        <v>2027.3999999999999</v>
      </c>
    </row>
    <row r="121" spans="2:9">
      <c r="B121" s="156" t="s">
        <v>343</v>
      </c>
      <c r="C121" s="157" t="s">
        <v>1086</v>
      </c>
      <c r="D121" s="158" t="s">
        <v>674</v>
      </c>
      <c r="E121" s="157" t="s">
        <v>1092</v>
      </c>
      <c r="F121" s="159">
        <v>40686</v>
      </c>
      <c r="G121" s="160">
        <v>168.95</v>
      </c>
      <c r="H121" s="161">
        <v>13</v>
      </c>
      <c r="I121" s="162">
        <f t="shared" si="1"/>
        <v>2196.35</v>
      </c>
    </row>
    <row r="122" spans="2:9">
      <c r="B122" s="156" t="s">
        <v>605</v>
      </c>
      <c r="C122" s="163" t="s">
        <v>1086</v>
      </c>
      <c r="D122" s="158" t="s">
        <v>675</v>
      </c>
      <c r="E122" s="163" t="s">
        <v>1094</v>
      </c>
      <c r="F122" s="159">
        <v>40689</v>
      </c>
      <c r="G122" s="164">
        <v>168.95</v>
      </c>
      <c r="H122" s="161">
        <v>17</v>
      </c>
      <c r="I122" s="165">
        <f t="shared" si="1"/>
        <v>2872.1499999999996</v>
      </c>
    </row>
    <row r="123" spans="2:9">
      <c r="B123" s="156" t="s">
        <v>343</v>
      </c>
      <c r="C123" s="157" t="s">
        <v>1086</v>
      </c>
      <c r="D123" s="158" t="s">
        <v>674</v>
      </c>
      <c r="E123" s="157" t="s">
        <v>1093</v>
      </c>
      <c r="F123" s="159">
        <v>40689</v>
      </c>
      <c r="G123" s="160">
        <v>168.95</v>
      </c>
      <c r="H123" s="161">
        <v>13</v>
      </c>
      <c r="I123" s="162">
        <f t="shared" si="1"/>
        <v>2196.35</v>
      </c>
    </row>
    <row r="124" spans="2:9">
      <c r="B124" s="156" t="s">
        <v>343</v>
      </c>
      <c r="C124" s="163" t="s">
        <v>1086</v>
      </c>
      <c r="D124" s="158" t="s">
        <v>674</v>
      </c>
      <c r="E124" s="163" t="s">
        <v>1094</v>
      </c>
      <c r="F124" s="159">
        <v>40694</v>
      </c>
      <c r="G124" s="164">
        <v>168.95</v>
      </c>
      <c r="H124" s="161">
        <v>14</v>
      </c>
      <c r="I124" s="165">
        <f t="shared" si="1"/>
        <v>2365.2999999999997</v>
      </c>
    </row>
    <row r="125" spans="2:9">
      <c r="B125" s="156" t="s">
        <v>171</v>
      </c>
      <c r="C125" s="157" t="s">
        <v>1086</v>
      </c>
      <c r="D125" s="158" t="s">
        <v>674</v>
      </c>
      <c r="E125" s="157" t="s">
        <v>1093</v>
      </c>
      <c r="F125" s="159">
        <v>40694</v>
      </c>
      <c r="G125" s="160">
        <v>168.95</v>
      </c>
      <c r="H125" s="161">
        <v>4</v>
      </c>
      <c r="I125" s="162">
        <f t="shared" si="1"/>
        <v>675.8</v>
      </c>
    </row>
    <row r="126" spans="2:9">
      <c r="B126" s="156" t="s">
        <v>673</v>
      </c>
      <c r="C126" s="163" t="s">
        <v>1086</v>
      </c>
      <c r="D126" s="158" t="s">
        <v>674</v>
      </c>
      <c r="E126" s="163" t="s">
        <v>1094</v>
      </c>
      <c r="F126" s="159">
        <v>40697</v>
      </c>
      <c r="G126" s="164">
        <v>168.95</v>
      </c>
      <c r="H126" s="161">
        <v>6</v>
      </c>
      <c r="I126" s="165">
        <f t="shared" si="1"/>
        <v>1013.6999999999999</v>
      </c>
    </row>
    <row r="127" spans="2:9">
      <c r="B127" s="156" t="s">
        <v>678</v>
      </c>
      <c r="C127" s="157" t="s">
        <v>1086</v>
      </c>
      <c r="D127" s="158" t="s">
        <v>679</v>
      </c>
      <c r="E127" s="157" t="s">
        <v>1091</v>
      </c>
      <c r="F127" s="159">
        <v>40718</v>
      </c>
      <c r="G127" s="160">
        <v>168.95</v>
      </c>
      <c r="H127" s="161">
        <v>13</v>
      </c>
      <c r="I127" s="162">
        <f t="shared" si="1"/>
        <v>2196.35</v>
      </c>
    </row>
    <row r="128" spans="2:9">
      <c r="B128" s="156" t="s">
        <v>678</v>
      </c>
      <c r="C128" s="163" t="s">
        <v>1086</v>
      </c>
      <c r="D128" s="158" t="s">
        <v>679</v>
      </c>
      <c r="E128" s="163" t="s">
        <v>1093</v>
      </c>
      <c r="F128" s="159">
        <v>40718</v>
      </c>
      <c r="G128" s="164">
        <v>168.95</v>
      </c>
      <c r="H128" s="161">
        <v>3</v>
      </c>
      <c r="I128" s="165">
        <f t="shared" si="1"/>
        <v>506.84999999999997</v>
      </c>
    </row>
    <row r="129" spans="2:9">
      <c r="B129" s="156" t="s">
        <v>673</v>
      </c>
      <c r="C129" s="157" t="s">
        <v>1086</v>
      </c>
      <c r="D129" s="158" t="s">
        <v>674</v>
      </c>
      <c r="E129" s="157" t="s">
        <v>1094</v>
      </c>
      <c r="F129" s="159">
        <v>40726</v>
      </c>
      <c r="G129" s="160">
        <v>168.95</v>
      </c>
      <c r="H129" s="161">
        <v>8</v>
      </c>
      <c r="I129" s="162">
        <f t="shared" si="1"/>
        <v>1351.6</v>
      </c>
    </row>
    <row r="130" spans="2:9">
      <c r="B130" s="156" t="s">
        <v>150</v>
      </c>
      <c r="C130" s="163" t="s">
        <v>1086</v>
      </c>
      <c r="D130" s="158" t="s">
        <v>676</v>
      </c>
      <c r="E130" s="163" t="s">
        <v>1095</v>
      </c>
      <c r="F130" s="159">
        <v>40728</v>
      </c>
      <c r="G130" s="164">
        <v>168.95</v>
      </c>
      <c r="H130" s="161">
        <v>3</v>
      </c>
      <c r="I130" s="165">
        <f t="shared" ref="I130:I193" si="2">G130*H130</f>
        <v>506.84999999999997</v>
      </c>
    </row>
    <row r="131" spans="2:9">
      <c r="B131" s="156" t="s">
        <v>682</v>
      </c>
      <c r="C131" s="157" t="s">
        <v>1086</v>
      </c>
      <c r="D131" s="158" t="s">
        <v>679</v>
      </c>
      <c r="E131" s="157" t="s">
        <v>1094</v>
      </c>
      <c r="F131" s="159">
        <v>40729</v>
      </c>
      <c r="G131" s="160">
        <v>168.95</v>
      </c>
      <c r="H131" s="161">
        <v>17</v>
      </c>
      <c r="I131" s="162">
        <f t="shared" si="2"/>
        <v>2872.1499999999996</v>
      </c>
    </row>
    <row r="132" spans="2:9">
      <c r="B132" s="156" t="s">
        <v>678</v>
      </c>
      <c r="C132" s="163" t="s">
        <v>1086</v>
      </c>
      <c r="D132" s="158" t="s">
        <v>679</v>
      </c>
      <c r="E132" s="163" t="s">
        <v>1092</v>
      </c>
      <c r="F132" s="159">
        <v>40732</v>
      </c>
      <c r="G132" s="164">
        <v>168.95</v>
      </c>
      <c r="H132" s="161">
        <v>4</v>
      </c>
      <c r="I132" s="165">
        <f t="shared" si="2"/>
        <v>675.8</v>
      </c>
    </row>
    <row r="133" spans="2:9">
      <c r="B133" s="156" t="s">
        <v>262</v>
      </c>
      <c r="C133" s="157" t="s">
        <v>1086</v>
      </c>
      <c r="D133" s="158" t="s">
        <v>676</v>
      </c>
      <c r="E133" s="157" t="s">
        <v>1094</v>
      </c>
      <c r="F133" s="159">
        <v>40733</v>
      </c>
      <c r="G133" s="160">
        <v>168.95</v>
      </c>
      <c r="H133" s="161">
        <v>13</v>
      </c>
      <c r="I133" s="162">
        <f t="shared" si="2"/>
        <v>2196.35</v>
      </c>
    </row>
    <row r="134" spans="2:9">
      <c r="B134" s="156" t="s">
        <v>262</v>
      </c>
      <c r="C134" s="163" t="s">
        <v>1086</v>
      </c>
      <c r="D134" s="158" t="s">
        <v>676</v>
      </c>
      <c r="E134" s="163" t="s">
        <v>1093</v>
      </c>
      <c r="F134" s="159">
        <v>40737</v>
      </c>
      <c r="G134" s="164">
        <v>168.95</v>
      </c>
      <c r="H134" s="161">
        <v>4</v>
      </c>
      <c r="I134" s="165">
        <f t="shared" si="2"/>
        <v>675.8</v>
      </c>
    </row>
    <row r="135" spans="2:9">
      <c r="B135" s="156" t="s">
        <v>681</v>
      </c>
      <c r="C135" s="157" t="s">
        <v>1086</v>
      </c>
      <c r="D135" s="158" t="s">
        <v>679</v>
      </c>
      <c r="E135" s="157" t="s">
        <v>1091</v>
      </c>
      <c r="F135" s="159">
        <v>40744</v>
      </c>
      <c r="G135" s="160">
        <v>168.95</v>
      </c>
      <c r="H135" s="161">
        <v>2</v>
      </c>
      <c r="I135" s="162">
        <f t="shared" si="2"/>
        <v>337.9</v>
      </c>
    </row>
    <row r="136" spans="2:9">
      <c r="B136" s="156" t="s">
        <v>150</v>
      </c>
      <c r="C136" s="163" t="s">
        <v>1086</v>
      </c>
      <c r="D136" s="158" t="s">
        <v>676</v>
      </c>
      <c r="E136" s="163" t="s">
        <v>1091</v>
      </c>
      <c r="F136" s="159">
        <v>40744</v>
      </c>
      <c r="G136" s="164">
        <v>168.95</v>
      </c>
      <c r="H136" s="161">
        <v>2</v>
      </c>
      <c r="I136" s="165">
        <f t="shared" si="2"/>
        <v>337.9</v>
      </c>
    </row>
    <row r="137" spans="2:9">
      <c r="B137" s="156" t="s">
        <v>673</v>
      </c>
      <c r="C137" s="157" t="s">
        <v>1086</v>
      </c>
      <c r="D137" s="158" t="s">
        <v>674</v>
      </c>
      <c r="E137" s="157" t="s">
        <v>1094</v>
      </c>
      <c r="F137" s="159">
        <v>40747</v>
      </c>
      <c r="G137" s="160">
        <v>168.95</v>
      </c>
      <c r="H137" s="161">
        <v>17</v>
      </c>
      <c r="I137" s="162">
        <f t="shared" si="2"/>
        <v>2872.1499999999996</v>
      </c>
    </row>
    <row r="138" spans="2:9">
      <c r="B138" s="156" t="s">
        <v>262</v>
      </c>
      <c r="C138" s="163" t="s">
        <v>1086</v>
      </c>
      <c r="D138" s="158" t="s">
        <v>676</v>
      </c>
      <c r="E138" s="163" t="s">
        <v>1095</v>
      </c>
      <c r="F138" s="159">
        <v>40757</v>
      </c>
      <c r="G138" s="164">
        <v>168.95</v>
      </c>
      <c r="H138" s="161">
        <v>5</v>
      </c>
      <c r="I138" s="165">
        <f t="shared" si="2"/>
        <v>844.75</v>
      </c>
    </row>
    <row r="139" spans="2:9">
      <c r="B139" s="156" t="s">
        <v>678</v>
      </c>
      <c r="C139" s="157" t="s">
        <v>1086</v>
      </c>
      <c r="D139" s="158" t="s">
        <v>679</v>
      </c>
      <c r="E139" s="157" t="s">
        <v>1094</v>
      </c>
      <c r="F139" s="159">
        <v>40765</v>
      </c>
      <c r="G139" s="160">
        <v>168.95</v>
      </c>
      <c r="H139" s="161">
        <v>8</v>
      </c>
      <c r="I139" s="162">
        <f t="shared" si="2"/>
        <v>1351.6</v>
      </c>
    </row>
    <row r="140" spans="2:9">
      <c r="B140" s="156" t="s">
        <v>171</v>
      </c>
      <c r="C140" s="163" t="s">
        <v>1086</v>
      </c>
      <c r="D140" s="158" t="s">
        <v>674</v>
      </c>
      <c r="E140" s="163" t="s">
        <v>1095</v>
      </c>
      <c r="F140" s="159">
        <v>40767</v>
      </c>
      <c r="G140" s="164">
        <v>168.95</v>
      </c>
      <c r="H140" s="161">
        <v>5</v>
      </c>
      <c r="I140" s="165">
        <f t="shared" si="2"/>
        <v>844.75</v>
      </c>
    </row>
    <row r="141" spans="2:9">
      <c r="B141" s="156" t="s">
        <v>681</v>
      </c>
      <c r="C141" s="157" t="s">
        <v>1086</v>
      </c>
      <c r="D141" s="158" t="s">
        <v>679</v>
      </c>
      <c r="E141" s="157" t="s">
        <v>1092</v>
      </c>
      <c r="F141" s="159">
        <v>40772</v>
      </c>
      <c r="G141" s="160">
        <v>168.95</v>
      </c>
      <c r="H141" s="161">
        <v>2</v>
      </c>
      <c r="I141" s="162">
        <f t="shared" si="2"/>
        <v>337.9</v>
      </c>
    </row>
    <row r="142" spans="2:9">
      <c r="B142" s="156" t="s">
        <v>262</v>
      </c>
      <c r="C142" s="163" t="s">
        <v>1086</v>
      </c>
      <c r="D142" s="158" t="s">
        <v>676</v>
      </c>
      <c r="E142" s="163" t="s">
        <v>1093</v>
      </c>
      <c r="F142" s="159">
        <v>40780</v>
      </c>
      <c r="G142" s="164">
        <v>168.95</v>
      </c>
      <c r="H142" s="161">
        <v>13</v>
      </c>
      <c r="I142" s="165">
        <f t="shared" si="2"/>
        <v>2196.35</v>
      </c>
    </row>
    <row r="143" spans="2:9">
      <c r="B143" s="156" t="s">
        <v>682</v>
      </c>
      <c r="C143" s="157" t="s">
        <v>1086</v>
      </c>
      <c r="D143" s="158" t="s">
        <v>679</v>
      </c>
      <c r="E143" s="157" t="s">
        <v>1095</v>
      </c>
      <c r="F143" s="159">
        <v>40780</v>
      </c>
      <c r="G143" s="160">
        <v>168.95</v>
      </c>
      <c r="H143" s="161">
        <v>12</v>
      </c>
      <c r="I143" s="162">
        <f t="shared" si="2"/>
        <v>2027.3999999999999</v>
      </c>
    </row>
    <row r="144" spans="2:9">
      <c r="B144" s="156" t="s">
        <v>677</v>
      </c>
      <c r="C144" s="163" t="s">
        <v>1086</v>
      </c>
      <c r="D144" s="158" t="s">
        <v>675</v>
      </c>
      <c r="E144" s="163" t="s">
        <v>1093</v>
      </c>
      <c r="F144" s="159">
        <v>40789</v>
      </c>
      <c r="G144" s="164">
        <v>168.95</v>
      </c>
      <c r="H144" s="161">
        <v>3</v>
      </c>
      <c r="I144" s="165">
        <f t="shared" si="2"/>
        <v>506.84999999999997</v>
      </c>
    </row>
    <row r="145" spans="2:9">
      <c r="B145" s="156" t="s">
        <v>150</v>
      </c>
      <c r="C145" s="157" t="s">
        <v>1086</v>
      </c>
      <c r="D145" s="158" t="s">
        <v>676</v>
      </c>
      <c r="E145" s="157" t="s">
        <v>1091</v>
      </c>
      <c r="F145" s="159">
        <v>40792</v>
      </c>
      <c r="G145" s="160">
        <v>168.95</v>
      </c>
      <c r="H145" s="161">
        <v>1</v>
      </c>
      <c r="I145" s="162">
        <f t="shared" si="2"/>
        <v>168.95</v>
      </c>
    </row>
    <row r="146" spans="2:9">
      <c r="B146" s="156" t="s">
        <v>262</v>
      </c>
      <c r="C146" s="163" t="s">
        <v>1086</v>
      </c>
      <c r="D146" s="158" t="s">
        <v>676</v>
      </c>
      <c r="E146" s="163" t="s">
        <v>1093</v>
      </c>
      <c r="F146" s="159">
        <v>40792</v>
      </c>
      <c r="G146" s="164">
        <v>168.95</v>
      </c>
      <c r="H146" s="161">
        <v>6</v>
      </c>
      <c r="I146" s="165">
        <f t="shared" si="2"/>
        <v>1013.6999999999999</v>
      </c>
    </row>
    <row r="147" spans="2:9">
      <c r="B147" s="156" t="s">
        <v>605</v>
      </c>
      <c r="C147" s="157" t="s">
        <v>1086</v>
      </c>
      <c r="D147" s="158" t="s">
        <v>675</v>
      </c>
      <c r="E147" s="157" t="s">
        <v>1093</v>
      </c>
      <c r="F147" s="159">
        <v>40792</v>
      </c>
      <c r="G147" s="160">
        <v>168.95</v>
      </c>
      <c r="H147" s="161">
        <v>15</v>
      </c>
      <c r="I147" s="162">
        <f t="shared" si="2"/>
        <v>2534.25</v>
      </c>
    </row>
    <row r="148" spans="2:9">
      <c r="B148" s="156" t="s">
        <v>673</v>
      </c>
      <c r="C148" s="163" t="s">
        <v>1086</v>
      </c>
      <c r="D148" s="158" t="s">
        <v>674</v>
      </c>
      <c r="E148" s="163" t="s">
        <v>1094</v>
      </c>
      <c r="F148" s="159">
        <v>40801</v>
      </c>
      <c r="G148" s="164">
        <v>168.95</v>
      </c>
      <c r="H148" s="161">
        <v>20</v>
      </c>
      <c r="I148" s="165">
        <f t="shared" si="2"/>
        <v>3379</v>
      </c>
    </row>
    <row r="149" spans="2:9">
      <c r="B149" s="156" t="s">
        <v>150</v>
      </c>
      <c r="C149" s="157" t="s">
        <v>1086</v>
      </c>
      <c r="D149" s="158" t="s">
        <v>676</v>
      </c>
      <c r="E149" s="157" t="s">
        <v>1094</v>
      </c>
      <c r="F149" s="159">
        <v>40806</v>
      </c>
      <c r="G149" s="160">
        <v>168.95</v>
      </c>
      <c r="H149" s="161">
        <v>20</v>
      </c>
      <c r="I149" s="162">
        <f t="shared" si="2"/>
        <v>3379</v>
      </c>
    </row>
    <row r="150" spans="2:9">
      <c r="B150" s="156" t="s">
        <v>682</v>
      </c>
      <c r="C150" s="163" t="s">
        <v>1086</v>
      </c>
      <c r="D150" s="158" t="s">
        <v>679</v>
      </c>
      <c r="E150" s="163" t="s">
        <v>1095</v>
      </c>
      <c r="F150" s="159">
        <v>40806</v>
      </c>
      <c r="G150" s="164">
        <v>168.95</v>
      </c>
      <c r="H150" s="161">
        <v>6</v>
      </c>
      <c r="I150" s="165">
        <f t="shared" si="2"/>
        <v>1013.6999999999999</v>
      </c>
    </row>
    <row r="151" spans="2:9">
      <c r="B151" s="156" t="s">
        <v>673</v>
      </c>
      <c r="C151" s="157" t="s">
        <v>1086</v>
      </c>
      <c r="D151" s="158" t="s">
        <v>674</v>
      </c>
      <c r="E151" s="157" t="s">
        <v>1091</v>
      </c>
      <c r="F151" s="159">
        <v>40808</v>
      </c>
      <c r="G151" s="160">
        <v>168.95</v>
      </c>
      <c r="H151" s="161">
        <v>6</v>
      </c>
      <c r="I151" s="162">
        <f t="shared" si="2"/>
        <v>1013.6999999999999</v>
      </c>
    </row>
    <row r="152" spans="2:9">
      <c r="B152" s="156" t="s">
        <v>677</v>
      </c>
      <c r="C152" s="163" t="s">
        <v>1086</v>
      </c>
      <c r="D152" s="158" t="s">
        <v>675</v>
      </c>
      <c r="E152" s="163" t="s">
        <v>1093</v>
      </c>
      <c r="F152" s="159">
        <v>40812</v>
      </c>
      <c r="G152" s="164">
        <v>168.95</v>
      </c>
      <c r="H152" s="161">
        <v>10</v>
      </c>
      <c r="I152" s="165">
        <f t="shared" si="2"/>
        <v>1689.5</v>
      </c>
    </row>
    <row r="153" spans="2:9">
      <c r="B153" s="156" t="s">
        <v>682</v>
      </c>
      <c r="C153" s="157" t="s">
        <v>1086</v>
      </c>
      <c r="D153" s="158" t="s">
        <v>679</v>
      </c>
      <c r="E153" s="157" t="s">
        <v>1095</v>
      </c>
      <c r="F153" s="159">
        <v>40813</v>
      </c>
      <c r="G153" s="160">
        <v>168.95</v>
      </c>
      <c r="H153" s="161">
        <v>10</v>
      </c>
      <c r="I153" s="162">
        <f t="shared" si="2"/>
        <v>1689.5</v>
      </c>
    </row>
    <row r="154" spans="2:9">
      <c r="B154" s="156" t="s">
        <v>681</v>
      </c>
      <c r="C154" s="163" t="s">
        <v>1086</v>
      </c>
      <c r="D154" s="158" t="s">
        <v>679</v>
      </c>
      <c r="E154" s="163" t="s">
        <v>1091</v>
      </c>
      <c r="F154" s="159">
        <v>40820</v>
      </c>
      <c r="G154" s="164">
        <v>168.95</v>
      </c>
      <c r="H154" s="161">
        <v>1</v>
      </c>
      <c r="I154" s="165">
        <f t="shared" si="2"/>
        <v>168.95</v>
      </c>
    </row>
    <row r="155" spans="2:9">
      <c r="B155" s="156" t="s">
        <v>678</v>
      </c>
      <c r="C155" s="157" t="s">
        <v>1086</v>
      </c>
      <c r="D155" s="158" t="s">
        <v>679</v>
      </c>
      <c r="E155" s="157" t="s">
        <v>1091</v>
      </c>
      <c r="F155" s="159">
        <v>40820</v>
      </c>
      <c r="G155" s="160">
        <v>168.95</v>
      </c>
      <c r="H155" s="161">
        <v>1</v>
      </c>
      <c r="I155" s="162">
        <f t="shared" si="2"/>
        <v>168.95</v>
      </c>
    </row>
    <row r="156" spans="2:9">
      <c r="B156" s="156" t="s">
        <v>150</v>
      </c>
      <c r="C156" s="163" t="s">
        <v>1086</v>
      </c>
      <c r="D156" s="158" t="s">
        <v>676</v>
      </c>
      <c r="E156" s="163" t="s">
        <v>1094</v>
      </c>
      <c r="F156" s="159">
        <v>40821</v>
      </c>
      <c r="G156" s="164">
        <v>168.95</v>
      </c>
      <c r="H156" s="161">
        <v>6</v>
      </c>
      <c r="I156" s="165">
        <f t="shared" si="2"/>
        <v>1013.6999999999999</v>
      </c>
    </row>
    <row r="157" spans="2:9">
      <c r="B157" s="156" t="s">
        <v>677</v>
      </c>
      <c r="C157" s="157" t="s">
        <v>1086</v>
      </c>
      <c r="D157" s="158" t="s">
        <v>675</v>
      </c>
      <c r="E157" s="157" t="s">
        <v>1095</v>
      </c>
      <c r="F157" s="159">
        <v>40821</v>
      </c>
      <c r="G157" s="160">
        <v>168.95</v>
      </c>
      <c r="H157" s="161">
        <v>14</v>
      </c>
      <c r="I157" s="162">
        <f t="shared" si="2"/>
        <v>2365.2999999999997</v>
      </c>
    </row>
    <row r="158" spans="2:9">
      <c r="B158" s="156" t="s">
        <v>262</v>
      </c>
      <c r="C158" s="163" t="s">
        <v>1086</v>
      </c>
      <c r="D158" s="158" t="s">
        <v>676</v>
      </c>
      <c r="E158" s="163" t="s">
        <v>1095</v>
      </c>
      <c r="F158" s="159">
        <v>40822</v>
      </c>
      <c r="G158" s="164">
        <v>168.95</v>
      </c>
      <c r="H158" s="161">
        <v>12</v>
      </c>
      <c r="I158" s="165">
        <f t="shared" si="2"/>
        <v>2027.3999999999999</v>
      </c>
    </row>
    <row r="159" spans="2:9">
      <c r="B159" s="156" t="s">
        <v>673</v>
      </c>
      <c r="C159" s="157" t="s">
        <v>1086</v>
      </c>
      <c r="D159" s="158" t="s">
        <v>674</v>
      </c>
      <c r="E159" s="157" t="s">
        <v>1094</v>
      </c>
      <c r="F159" s="159">
        <v>40823</v>
      </c>
      <c r="G159" s="160">
        <v>168.95</v>
      </c>
      <c r="H159" s="161">
        <v>8</v>
      </c>
      <c r="I159" s="162">
        <f t="shared" si="2"/>
        <v>1351.6</v>
      </c>
    </row>
    <row r="160" spans="2:9">
      <c r="B160" s="156" t="s">
        <v>262</v>
      </c>
      <c r="C160" s="163" t="s">
        <v>1086</v>
      </c>
      <c r="D160" s="158" t="s">
        <v>676</v>
      </c>
      <c r="E160" s="163" t="s">
        <v>1091</v>
      </c>
      <c r="F160" s="159">
        <v>40824</v>
      </c>
      <c r="G160" s="164">
        <v>168.95</v>
      </c>
      <c r="H160" s="161">
        <v>10</v>
      </c>
      <c r="I160" s="165">
        <f t="shared" si="2"/>
        <v>1689.5</v>
      </c>
    </row>
    <row r="161" spans="2:9">
      <c r="B161" s="156" t="s">
        <v>262</v>
      </c>
      <c r="C161" s="157" t="s">
        <v>1086</v>
      </c>
      <c r="D161" s="158" t="s">
        <v>676</v>
      </c>
      <c r="E161" s="157" t="s">
        <v>1092</v>
      </c>
      <c r="F161" s="159">
        <v>40838</v>
      </c>
      <c r="G161" s="160">
        <v>168.95</v>
      </c>
      <c r="H161" s="161">
        <v>1</v>
      </c>
      <c r="I161" s="162">
        <f t="shared" si="2"/>
        <v>168.95</v>
      </c>
    </row>
    <row r="162" spans="2:9">
      <c r="B162" s="156" t="s">
        <v>677</v>
      </c>
      <c r="C162" s="163" t="s">
        <v>1086</v>
      </c>
      <c r="D162" s="158" t="s">
        <v>675</v>
      </c>
      <c r="E162" s="163" t="s">
        <v>1094</v>
      </c>
      <c r="F162" s="159">
        <v>40841</v>
      </c>
      <c r="G162" s="164">
        <v>168.95</v>
      </c>
      <c r="H162" s="161">
        <v>18</v>
      </c>
      <c r="I162" s="165">
        <f t="shared" si="2"/>
        <v>3041.1</v>
      </c>
    </row>
    <row r="163" spans="2:9">
      <c r="B163" s="156" t="s">
        <v>678</v>
      </c>
      <c r="C163" s="157" t="s">
        <v>1086</v>
      </c>
      <c r="D163" s="158" t="s">
        <v>679</v>
      </c>
      <c r="E163" s="157" t="s">
        <v>1091</v>
      </c>
      <c r="F163" s="159">
        <v>40844</v>
      </c>
      <c r="G163" s="160">
        <v>168.95</v>
      </c>
      <c r="H163" s="161">
        <v>2</v>
      </c>
      <c r="I163" s="162">
        <f t="shared" si="2"/>
        <v>337.9</v>
      </c>
    </row>
    <row r="164" spans="2:9">
      <c r="B164" s="156" t="s">
        <v>343</v>
      </c>
      <c r="C164" s="163" t="s">
        <v>1086</v>
      </c>
      <c r="D164" s="158" t="s">
        <v>674</v>
      </c>
      <c r="E164" s="163" t="s">
        <v>1092</v>
      </c>
      <c r="F164" s="159">
        <v>40845</v>
      </c>
      <c r="G164" s="164">
        <v>168.95</v>
      </c>
      <c r="H164" s="161">
        <v>13</v>
      </c>
      <c r="I164" s="165">
        <f t="shared" si="2"/>
        <v>2196.35</v>
      </c>
    </row>
    <row r="165" spans="2:9">
      <c r="B165" s="156" t="s">
        <v>673</v>
      </c>
      <c r="C165" s="157" t="s">
        <v>1086</v>
      </c>
      <c r="D165" s="158" t="s">
        <v>674</v>
      </c>
      <c r="E165" s="157" t="s">
        <v>1093</v>
      </c>
      <c r="F165" s="159">
        <v>40850</v>
      </c>
      <c r="G165" s="160">
        <v>168.95</v>
      </c>
      <c r="H165" s="161">
        <v>7</v>
      </c>
      <c r="I165" s="162">
        <f t="shared" si="2"/>
        <v>1182.6499999999999</v>
      </c>
    </row>
    <row r="166" spans="2:9">
      <c r="B166" s="156" t="s">
        <v>673</v>
      </c>
      <c r="C166" s="163" t="s">
        <v>1086</v>
      </c>
      <c r="D166" s="158" t="s">
        <v>674</v>
      </c>
      <c r="E166" s="163" t="s">
        <v>1094</v>
      </c>
      <c r="F166" s="159">
        <v>40852</v>
      </c>
      <c r="G166" s="164">
        <v>168.95</v>
      </c>
      <c r="H166" s="161">
        <v>9</v>
      </c>
      <c r="I166" s="165">
        <f t="shared" si="2"/>
        <v>1520.55</v>
      </c>
    </row>
    <row r="167" spans="2:9">
      <c r="B167" s="156" t="s">
        <v>680</v>
      </c>
      <c r="C167" s="157" t="s">
        <v>1086</v>
      </c>
      <c r="D167" s="158" t="s">
        <v>679</v>
      </c>
      <c r="E167" s="157" t="s">
        <v>1095</v>
      </c>
      <c r="F167" s="159">
        <v>40852</v>
      </c>
      <c r="G167" s="160">
        <v>168.95</v>
      </c>
      <c r="H167" s="161">
        <v>9</v>
      </c>
      <c r="I167" s="162">
        <f t="shared" si="2"/>
        <v>1520.55</v>
      </c>
    </row>
    <row r="168" spans="2:9">
      <c r="B168" s="156" t="s">
        <v>343</v>
      </c>
      <c r="C168" s="163" t="s">
        <v>1086</v>
      </c>
      <c r="D168" s="158" t="s">
        <v>674</v>
      </c>
      <c r="E168" s="163" t="s">
        <v>1092</v>
      </c>
      <c r="F168" s="159">
        <v>40855</v>
      </c>
      <c r="G168" s="164">
        <v>168.95</v>
      </c>
      <c r="H168" s="161">
        <v>13</v>
      </c>
      <c r="I168" s="165">
        <f t="shared" si="2"/>
        <v>2196.35</v>
      </c>
    </row>
    <row r="169" spans="2:9">
      <c r="B169" s="156" t="s">
        <v>673</v>
      </c>
      <c r="C169" s="157" t="s">
        <v>1086</v>
      </c>
      <c r="D169" s="158" t="s">
        <v>674</v>
      </c>
      <c r="E169" s="157" t="s">
        <v>1093</v>
      </c>
      <c r="F169" s="159">
        <v>40858</v>
      </c>
      <c r="G169" s="160">
        <v>168.95</v>
      </c>
      <c r="H169" s="161">
        <v>6</v>
      </c>
      <c r="I169" s="162">
        <f t="shared" si="2"/>
        <v>1013.6999999999999</v>
      </c>
    </row>
    <row r="170" spans="2:9">
      <c r="B170" s="156" t="s">
        <v>605</v>
      </c>
      <c r="C170" s="163" t="s">
        <v>1086</v>
      </c>
      <c r="D170" s="158" t="s">
        <v>675</v>
      </c>
      <c r="E170" s="163" t="s">
        <v>1095</v>
      </c>
      <c r="F170" s="159">
        <v>40862</v>
      </c>
      <c r="G170" s="164">
        <v>168.95</v>
      </c>
      <c r="H170" s="161">
        <v>8</v>
      </c>
      <c r="I170" s="165">
        <f t="shared" si="2"/>
        <v>1351.6</v>
      </c>
    </row>
    <row r="171" spans="2:9">
      <c r="B171" s="156" t="s">
        <v>680</v>
      </c>
      <c r="C171" s="157" t="s">
        <v>1086</v>
      </c>
      <c r="D171" s="158" t="s">
        <v>679</v>
      </c>
      <c r="E171" s="157" t="s">
        <v>1092</v>
      </c>
      <c r="F171" s="159">
        <v>40864</v>
      </c>
      <c r="G171" s="160">
        <v>168.95</v>
      </c>
      <c r="H171" s="161">
        <v>3</v>
      </c>
      <c r="I171" s="162">
        <f t="shared" si="2"/>
        <v>506.84999999999997</v>
      </c>
    </row>
    <row r="172" spans="2:9">
      <c r="B172" s="156" t="s">
        <v>677</v>
      </c>
      <c r="C172" s="163" t="s">
        <v>1086</v>
      </c>
      <c r="D172" s="158" t="s">
        <v>675</v>
      </c>
      <c r="E172" s="163" t="s">
        <v>1095</v>
      </c>
      <c r="F172" s="159">
        <v>40865</v>
      </c>
      <c r="G172" s="164">
        <v>168.95</v>
      </c>
      <c r="H172" s="161">
        <v>3</v>
      </c>
      <c r="I172" s="165">
        <f t="shared" si="2"/>
        <v>506.84999999999997</v>
      </c>
    </row>
    <row r="173" spans="2:9">
      <c r="B173" s="156" t="s">
        <v>673</v>
      </c>
      <c r="C173" s="157" t="s">
        <v>1086</v>
      </c>
      <c r="D173" s="158" t="s">
        <v>674</v>
      </c>
      <c r="E173" s="157" t="s">
        <v>1093</v>
      </c>
      <c r="F173" s="159">
        <v>40870</v>
      </c>
      <c r="G173" s="160">
        <v>168.95</v>
      </c>
      <c r="H173" s="161">
        <v>1</v>
      </c>
      <c r="I173" s="162">
        <f t="shared" si="2"/>
        <v>168.95</v>
      </c>
    </row>
    <row r="174" spans="2:9">
      <c r="B174" s="156" t="s">
        <v>605</v>
      </c>
      <c r="C174" s="163" t="s">
        <v>1086</v>
      </c>
      <c r="D174" s="158" t="s">
        <v>675</v>
      </c>
      <c r="E174" s="163" t="s">
        <v>1092</v>
      </c>
      <c r="F174" s="159">
        <v>40880</v>
      </c>
      <c r="G174" s="164">
        <v>168.95</v>
      </c>
      <c r="H174" s="161">
        <v>15</v>
      </c>
      <c r="I174" s="165">
        <f t="shared" si="2"/>
        <v>2534.25</v>
      </c>
    </row>
    <row r="175" spans="2:9">
      <c r="B175" s="156" t="s">
        <v>677</v>
      </c>
      <c r="C175" s="157" t="s">
        <v>1086</v>
      </c>
      <c r="D175" s="158" t="s">
        <v>675</v>
      </c>
      <c r="E175" s="157" t="s">
        <v>1091</v>
      </c>
      <c r="F175" s="159">
        <v>40886</v>
      </c>
      <c r="G175" s="160">
        <v>168.95</v>
      </c>
      <c r="H175" s="161">
        <v>12</v>
      </c>
      <c r="I175" s="162">
        <f t="shared" si="2"/>
        <v>2027.3999999999999</v>
      </c>
    </row>
    <row r="176" spans="2:9">
      <c r="B176" s="156" t="s">
        <v>605</v>
      </c>
      <c r="C176" s="163" t="s">
        <v>1086</v>
      </c>
      <c r="D176" s="158" t="s">
        <v>675</v>
      </c>
      <c r="E176" s="163" t="s">
        <v>1094</v>
      </c>
      <c r="F176" s="159">
        <v>40887</v>
      </c>
      <c r="G176" s="164">
        <v>168.95</v>
      </c>
      <c r="H176" s="161">
        <v>6</v>
      </c>
      <c r="I176" s="165">
        <f t="shared" si="2"/>
        <v>1013.6999999999999</v>
      </c>
    </row>
    <row r="177" spans="2:9">
      <c r="B177" s="156" t="s">
        <v>605</v>
      </c>
      <c r="C177" s="157" t="s">
        <v>1086</v>
      </c>
      <c r="D177" s="158" t="s">
        <v>675</v>
      </c>
      <c r="E177" s="157" t="s">
        <v>1093</v>
      </c>
      <c r="F177" s="159">
        <v>40889</v>
      </c>
      <c r="G177" s="160">
        <v>168.95</v>
      </c>
      <c r="H177" s="161">
        <v>6</v>
      </c>
      <c r="I177" s="162">
        <f t="shared" si="2"/>
        <v>1013.6999999999999</v>
      </c>
    </row>
    <row r="178" spans="2:9">
      <c r="B178" s="156" t="s">
        <v>343</v>
      </c>
      <c r="C178" s="163" t="s">
        <v>1086</v>
      </c>
      <c r="D178" s="158" t="s">
        <v>674</v>
      </c>
      <c r="E178" s="163" t="s">
        <v>1091</v>
      </c>
      <c r="F178" s="159">
        <v>40890</v>
      </c>
      <c r="G178" s="164">
        <v>168.95</v>
      </c>
      <c r="H178" s="161">
        <v>4</v>
      </c>
      <c r="I178" s="165">
        <f t="shared" si="2"/>
        <v>675.8</v>
      </c>
    </row>
    <row r="179" spans="2:9">
      <c r="B179" s="156" t="s">
        <v>673</v>
      </c>
      <c r="C179" s="157" t="s">
        <v>1086</v>
      </c>
      <c r="D179" s="158" t="s">
        <v>674</v>
      </c>
      <c r="E179" s="157" t="s">
        <v>1093</v>
      </c>
      <c r="F179" s="159">
        <v>40890</v>
      </c>
      <c r="G179" s="160">
        <v>168.95</v>
      </c>
      <c r="H179" s="161">
        <v>7</v>
      </c>
      <c r="I179" s="162">
        <f t="shared" si="2"/>
        <v>1182.6499999999999</v>
      </c>
    </row>
    <row r="180" spans="2:9">
      <c r="B180" s="156" t="s">
        <v>680</v>
      </c>
      <c r="C180" s="163" t="s">
        <v>1086</v>
      </c>
      <c r="D180" s="158" t="s">
        <v>679</v>
      </c>
      <c r="E180" s="163" t="s">
        <v>1095</v>
      </c>
      <c r="F180" s="159">
        <v>40890</v>
      </c>
      <c r="G180" s="164">
        <v>168.95</v>
      </c>
      <c r="H180" s="161">
        <v>5</v>
      </c>
      <c r="I180" s="165">
        <f t="shared" si="2"/>
        <v>844.75</v>
      </c>
    </row>
    <row r="181" spans="2:9">
      <c r="B181" s="156" t="s">
        <v>682</v>
      </c>
      <c r="C181" s="157" t="s">
        <v>1086</v>
      </c>
      <c r="D181" s="158" t="s">
        <v>679</v>
      </c>
      <c r="E181" s="157" t="s">
        <v>1091</v>
      </c>
      <c r="F181" s="159">
        <v>40898</v>
      </c>
      <c r="G181" s="160">
        <v>168.95</v>
      </c>
      <c r="H181" s="161">
        <v>3</v>
      </c>
      <c r="I181" s="162">
        <f t="shared" si="2"/>
        <v>506.84999999999997</v>
      </c>
    </row>
    <row r="182" spans="2:9">
      <c r="B182" s="156" t="s">
        <v>605</v>
      </c>
      <c r="C182" s="163" t="s">
        <v>1086</v>
      </c>
      <c r="D182" s="158" t="s">
        <v>675</v>
      </c>
      <c r="E182" s="163" t="s">
        <v>1092</v>
      </c>
      <c r="F182" s="159">
        <v>40904</v>
      </c>
      <c r="G182" s="164">
        <v>168.95</v>
      </c>
      <c r="H182" s="161">
        <v>8</v>
      </c>
      <c r="I182" s="165">
        <f t="shared" si="2"/>
        <v>1351.6</v>
      </c>
    </row>
    <row r="183" spans="2:9">
      <c r="B183" s="156" t="s">
        <v>262</v>
      </c>
      <c r="C183" s="157" t="s">
        <v>1087</v>
      </c>
      <c r="D183" s="158" t="s">
        <v>676</v>
      </c>
      <c r="E183" s="157" t="s">
        <v>1091</v>
      </c>
      <c r="F183" s="159">
        <v>40182</v>
      </c>
      <c r="G183" s="160">
        <v>79.989999999999995</v>
      </c>
      <c r="H183" s="161">
        <v>7</v>
      </c>
      <c r="I183" s="162">
        <f t="shared" si="2"/>
        <v>559.92999999999995</v>
      </c>
    </row>
    <row r="184" spans="2:9">
      <c r="B184" s="156" t="s">
        <v>677</v>
      </c>
      <c r="C184" s="163" t="s">
        <v>1087</v>
      </c>
      <c r="D184" s="158" t="s">
        <v>675</v>
      </c>
      <c r="E184" s="163" t="s">
        <v>1094</v>
      </c>
      <c r="F184" s="159">
        <v>40183</v>
      </c>
      <c r="G184" s="164">
        <v>79.989999999999995</v>
      </c>
      <c r="H184" s="161">
        <v>12</v>
      </c>
      <c r="I184" s="165">
        <f t="shared" si="2"/>
        <v>959.87999999999988</v>
      </c>
    </row>
    <row r="185" spans="2:9">
      <c r="B185" s="156" t="s">
        <v>171</v>
      </c>
      <c r="C185" s="157" t="s">
        <v>1087</v>
      </c>
      <c r="D185" s="158" t="s">
        <v>674</v>
      </c>
      <c r="E185" s="157" t="s">
        <v>1092</v>
      </c>
      <c r="F185" s="159">
        <v>40186</v>
      </c>
      <c r="G185" s="160">
        <v>79.989999999999995</v>
      </c>
      <c r="H185" s="161">
        <v>10</v>
      </c>
      <c r="I185" s="162">
        <f t="shared" si="2"/>
        <v>799.9</v>
      </c>
    </row>
    <row r="186" spans="2:9">
      <c r="B186" s="156" t="s">
        <v>677</v>
      </c>
      <c r="C186" s="163" t="s">
        <v>1087</v>
      </c>
      <c r="D186" s="158" t="s">
        <v>675</v>
      </c>
      <c r="E186" s="163" t="s">
        <v>1091</v>
      </c>
      <c r="F186" s="159">
        <v>40191</v>
      </c>
      <c r="G186" s="164">
        <v>79.989999999999995</v>
      </c>
      <c r="H186" s="161">
        <v>11</v>
      </c>
      <c r="I186" s="165">
        <f t="shared" si="2"/>
        <v>879.89</v>
      </c>
    </row>
    <row r="187" spans="2:9">
      <c r="B187" s="156" t="s">
        <v>680</v>
      </c>
      <c r="C187" s="157" t="s">
        <v>1087</v>
      </c>
      <c r="D187" s="158" t="s">
        <v>679</v>
      </c>
      <c r="E187" s="157" t="s">
        <v>1094</v>
      </c>
      <c r="F187" s="159">
        <v>40198</v>
      </c>
      <c r="G187" s="160">
        <v>79.989999999999995</v>
      </c>
      <c r="H187" s="161">
        <v>20</v>
      </c>
      <c r="I187" s="162">
        <f t="shared" si="2"/>
        <v>1599.8</v>
      </c>
    </row>
    <row r="188" spans="2:9">
      <c r="B188" s="156" t="s">
        <v>312</v>
      </c>
      <c r="C188" s="163" t="s">
        <v>1087</v>
      </c>
      <c r="D188" s="158" t="s">
        <v>674</v>
      </c>
      <c r="E188" s="163" t="s">
        <v>1092</v>
      </c>
      <c r="F188" s="159">
        <v>40201</v>
      </c>
      <c r="G188" s="164">
        <v>79.989999999999995</v>
      </c>
      <c r="H188" s="161">
        <v>11</v>
      </c>
      <c r="I188" s="165">
        <f t="shared" si="2"/>
        <v>879.89</v>
      </c>
    </row>
    <row r="189" spans="2:9">
      <c r="B189" s="156" t="s">
        <v>262</v>
      </c>
      <c r="C189" s="157" t="s">
        <v>1087</v>
      </c>
      <c r="D189" s="158" t="s">
        <v>676</v>
      </c>
      <c r="E189" s="157" t="s">
        <v>1092</v>
      </c>
      <c r="F189" s="159">
        <v>40208</v>
      </c>
      <c r="G189" s="160">
        <v>79.989999999999995</v>
      </c>
      <c r="H189" s="161">
        <v>5</v>
      </c>
      <c r="I189" s="162">
        <f t="shared" si="2"/>
        <v>399.95</v>
      </c>
    </row>
    <row r="190" spans="2:9">
      <c r="B190" s="156" t="s">
        <v>605</v>
      </c>
      <c r="C190" s="163" t="s">
        <v>1087</v>
      </c>
      <c r="D190" s="158" t="s">
        <v>675</v>
      </c>
      <c r="E190" s="163" t="s">
        <v>1092</v>
      </c>
      <c r="F190" s="159">
        <v>40211</v>
      </c>
      <c r="G190" s="164">
        <v>79.989999999999995</v>
      </c>
      <c r="H190" s="161">
        <v>10</v>
      </c>
      <c r="I190" s="165">
        <f t="shared" si="2"/>
        <v>799.9</v>
      </c>
    </row>
    <row r="191" spans="2:9">
      <c r="B191" s="156" t="s">
        <v>605</v>
      </c>
      <c r="C191" s="157" t="s">
        <v>1087</v>
      </c>
      <c r="D191" s="158" t="s">
        <v>675</v>
      </c>
      <c r="E191" s="157" t="s">
        <v>1093</v>
      </c>
      <c r="F191" s="159">
        <v>40214</v>
      </c>
      <c r="G191" s="160">
        <v>79.989999999999995</v>
      </c>
      <c r="H191" s="161">
        <v>9</v>
      </c>
      <c r="I191" s="162">
        <f t="shared" si="2"/>
        <v>719.91</v>
      </c>
    </row>
    <row r="192" spans="2:9">
      <c r="B192" s="156" t="s">
        <v>605</v>
      </c>
      <c r="C192" s="163" t="s">
        <v>1087</v>
      </c>
      <c r="D192" s="158" t="s">
        <v>675</v>
      </c>
      <c r="E192" s="163" t="s">
        <v>1093</v>
      </c>
      <c r="F192" s="159">
        <v>40214</v>
      </c>
      <c r="G192" s="164">
        <v>79.989999999999995</v>
      </c>
      <c r="H192" s="161">
        <v>14</v>
      </c>
      <c r="I192" s="165">
        <f t="shared" si="2"/>
        <v>1119.8599999999999</v>
      </c>
    </row>
    <row r="193" spans="2:9">
      <c r="B193" s="156" t="s">
        <v>673</v>
      </c>
      <c r="C193" s="157" t="s">
        <v>1087</v>
      </c>
      <c r="D193" s="158" t="s">
        <v>674</v>
      </c>
      <c r="E193" s="157" t="s">
        <v>1094</v>
      </c>
      <c r="F193" s="159">
        <v>40218</v>
      </c>
      <c r="G193" s="160">
        <v>79.989999999999995</v>
      </c>
      <c r="H193" s="161">
        <v>8</v>
      </c>
      <c r="I193" s="162">
        <f t="shared" si="2"/>
        <v>639.91999999999996</v>
      </c>
    </row>
    <row r="194" spans="2:9">
      <c r="B194" s="156" t="s">
        <v>673</v>
      </c>
      <c r="C194" s="163" t="s">
        <v>1087</v>
      </c>
      <c r="D194" s="158" t="s">
        <v>674</v>
      </c>
      <c r="E194" s="163" t="s">
        <v>1094</v>
      </c>
      <c r="F194" s="159">
        <v>40218</v>
      </c>
      <c r="G194" s="164">
        <v>79.989999999999995</v>
      </c>
      <c r="H194" s="161">
        <v>14</v>
      </c>
      <c r="I194" s="165">
        <f t="shared" ref="I194:I257" si="3">G194*H194</f>
        <v>1119.8599999999999</v>
      </c>
    </row>
    <row r="195" spans="2:9">
      <c r="B195" s="156" t="s">
        <v>681</v>
      </c>
      <c r="C195" s="157" t="s">
        <v>1087</v>
      </c>
      <c r="D195" s="158" t="s">
        <v>679</v>
      </c>
      <c r="E195" s="157" t="s">
        <v>1094</v>
      </c>
      <c r="F195" s="159">
        <v>40221</v>
      </c>
      <c r="G195" s="160">
        <v>79.989999999999995</v>
      </c>
      <c r="H195" s="161">
        <v>17</v>
      </c>
      <c r="I195" s="162">
        <f t="shared" si="3"/>
        <v>1359.83</v>
      </c>
    </row>
    <row r="196" spans="2:9">
      <c r="B196" s="156" t="s">
        <v>171</v>
      </c>
      <c r="C196" s="163" t="s">
        <v>1087</v>
      </c>
      <c r="D196" s="158" t="s">
        <v>674</v>
      </c>
      <c r="E196" s="163" t="s">
        <v>1094</v>
      </c>
      <c r="F196" s="159">
        <v>40225</v>
      </c>
      <c r="G196" s="164">
        <v>79.989999999999995</v>
      </c>
      <c r="H196" s="161">
        <v>15</v>
      </c>
      <c r="I196" s="165">
        <f t="shared" si="3"/>
        <v>1199.8499999999999</v>
      </c>
    </row>
    <row r="197" spans="2:9">
      <c r="B197" s="156" t="s">
        <v>673</v>
      </c>
      <c r="C197" s="157" t="s">
        <v>1087</v>
      </c>
      <c r="D197" s="158" t="s">
        <v>674</v>
      </c>
      <c r="E197" s="157" t="s">
        <v>1094</v>
      </c>
      <c r="F197" s="159">
        <v>40225</v>
      </c>
      <c r="G197" s="160">
        <v>79.989999999999995</v>
      </c>
      <c r="H197" s="161">
        <v>20</v>
      </c>
      <c r="I197" s="162">
        <f t="shared" si="3"/>
        <v>1599.8</v>
      </c>
    </row>
    <row r="198" spans="2:9">
      <c r="B198" s="156" t="s">
        <v>605</v>
      </c>
      <c r="C198" s="163" t="s">
        <v>1087</v>
      </c>
      <c r="D198" s="158" t="s">
        <v>675</v>
      </c>
      <c r="E198" s="163" t="s">
        <v>1092</v>
      </c>
      <c r="F198" s="159">
        <v>40239</v>
      </c>
      <c r="G198" s="164">
        <v>79.989999999999995</v>
      </c>
      <c r="H198" s="161">
        <v>10</v>
      </c>
      <c r="I198" s="165">
        <f t="shared" si="3"/>
        <v>799.9</v>
      </c>
    </row>
    <row r="199" spans="2:9">
      <c r="B199" s="156" t="s">
        <v>678</v>
      </c>
      <c r="C199" s="157" t="s">
        <v>1087</v>
      </c>
      <c r="D199" s="158" t="s">
        <v>679</v>
      </c>
      <c r="E199" s="157" t="s">
        <v>1091</v>
      </c>
      <c r="F199" s="159">
        <v>40241</v>
      </c>
      <c r="G199" s="160">
        <v>79.989999999999995</v>
      </c>
      <c r="H199" s="161">
        <v>12</v>
      </c>
      <c r="I199" s="162">
        <f t="shared" si="3"/>
        <v>959.87999999999988</v>
      </c>
    </row>
    <row r="200" spans="2:9">
      <c r="B200" s="156" t="s">
        <v>673</v>
      </c>
      <c r="C200" s="163" t="s">
        <v>1087</v>
      </c>
      <c r="D200" s="158" t="s">
        <v>674</v>
      </c>
      <c r="E200" s="163" t="s">
        <v>1091</v>
      </c>
      <c r="F200" s="159">
        <v>40252</v>
      </c>
      <c r="G200" s="164">
        <v>79.989999999999995</v>
      </c>
      <c r="H200" s="161">
        <v>9</v>
      </c>
      <c r="I200" s="165">
        <f t="shared" si="3"/>
        <v>719.91</v>
      </c>
    </row>
    <row r="201" spans="2:9">
      <c r="B201" s="156" t="s">
        <v>262</v>
      </c>
      <c r="C201" s="157" t="s">
        <v>1087</v>
      </c>
      <c r="D201" s="158" t="s">
        <v>676</v>
      </c>
      <c r="E201" s="157" t="s">
        <v>1095</v>
      </c>
      <c r="F201" s="159">
        <v>40252</v>
      </c>
      <c r="G201" s="160">
        <v>79.989999999999995</v>
      </c>
      <c r="H201" s="161">
        <v>1</v>
      </c>
      <c r="I201" s="162">
        <f t="shared" si="3"/>
        <v>79.989999999999995</v>
      </c>
    </row>
    <row r="202" spans="2:9">
      <c r="B202" s="156" t="s">
        <v>677</v>
      </c>
      <c r="C202" s="163" t="s">
        <v>1087</v>
      </c>
      <c r="D202" s="158" t="s">
        <v>675</v>
      </c>
      <c r="E202" s="163" t="s">
        <v>1091</v>
      </c>
      <c r="F202" s="159">
        <v>40253</v>
      </c>
      <c r="G202" s="164">
        <v>79.989999999999995</v>
      </c>
      <c r="H202" s="161">
        <v>5</v>
      </c>
      <c r="I202" s="165">
        <f t="shared" si="3"/>
        <v>399.95</v>
      </c>
    </row>
    <row r="203" spans="2:9">
      <c r="B203" s="156" t="s">
        <v>673</v>
      </c>
      <c r="C203" s="157" t="s">
        <v>1087</v>
      </c>
      <c r="D203" s="158" t="s">
        <v>674</v>
      </c>
      <c r="E203" s="157" t="s">
        <v>1094</v>
      </c>
      <c r="F203" s="159">
        <v>40261</v>
      </c>
      <c r="G203" s="160">
        <v>79.989999999999995</v>
      </c>
      <c r="H203" s="161">
        <v>20</v>
      </c>
      <c r="I203" s="162">
        <f t="shared" si="3"/>
        <v>1599.8</v>
      </c>
    </row>
    <row r="204" spans="2:9">
      <c r="B204" s="156" t="s">
        <v>681</v>
      </c>
      <c r="C204" s="163" t="s">
        <v>1087</v>
      </c>
      <c r="D204" s="158" t="s">
        <v>679</v>
      </c>
      <c r="E204" s="163" t="s">
        <v>1092</v>
      </c>
      <c r="F204" s="159">
        <v>40269</v>
      </c>
      <c r="G204" s="164">
        <v>79.989999999999995</v>
      </c>
      <c r="H204" s="161">
        <v>6</v>
      </c>
      <c r="I204" s="165">
        <f t="shared" si="3"/>
        <v>479.93999999999994</v>
      </c>
    </row>
    <row r="205" spans="2:9">
      <c r="B205" s="156" t="s">
        <v>682</v>
      </c>
      <c r="C205" s="157" t="s">
        <v>1087</v>
      </c>
      <c r="D205" s="158" t="s">
        <v>679</v>
      </c>
      <c r="E205" s="157" t="s">
        <v>1092</v>
      </c>
      <c r="F205" s="159">
        <v>40274</v>
      </c>
      <c r="G205" s="160">
        <v>79.989999999999995</v>
      </c>
      <c r="H205" s="161">
        <v>13</v>
      </c>
      <c r="I205" s="162">
        <f t="shared" si="3"/>
        <v>1039.8699999999999</v>
      </c>
    </row>
    <row r="206" spans="2:9">
      <c r="B206" s="156" t="s">
        <v>312</v>
      </c>
      <c r="C206" s="163" t="s">
        <v>1087</v>
      </c>
      <c r="D206" s="158" t="s">
        <v>674</v>
      </c>
      <c r="E206" s="163" t="s">
        <v>1091</v>
      </c>
      <c r="F206" s="159">
        <v>40275</v>
      </c>
      <c r="G206" s="164">
        <v>79.989999999999995</v>
      </c>
      <c r="H206" s="161">
        <v>13</v>
      </c>
      <c r="I206" s="165">
        <f t="shared" si="3"/>
        <v>1039.8699999999999</v>
      </c>
    </row>
    <row r="207" spans="2:9">
      <c r="B207" s="156" t="s">
        <v>343</v>
      </c>
      <c r="C207" s="157" t="s">
        <v>1087</v>
      </c>
      <c r="D207" s="158" t="s">
        <v>674</v>
      </c>
      <c r="E207" s="157" t="s">
        <v>1094</v>
      </c>
      <c r="F207" s="159">
        <v>40283</v>
      </c>
      <c r="G207" s="160">
        <v>79.989999999999995</v>
      </c>
      <c r="H207" s="161">
        <v>12</v>
      </c>
      <c r="I207" s="162">
        <f t="shared" si="3"/>
        <v>959.87999999999988</v>
      </c>
    </row>
    <row r="208" spans="2:9">
      <c r="B208" s="156" t="s">
        <v>343</v>
      </c>
      <c r="C208" s="163" t="s">
        <v>1087</v>
      </c>
      <c r="D208" s="158" t="s">
        <v>674</v>
      </c>
      <c r="E208" s="163" t="s">
        <v>1095</v>
      </c>
      <c r="F208" s="159">
        <v>40283</v>
      </c>
      <c r="G208" s="164">
        <v>79.989999999999995</v>
      </c>
      <c r="H208" s="161">
        <v>12</v>
      </c>
      <c r="I208" s="165">
        <f t="shared" si="3"/>
        <v>959.87999999999988</v>
      </c>
    </row>
    <row r="209" spans="2:9">
      <c r="B209" s="156" t="s">
        <v>312</v>
      </c>
      <c r="C209" s="157" t="s">
        <v>1087</v>
      </c>
      <c r="D209" s="158" t="s">
        <v>674</v>
      </c>
      <c r="E209" s="157" t="s">
        <v>1093</v>
      </c>
      <c r="F209" s="159">
        <v>40284</v>
      </c>
      <c r="G209" s="160">
        <v>79.989999999999995</v>
      </c>
      <c r="H209" s="161">
        <v>8</v>
      </c>
      <c r="I209" s="162">
        <f t="shared" si="3"/>
        <v>639.91999999999996</v>
      </c>
    </row>
    <row r="210" spans="2:9">
      <c r="B210" s="156" t="s">
        <v>681</v>
      </c>
      <c r="C210" s="163" t="s">
        <v>1087</v>
      </c>
      <c r="D210" s="158" t="s">
        <v>679</v>
      </c>
      <c r="E210" s="163" t="s">
        <v>1094</v>
      </c>
      <c r="F210" s="159">
        <v>40288</v>
      </c>
      <c r="G210" s="164">
        <v>79.989999999999995</v>
      </c>
      <c r="H210" s="161">
        <v>11</v>
      </c>
      <c r="I210" s="165">
        <f t="shared" si="3"/>
        <v>879.89</v>
      </c>
    </row>
    <row r="211" spans="2:9">
      <c r="B211" s="156" t="s">
        <v>343</v>
      </c>
      <c r="C211" s="157" t="s">
        <v>1087</v>
      </c>
      <c r="D211" s="158" t="s">
        <v>674</v>
      </c>
      <c r="E211" s="157" t="s">
        <v>1094</v>
      </c>
      <c r="F211" s="159">
        <v>40290</v>
      </c>
      <c r="G211" s="160">
        <v>79.989999999999995</v>
      </c>
      <c r="H211" s="161">
        <v>10</v>
      </c>
      <c r="I211" s="162">
        <f t="shared" si="3"/>
        <v>799.9</v>
      </c>
    </row>
    <row r="212" spans="2:9">
      <c r="B212" s="156" t="s">
        <v>681</v>
      </c>
      <c r="C212" s="163" t="s">
        <v>1087</v>
      </c>
      <c r="D212" s="158" t="s">
        <v>679</v>
      </c>
      <c r="E212" s="163" t="s">
        <v>1092</v>
      </c>
      <c r="F212" s="159">
        <v>40290</v>
      </c>
      <c r="G212" s="164">
        <v>79.989999999999995</v>
      </c>
      <c r="H212" s="161">
        <v>7</v>
      </c>
      <c r="I212" s="165">
        <f t="shared" si="3"/>
        <v>559.92999999999995</v>
      </c>
    </row>
    <row r="213" spans="2:9">
      <c r="B213" s="156" t="s">
        <v>605</v>
      </c>
      <c r="C213" s="157" t="s">
        <v>1087</v>
      </c>
      <c r="D213" s="158" t="s">
        <v>675</v>
      </c>
      <c r="E213" s="157" t="s">
        <v>1093</v>
      </c>
      <c r="F213" s="159">
        <v>40297</v>
      </c>
      <c r="G213" s="160">
        <v>79.989999999999995</v>
      </c>
      <c r="H213" s="161">
        <v>1</v>
      </c>
      <c r="I213" s="162">
        <f t="shared" si="3"/>
        <v>79.989999999999995</v>
      </c>
    </row>
    <row r="214" spans="2:9">
      <c r="B214" s="156" t="s">
        <v>262</v>
      </c>
      <c r="C214" s="163" t="s">
        <v>1087</v>
      </c>
      <c r="D214" s="158" t="s">
        <v>676</v>
      </c>
      <c r="E214" s="163" t="s">
        <v>1091</v>
      </c>
      <c r="F214" s="159">
        <v>40305</v>
      </c>
      <c r="G214" s="164">
        <v>79.989999999999995</v>
      </c>
      <c r="H214" s="161">
        <v>5</v>
      </c>
      <c r="I214" s="165">
        <f t="shared" si="3"/>
        <v>399.95</v>
      </c>
    </row>
    <row r="215" spans="2:9">
      <c r="B215" s="156" t="s">
        <v>262</v>
      </c>
      <c r="C215" s="157" t="s">
        <v>1087</v>
      </c>
      <c r="D215" s="158" t="s">
        <v>676</v>
      </c>
      <c r="E215" s="157" t="s">
        <v>1092</v>
      </c>
      <c r="F215" s="159">
        <v>40310</v>
      </c>
      <c r="G215" s="160">
        <v>79.989999999999995</v>
      </c>
      <c r="H215" s="161">
        <v>3</v>
      </c>
      <c r="I215" s="162">
        <f t="shared" si="3"/>
        <v>239.96999999999997</v>
      </c>
    </row>
    <row r="216" spans="2:9">
      <c r="B216" s="156" t="s">
        <v>312</v>
      </c>
      <c r="C216" s="163" t="s">
        <v>1087</v>
      </c>
      <c r="D216" s="158" t="s">
        <v>674</v>
      </c>
      <c r="E216" s="163" t="s">
        <v>1094</v>
      </c>
      <c r="F216" s="159">
        <v>40313</v>
      </c>
      <c r="G216" s="164">
        <v>79.989999999999995</v>
      </c>
      <c r="H216" s="161">
        <v>7</v>
      </c>
      <c r="I216" s="165">
        <f t="shared" si="3"/>
        <v>559.92999999999995</v>
      </c>
    </row>
    <row r="217" spans="2:9">
      <c r="B217" s="156" t="s">
        <v>681</v>
      </c>
      <c r="C217" s="157" t="s">
        <v>1087</v>
      </c>
      <c r="D217" s="158" t="s">
        <v>679</v>
      </c>
      <c r="E217" s="157" t="s">
        <v>1091</v>
      </c>
      <c r="F217" s="159">
        <v>40323</v>
      </c>
      <c r="G217" s="160">
        <v>79.989999999999995</v>
      </c>
      <c r="H217" s="161">
        <v>1</v>
      </c>
      <c r="I217" s="162">
        <f t="shared" si="3"/>
        <v>79.989999999999995</v>
      </c>
    </row>
    <row r="218" spans="2:9">
      <c r="B218" s="156" t="s">
        <v>312</v>
      </c>
      <c r="C218" s="163" t="s">
        <v>1087</v>
      </c>
      <c r="D218" s="158" t="s">
        <v>674</v>
      </c>
      <c r="E218" s="163" t="s">
        <v>1092</v>
      </c>
      <c r="F218" s="159">
        <v>40330</v>
      </c>
      <c r="G218" s="164">
        <v>79.989999999999995</v>
      </c>
      <c r="H218" s="161">
        <v>12</v>
      </c>
      <c r="I218" s="165">
        <f t="shared" si="3"/>
        <v>959.87999999999988</v>
      </c>
    </row>
    <row r="219" spans="2:9">
      <c r="B219" s="156" t="s">
        <v>678</v>
      </c>
      <c r="C219" s="157" t="s">
        <v>1087</v>
      </c>
      <c r="D219" s="158" t="s">
        <v>679</v>
      </c>
      <c r="E219" s="157" t="s">
        <v>1093</v>
      </c>
      <c r="F219" s="159">
        <v>40333</v>
      </c>
      <c r="G219" s="160">
        <v>79.989999999999995</v>
      </c>
      <c r="H219" s="161">
        <v>6</v>
      </c>
      <c r="I219" s="162">
        <f t="shared" si="3"/>
        <v>479.93999999999994</v>
      </c>
    </row>
    <row r="220" spans="2:9">
      <c r="B220" s="156" t="s">
        <v>677</v>
      </c>
      <c r="C220" s="163" t="s">
        <v>1087</v>
      </c>
      <c r="D220" s="158" t="s">
        <v>675</v>
      </c>
      <c r="E220" s="163" t="s">
        <v>1093</v>
      </c>
      <c r="F220" s="159">
        <v>40338</v>
      </c>
      <c r="G220" s="164">
        <v>79.989999999999995</v>
      </c>
      <c r="H220" s="161">
        <v>14</v>
      </c>
      <c r="I220" s="165">
        <f t="shared" si="3"/>
        <v>1119.8599999999999</v>
      </c>
    </row>
    <row r="221" spans="2:9">
      <c r="B221" s="156" t="s">
        <v>262</v>
      </c>
      <c r="C221" s="157" t="s">
        <v>1087</v>
      </c>
      <c r="D221" s="158" t="s">
        <v>676</v>
      </c>
      <c r="E221" s="157" t="s">
        <v>1095</v>
      </c>
      <c r="F221" s="159">
        <v>40339</v>
      </c>
      <c r="G221" s="160">
        <v>79.989999999999995</v>
      </c>
      <c r="H221" s="161">
        <v>9</v>
      </c>
      <c r="I221" s="162">
        <f t="shared" si="3"/>
        <v>719.91</v>
      </c>
    </row>
    <row r="222" spans="2:9">
      <c r="B222" s="156" t="s">
        <v>673</v>
      </c>
      <c r="C222" s="163" t="s">
        <v>1087</v>
      </c>
      <c r="D222" s="158" t="s">
        <v>674</v>
      </c>
      <c r="E222" s="163" t="s">
        <v>1092</v>
      </c>
      <c r="F222" s="159">
        <v>40348</v>
      </c>
      <c r="G222" s="164">
        <v>79.989999999999995</v>
      </c>
      <c r="H222" s="161">
        <v>3</v>
      </c>
      <c r="I222" s="165">
        <f t="shared" si="3"/>
        <v>239.96999999999997</v>
      </c>
    </row>
    <row r="223" spans="2:9">
      <c r="B223" s="156" t="s">
        <v>171</v>
      </c>
      <c r="C223" s="157" t="s">
        <v>1087</v>
      </c>
      <c r="D223" s="158" t="s">
        <v>674</v>
      </c>
      <c r="E223" s="157" t="s">
        <v>1093</v>
      </c>
      <c r="F223" s="159">
        <v>40351</v>
      </c>
      <c r="G223" s="160">
        <v>79.989999999999995</v>
      </c>
      <c r="H223" s="161">
        <v>10</v>
      </c>
      <c r="I223" s="162">
        <f t="shared" si="3"/>
        <v>799.9</v>
      </c>
    </row>
    <row r="224" spans="2:9">
      <c r="B224" s="156" t="s">
        <v>678</v>
      </c>
      <c r="C224" s="163" t="s">
        <v>1087</v>
      </c>
      <c r="D224" s="158" t="s">
        <v>679</v>
      </c>
      <c r="E224" s="163" t="s">
        <v>1092</v>
      </c>
      <c r="F224" s="159">
        <v>40352</v>
      </c>
      <c r="G224" s="164">
        <v>79.989999999999995</v>
      </c>
      <c r="H224" s="161">
        <v>11</v>
      </c>
      <c r="I224" s="165">
        <f t="shared" si="3"/>
        <v>879.89</v>
      </c>
    </row>
    <row r="225" spans="2:9">
      <c r="B225" s="156" t="s">
        <v>343</v>
      </c>
      <c r="C225" s="157" t="s">
        <v>1087</v>
      </c>
      <c r="D225" s="158" t="s">
        <v>674</v>
      </c>
      <c r="E225" s="157" t="s">
        <v>1094</v>
      </c>
      <c r="F225" s="159">
        <v>40354</v>
      </c>
      <c r="G225" s="160">
        <v>79.989999999999995</v>
      </c>
      <c r="H225" s="161">
        <v>12</v>
      </c>
      <c r="I225" s="162">
        <f t="shared" si="3"/>
        <v>959.87999999999988</v>
      </c>
    </row>
    <row r="226" spans="2:9">
      <c r="B226" s="156" t="s">
        <v>262</v>
      </c>
      <c r="C226" s="163" t="s">
        <v>1087</v>
      </c>
      <c r="D226" s="158" t="s">
        <v>676</v>
      </c>
      <c r="E226" s="163" t="s">
        <v>1091</v>
      </c>
      <c r="F226" s="159">
        <v>40361</v>
      </c>
      <c r="G226" s="164">
        <v>79.989999999999995</v>
      </c>
      <c r="H226" s="161">
        <v>6</v>
      </c>
      <c r="I226" s="165">
        <f t="shared" si="3"/>
        <v>479.93999999999994</v>
      </c>
    </row>
    <row r="227" spans="2:9">
      <c r="B227" s="156" t="s">
        <v>312</v>
      </c>
      <c r="C227" s="157" t="s">
        <v>1087</v>
      </c>
      <c r="D227" s="158" t="s">
        <v>674</v>
      </c>
      <c r="E227" s="157" t="s">
        <v>1092</v>
      </c>
      <c r="F227" s="159">
        <v>40365</v>
      </c>
      <c r="G227" s="160">
        <v>79.989999999999995</v>
      </c>
      <c r="H227" s="161">
        <v>12</v>
      </c>
      <c r="I227" s="162">
        <f t="shared" si="3"/>
        <v>959.87999999999988</v>
      </c>
    </row>
    <row r="228" spans="2:9">
      <c r="B228" s="156" t="s">
        <v>171</v>
      </c>
      <c r="C228" s="163" t="s">
        <v>1087</v>
      </c>
      <c r="D228" s="158" t="s">
        <v>674</v>
      </c>
      <c r="E228" s="163" t="s">
        <v>1091</v>
      </c>
      <c r="F228" s="159">
        <v>40372</v>
      </c>
      <c r="G228" s="164">
        <v>79.989999999999995</v>
      </c>
      <c r="H228" s="161">
        <v>2</v>
      </c>
      <c r="I228" s="165">
        <f t="shared" si="3"/>
        <v>159.97999999999999</v>
      </c>
    </row>
    <row r="229" spans="2:9">
      <c r="B229" s="156" t="s">
        <v>681</v>
      </c>
      <c r="C229" s="157" t="s">
        <v>1087</v>
      </c>
      <c r="D229" s="158" t="s">
        <v>679</v>
      </c>
      <c r="E229" s="157" t="s">
        <v>1094</v>
      </c>
      <c r="F229" s="159">
        <v>40374</v>
      </c>
      <c r="G229" s="160">
        <v>79.989999999999995</v>
      </c>
      <c r="H229" s="161">
        <v>8</v>
      </c>
      <c r="I229" s="162">
        <f t="shared" si="3"/>
        <v>639.91999999999996</v>
      </c>
    </row>
    <row r="230" spans="2:9">
      <c r="B230" s="156" t="s">
        <v>605</v>
      </c>
      <c r="C230" s="163" t="s">
        <v>1087</v>
      </c>
      <c r="D230" s="158" t="s">
        <v>675</v>
      </c>
      <c r="E230" s="163" t="s">
        <v>1092</v>
      </c>
      <c r="F230" s="159">
        <v>40379</v>
      </c>
      <c r="G230" s="164">
        <v>79.989999999999995</v>
      </c>
      <c r="H230" s="161">
        <v>13</v>
      </c>
      <c r="I230" s="165">
        <f t="shared" si="3"/>
        <v>1039.8699999999999</v>
      </c>
    </row>
    <row r="231" spans="2:9">
      <c r="B231" s="156" t="s">
        <v>673</v>
      </c>
      <c r="C231" s="157" t="s">
        <v>1087</v>
      </c>
      <c r="D231" s="158" t="s">
        <v>674</v>
      </c>
      <c r="E231" s="157" t="s">
        <v>1091</v>
      </c>
      <c r="F231" s="159">
        <v>40382</v>
      </c>
      <c r="G231" s="160">
        <v>79.989999999999995</v>
      </c>
      <c r="H231" s="161">
        <v>9</v>
      </c>
      <c r="I231" s="162">
        <f t="shared" si="3"/>
        <v>719.91</v>
      </c>
    </row>
    <row r="232" spans="2:9">
      <c r="B232" s="156" t="s">
        <v>673</v>
      </c>
      <c r="C232" s="163" t="s">
        <v>1087</v>
      </c>
      <c r="D232" s="158" t="s">
        <v>674</v>
      </c>
      <c r="E232" s="163" t="s">
        <v>1092</v>
      </c>
      <c r="F232" s="159">
        <v>40387</v>
      </c>
      <c r="G232" s="164">
        <v>79.989999999999995</v>
      </c>
      <c r="H232" s="161">
        <v>10</v>
      </c>
      <c r="I232" s="165">
        <f t="shared" si="3"/>
        <v>799.9</v>
      </c>
    </row>
    <row r="233" spans="2:9">
      <c r="B233" s="156" t="s">
        <v>678</v>
      </c>
      <c r="C233" s="157" t="s">
        <v>1087</v>
      </c>
      <c r="D233" s="158" t="s">
        <v>679</v>
      </c>
      <c r="E233" s="157" t="s">
        <v>1093</v>
      </c>
      <c r="F233" s="159">
        <v>40400</v>
      </c>
      <c r="G233" s="160">
        <v>79.989999999999995</v>
      </c>
      <c r="H233" s="161">
        <v>3</v>
      </c>
      <c r="I233" s="162">
        <f t="shared" si="3"/>
        <v>239.96999999999997</v>
      </c>
    </row>
    <row r="234" spans="2:9">
      <c r="B234" s="156" t="s">
        <v>343</v>
      </c>
      <c r="C234" s="163" t="s">
        <v>1087</v>
      </c>
      <c r="D234" s="158" t="s">
        <v>674</v>
      </c>
      <c r="E234" s="163" t="s">
        <v>1093</v>
      </c>
      <c r="F234" s="159">
        <v>40410</v>
      </c>
      <c r="G234" s="164">
        <v>79.989999999999995</v>
      </c>
      <c r="H234" s="161">
        <v>9</v>
      </c>
      <c r="I234" s="165">
        <f t="shared" si="3"/>
        <v>719.91</v>
      </c>
    </row>
    <row r="235" spans="2:9">
      <c r="B235" s="156" t="s">
        <v>673</v>
      </c>
      <c r="C235" s="157" t="s">
        <v>1087</v>
      </c>
      <c r="D235" s="158" t="s">
        <v>674</v>
      </c>
      <c r="E235" s="157" t="s">
        <v>1094</v>
      </c>
      <c r="F235" s="159">
        <v>40413</v>
      </c>
      <c r="G235" s="160">
        <v>79.989999999999995</v>
      </c>
      <c r="H235" s="161">
        <v>12</v>
      </c>
      <c r="I235" s="162">
        <f t="shared" si="3"/>
        <v>959.87999999999988</v>
      </c>
    </row>
    <row r="236" spans="2:9">
      <c r="B236" s="156" t="s">
        <v>262</v>
      </c>
      <c r="C236" s="163" t="s">
        <v>1087</v>
      </c>
      <c r="D236" s="158" t="s">
        <v>676</v>
      </c>
      <c r="E236" s="163" t="s">
        <v>1092</v>
      </c>
      <c r="F236" s="159">
        <v>40416</v>
      </c>
      <c r="G236" s="164">
        <v>79.989999999999995</v>
      </c>
      <c r="H236" s="161">
        <v>5</v>
      </c>
      <c r="I236" s="165">
        <f t="shared" si="3"/>
        <v>399.95</v>
      </c>
    </row>
    <row r="237" spans="2:9">
      <c r="B237" s="156" t="s">
        <v>343</v>
      </c>
      <c r="C237" s="157" t="s">
        <v>1087</v>
      </c>
      <c r="D237" s="158" t="s">
        <v>674</v>
      </c>
      <c r="E237" s="157" t="s">
        <v>1093</v>
      </c>
      <c r="F237" s="159">
        <v>40417</v>
      </c>
      <c r="G237" s="160">
        <v>79.989999999999995</v>
      </c>
      <c r="H237" s="161">
        <v>12</v>
      </c>
      <c r="I237" s="162">
        <f t="shared" si="3"/>
        <v>959.87999999999988</v>
      </c>
    </row>
    <row r="238" spans="2:9">
      <c r="B238" s="156" t="s">
        <v>262</v>
      </c>
      <c r="C238" s="163" t="s">
        <v>1087</v>
      </c>
      <c r="D238" s="158" t="s">
        <v>676</v>
      </c>
      <c r="E238" s="163" t="s">
        <v>1092</v>
      </c>
      <c r="F238" s="159">
        <v>40421</v>
      </c>
      <c r="G238" s="164">
        <v>79.989999999999995</v>
      </c>
      <c r="H238" s="161">
        <v>2</v>
      </c>
      <c r="I238" s="165">
        <f t="shared" si="3"/>
        <v>159.97999999999999</v>
      </c>
    </row>
    <row r="239" spans="2:9">
      <c r="B239" s="156" t="s">
        <v>262</v>
      </c>
      <c r="C239" s="157" t="s">
        <v>1087</v>
      </c>
      <c r="D239" s="158" t="s">
        <v>676</v>
      </c>
      <c r="E239" s="157" t="s">
        <v>1095</v>
      </c>
      <c r="F239" s="159">
        <v>40421</v>
      </c>
      <c r="G239" s="160">
        <v>79.989999999999995</v>
      </c>
      <c r="H239" s="161">
        <v>3</v>
      </c>
      <c r="I239" s="162">
        <f t="shared" si="3"/>
        <v>239.96999999999997</v>
      </c>
    </row>
    <row r="240" spans="2:9">
      <c r="B240" s="156" t="s">
        <v>605</v>
      </c>
      <c r="C240" s="163" t="s">
        <v>1087</v>
      </c>
      <c r="D240" s="158" t="s">
        <v>675</v>
      </c>
      <c r="E240" s="163" t="s">
        <v>1094</v>
      </c>
      <c r="F240" s="159">
        <v>40423</v>
      </c>
      <c r="G240" s="164">
        <v>79.989999999999995</v>
      </c>
      <c r="H240" s="161">
        <v>11</v>
      </c>
      <c r="I240" s="165">
        <f t="shared" si="3"/>
        <v>879.89</v>
      </c>
    </row>
    <row r="241" spans="2:9">
      <c r="B241" s="156" t="s">
        <v>312</v>
      </c>
      <c r="C241" s="157" t="s">
        <v>1087</v>
      </c>
      <c r="D241" s="158" t="s">
        <v>674</v>
      </c>
      <c r="E241" s="157" t="s">
        <v>1091</v>
      </c>
      <c r="F241" s="159">
        <v>40427</v>
      </c>
      <c r="G241" s="160">
        <v>79.989999999999995</v>
      </c>
      <c r="H241" s="161">
        <v>13</v>
      </c>
      <c r="I241" s="162">
        <f t="shared" si="3"/>
        <v>1039.8699999999999</v>
      </c>
    </row>
    <row r="242" spans="2:9">
      <c r="B242" s="156" t="s">
        <v>171</v>
      </c>
      <c r="C242" s="163" t="s">
        <v>1087</v>
      </c>
      <c r="D242" s="158" t="s">
        <v>674</v>
      </c>
      <c r="E242" s="163" t="s">
        <v>1095</v>
      </c>
      <c r="F242" s="159">
        <v>40427</v>
      </c>
      <c r="G242" s="164">
        <v>79.989999999999995</v>
      </c>
      <c r="H242" s="161">
        <v>1</v>
      </c>
      <c r="I242" s="165">
        <f t="shared" si="3"/>
        <v>79.989999999999995</v>
      </c>
    </row>
    <row r="243" spans="2:9">
      <c r="B243" s="156" t="s">
        <v>678</v>
      </c>
      <c r="C243" s="157" t="s">
        <v>1087</v>
      </c>
      <c r="D243" s="158" t="s">
        <v>679</v>
      </c>
      <c r="E243" s="157" t="s">
        <v>1094</v>
      </c>
      <c r="F243" s="159">
        <v>40432</v>
      </c>
      <c r="G243" s="160">
        <v>79.989999999999995</v>
      </c>
      <c r="H243" s="161">
        <v>13</v>
      </c>
      <c r="I243" s="162">
        <f t="shared" si="3"/>
        <v>1039.8699999999999</v>
      </c>
    </row>
    <row r="244" spans="2:9">
      <c r="B244" s="156" t="s">
        <v>678</v>
      </c>
      <c r="C244" s="163" t="s">
        <v>1087</v>
      </c>
      <c r="D244" s="158" t="s">
        <v>679</v>
      </c>
      <c r="E244" s="163" t="s">
        <v>1092</v>
      </c>
      <c r="F244" s="159">
        <v>40438</v>
      </c>
      <c r="G244" s="164">
        <v>79.989999999999995</v>
      </c>
      <c r="H244" s="161">
        <v>14</v>
      </c>
      <c r="I244" s="165">
        <f t="shared" si="3"/>
        <v>1119.8599999999999</v>
      </c>
    </row>
    <row r="245" spans="2:9">
      <c r="B245" s="156" t="s">
        <v>605</v>
      </c>
      <c r="C245" s="157" t="s">
        <v>1087</v>
      </c>
      <c r="D245" s="158" t="s">
        <v>675</v>
      </c>
      <c r="E245" s="157" t="s">
        <v>1092</v>
      </c>
      <c r="F245" s="159">
        <v>40442</v>
      </c>
      <c r="G245" s="160">
        <v>79.989999999999995</v>
      </c>
      <c r="H245" s="161">
        <v>12</v>
      </c>
      <c r="I245" s="162">
        <f t="shared" si="3"/>
        <v>959.87999999999988</v>
      </c>
    </row>
    <row r="246" spans="2:9">
      <c r="B246" s="156" t="s">
        <v>262</v>
      </c>
      <c r="C246" s="163" t="s">
        <v>1087</v>
      </c>
      <c r="D246" s="158" t="s">
        <v>676</v>
      </c>
      <c r="E246" s="163" t="s">
        <v>1093</v>
      </c>
      <c r="F246" s="159">
        <v>40444</v>
      </c>
      <c r="G246" s="164">
        <v>79.989999999999995</v>
      </c>
      <c r="H246" s="161">
        <v>3</v>
      </c>
      <c r="I246" s="165">
        <f t="shared" si="3"/>
        <v>239.96999999999997</v>
      </c>
    </row>
    <row r="247" spans="2:9">
      <c r="B247" s="156" t="s">
        <v>673</v>
      </c>
      <c r="C247" s="157" t="s">
        <v>1087</v>
      </c>
      <c r="D247" s="158" t="s">
        <v>674</v>
      </c>
      <c r="E247" s="157" t="s">
        <v>1094</v>
      </c>
      <c r="F247" s="159">
        <v>40451</v>
      </c>
      <c r="G247" s="160">
        <v>79.989999999999995</v>
      </c>
      <c r="H247" s="161">
        <v>20</v>
      </c>
      <c r="I247" s="162">
        <f t="shared" si="3"/>
        <v>1599.8</v>
      </c>
    </row>
    <row r="248" spans="2:9">
      <c r="B248" s="156" t="s">
        <v>171</v>
      </c>
      <c r="C248" s="163" t="s">
        <v>1087</v>
      </c>
      <c r="D248" s="158" t="s">
        <v>674</v>
      </c>
      <c r="E248" s="163" t="s">
        <v>1091</v>
      </c>
      <c r="F248" s="159">
        <v>40456</v>
      </c>
      <c r="G248" s="164">
        <v>79.989999999999995</v>
      </c>
      <c r="H248" s="161">
        <v>4</v>
      </c>
      <c r="I248" s="165">
        <f t="shared" si="3"/>
        <v>319.95999999999998</v>
      </c>
    </row>
    <row r="249" spans="2:9">
      <c r="B249" s="156" t="s">
        <v>678</v>
      </c>
      <c r="C249" s="157" t="s">
        <v>1087</v>
      </c>
      <c r="D249" s="158" t="s">
        <v>679</v>
      </c>
      <c r="E249" s="157" t="s">
        <v>1091</v>
      </c>
      <c r="F249" s="159">
        <v>40462</v>
      </c>
      <c r="G249" s="160">
        <v>79.989999999999995</v>
      </c>
      <c r="H249" s="161">
        <v>1</v>
      </c>
      <c r="I249" s="162">
        <f t="shared" si="3"/>
        <v>79.989999999999995</v>
      </c>
    </row>
    <row r="250" spans="2:9">
      <c r="B250" s="156" t="s">
        <v>171</v>
      </c>
      <c r="C250" s="163" t="s">
        <v>1087</v>
      </c>
      <c r="D250" s="158" t="s">
        <v>674</v>
      </c>
      <c r="E250" s="163" t="s">
        <v>1093</v>
      </c>
      <c r="F250" s="159">
        <v>40463</v>
      </c>
      <c r="G250" s="164">
        <v>79.989999999999995</v>
      </c>
      <c r="H250" s="161">
        <v>2</v>
      </c>
      <c r="I250" s="165">
        <f t="shared" si="3"/>
        <v>159.97999999999999</v>
      </c>
    </row>
    <row r="251" spans="2:9">
      <c r="B251" s="156" t="s">
        <v>605</v>
      </c>
      <c r="C251" s="157" t="s">
        <v>1087</v>
      </c>
      <c r="D251" s="158" t="s">
        <v>675</v>
      </c>
      <c r="E251" s="157" t="s">
        <v>1091</v>
      </c>
      <c r="F251" s="159">
        <v>40464</v>
      </c>
      <c r="G251" s="160">
        <v>79.989999999999995</v>
      </c>
      <c r="H251" s="161">
        <v>4</v>
      </c>
      <c r="I251" s="162">
        <f t="shared" si="3"/>
        <v>319.95999999999998</v>
      </c>
    </row>
    <row r="252" spans="2:9">
      <c r="B252" s="156" t="s">
        <v>343</v>
      </c>
      <c r="C252" s="163" t="s">
        <v>1087</v>
      </c>
      <c r="D252" s="158" t="s">
        <v>674</v>
      </c>
      <c r="E252" s="163" t="s">
        <v>1092</v>
      </c>
      <c r="F252" s="159">
        <v>40464</v>
      </c>
      <c r="G252" s="164">
        <v>79.989999999999995</v>
      </c>
      <c r="H252" s="161">
        <v>1</v>
      </c>
      <c r="I252" s="165">
        <f t="shared" si="3"/>
        <v>79.989999999999995</v>
      </c>
    </row>
    <row r="253" spans="2:9">
      <c r="B253" s="156" t="s">
        <v>681</v>
      </c>
      <c r="C253" s="157" t="s">
        <v>1087</v>
      </c>
      <c r="D253" s="158" t="s">
        <v>679</v>
      </c>
      <c r="E253" s="157" t="s">
        <v>1095</v>
      </c>
      <c r="F253" s="159">
        <v>40471</v>
      </c>
      <c r="G253" s="160">
        <v>79.989999999999995</v>
      </c>
      <c r="H253" s="161">
        <v>12</v>
      </c>
      <c r="I253" s="162">
        <f t="shared" si="3"/>
        <v>959.87999999999988</v>
      </c>
    </row>
    <row r="254" spans="2:9">
      <c r="B254" s="156" t="s">
        <v>682</v>
      </c>
      <c r="C254" s="163" t="s">
        <v>1087</v>
      </c>
      <c r="D254" s="158" t="s">
        <v>679</v>
      </c>
      <c r="E254" s="163" t="s">
        <v>1091</v>
      </c>
      <c r="F254" s="159">
        <v>40473</v>
      </c>
      <c r="G254" s="164">
        <v>79.989999999999995</v>
      </c>
      <c r="H254" s="161">
        <v>12</v>
      </c>
      <c r="I254" s="165">
        <f t="shared" si="3"/>
        <v>959.87999999999988</v>
      </c>
    </row>
    <row r="255" spans="2:9">
      <c r="B255" s="156" t="s">
        <v>262</v>
      </c>
      <c r="C255" s="157" t="s">
        <v>1087</v>
      </c>
      <c r="D255" s="158" t="s">
        <v>676</v>
      </c>
      <c r="E255" s="157" t="s">
        <v>1094</v>
      </c>
      <c r="F255" s="159">
        <v>40487</v>
      </c>
      <c r="G255" s="160">
        <v>79.989999999999995</v>
      </c>
      <c r="H255" s="161">
        <v>9</v>
      </c>
      <c r="I255" s="162">
        <f t="shared" si="3"/>
        <v>719.91</v>
      </c>
    </row>
    <row r="256" spans="2:9">
      <c r="B256" s="156" t="s">
        <v>681</v>
      </c>
      <c r="C256" s="163" t="s">
        <v>1087</v>
      </c>
      <c r="D256" s="158" t="s">
        <v>679</v>
      </c>
      <c r="E256" s="163" t="s">
        <v>1091</v>
      </c>
      <c r="F256" s="159">
        <v>40491</v>
      </c>
      <c r="G256" s="164">
        <v>79.989999999999995</v>
      </c>
      <c r="H256" s="161">
        <v>13</v>
      </c>
      <c r="I256" s="165">
        <f t="shared" si="3"/>
        <v>1039.8699999999999</v>
      </c>
    </row>
    <row r="257" spans="2:9">
      <c r="B257" s="156" t="s">
        <v>312</v>
      </c>
      <c r="C257" s="157" t="s">
        <v>1087</v>
      </c>
      <c r="D257" s="158" t="s">
        <v>674</v>
      </c>
      <c r="E257" s="157" t="s">
        <v>1094</v>
      </c>
      <c r="F257" s="159">
        <v>40491</v>
      </c>
      <c r="G257" s="160">
        <v>79.989999999999995</v>
      </c>
      <c r="H257" s="161">
        <v>10</v>
      </c>
      <c r="I257" s="162">
        <f t="shared" si="3"/>
        <v>799.9</v>
      </c>
    </row>
    <row r="258" spans="2:9">
      <c r="B258" s="156" t="s">
        <v>343</v>
      </c>
      <c r="C258" s="163" t="s">
        <v>1087</v>
      </c>
      <c r="D258" s="158" t="s">
        <v>674</v>
      </c>
      <c r="E258" s="163" t="s">
        <v>1091</v>
      </c>
      <c r="F258" s="159">
        <v>40498</v>
      </c>
      <c r="G258" s="164">
        <v>79.989999999999995</v>
      </c>
      <c r="H258" s="161">
        <v>8</v>
      </c>
      <c r="I258" s="165">
        <f t="shared" ref="I258:I321" si="4">G258*H258</f>
        <v>639.91999999999996</v>
      </c>
    </row>
    <row r="259" spans="2:9">
      <c r="B259" s="156" t="s">
        <v>680</v>
      </c>
      <c r="C259" s="157" t="s">
        <v>1087</v>
      </c>
      <c r="D259" s="158" t="s">
        <v>679</v>
      </c>
      <c r="E259" s="157" t="s">
        <v>1094</v>
      </c>
      <c r="F259" s="159">
        <v>40498</v>
      </c>
      <c r="G259" s="160">
        <v>79.989999999999995</v>
      </c>
      <c r="H259" s="161">
        <v>13</v>
      </c>
      <c r="I259" s="162">
        <f t="shared" si="4"/>
        <v>1039.8699999999999</v>
      </c>
    </row>
    <row r="260" spans="2:9">
      <c r="B260" s="156" t="s">
        <v>682</v>
      </c>
      <c r="C260" s="163" t="s">
        <v>1087</v>
      </c>
      <c r="D260" s="158" t="s">
        <v>679</v>
      </c>
      <c r="E260" s="163" t="s">
        <v>1095</v>
      </c>
      <c r="F260" s="159">
        <v>40498</v>
      </c>
      <c r="G260" s="164">
        <v>79.989999999999995</v>
      </c>
      <c r="H260" s="161">
        <v>10</v>
      </c>
      <c r="I260" s="165">
        <f t="shared" si="4"/>
        <v>799.9</v>
      </c>
    </row>
    <row r="261" spans="2:9">
      <c r="B261" s="156" t="s">
        <v>312</v>
      </c>
      <c r="C261" s="157" t="s">
        <v>1087</v>
      </c>
      <c r="D261" s="158" t="s">
        <v>674</v>
      </c>
      <c r="E261" s="157" t="s">
        <v>1092</v>
      </c>
      <c r="F261" s="159">
        <v>40501</v>
      </c>
      <c r="G261" s="160">
        <v>79.989999999999995</v>
      </c>
      <c r="H261" s="161">
        <v>11</v>
      </c>
      <c r="I261" s="162">
        <f t="shared" si="4"/>
        <v>879.89</v>
      </c>
    </row>
    <row r="262" spans="2:9">
      <c r="B262" s="156" t="s">
        <v>312</v>
      </c>
      <c r="C262" s="163" t="s">
        <v>1087</v>
      </c>
      <c r="D262" s="158" t="s">
        <v>674</v>
      </c>
      <c r="E262" s="163" t="s">
        <v>1093</v>
      </c>
      <c r="F262" s="159">
        <v>40502</v>
      </c>
      <c r="G262" s="164">
        <v>79.989999999999995</v>
      </c>
      <c r="H262" s="161">
        <v>4</v>
      </c>
      <c r="I262" s="165">
        <f t="shared" si="4"/>
        <v>319.95999999999998</v>
      </c>
    </row>
    <row r="263" spans="2:9">
      <c r="B263" s="156" t="s">
        <v>150</v>
      </c>
      <c r="C263" s="157" t="s">
        <v>1087</v>
      </c>
      <c r="D263" s="158" t="s">
        <v>676</v>
      </c>
      <c r="E263" s="157" t="s">
        <v>1095</v>
      </c>
      <c r="F263" s="159">
        <v>40507</v>
      </c>
      <c r="G263" s="160">
        <v>79.989999999999995</v>
      </c>
      <c r="H263" s="161">
        <v>5</v>
      </c>
      <c r="I263" s="162">
        <f t="shared" si="4"/>
        <v>399.95</v>
      </c>
    </row>
    <row r="264" spans="2:9">
      <c r="B264" s="156" t="s">
        <v>681</v>
      </c>
      <c r="C264" s="163" t="s">
        <v>1087</v>
      </c>
      <c r="D264" s="158" t="s">
        <v>679</v>
      </c>
      <c r="E264" s="163" t="s">
        <v>1091</v>
      </c>
      <c r="F264" s="159">
        <v>40515</v>
      </c>
      <c r="G264" s="164">
        <v>79.989999999999995</v>
      </c>
      <c r="H264" s="161">
        <v>3</v>
      </c>
      <c r="I264" s="165">
        <f t="shared" si="4"/>
        <v>239.96999999999997</v>
      </c>
    </row>
    <row r="265" spans="2:9">
      <c r="B265" s="156" t="s">
        <v>171</v>
      </c>
      <c r="C265" s="157" t="s">
        <v>1087</v>
      </c>
      <c r="D265" s="158" t="s">
        <v>674</v>
      </c>
      <c r="E265" s="157" t="s">
        <v>1094</v>
      </c>
      <c r="F265" s="159">
        <v>40518</v>
      </c>
      <c r="G265" s="160">
        <v>79.989999999999995</v>
      </c>
      <c r="H265" s="161">
        <v>13</v>
      </c>
      <c r="I265" s="162">
        <f t="shared" si="4"/>
        <v>1039.8699999999999</v>
      </c>
    </row>
    <row r="266" spans="2:9">
      <c r="B266" s="156" t="s">
        <v>681</v>
      </c>
      <c r="C266" s="163" t="s">
        <v>1087</v>
      </c>
      <c r="D266" s="158" t="s">
        <v>679</v>
      </c>
      <c r="E266" s="163" t="s">
        <v>1095</v>
      </c>
      <c r="F266" s="159">
        <v>40519</v>
      </c>
      <c r="G266" s="164">
        <v>79.989999999999995</v>
      </c>
      <c r="H266" s="161">
        <v>10</v>
      </c>
      <c r="I266" s="165">
        <f t="shared" si="4"/>
        <v>799.9</v>
      </c>
    </row>
    <row r="267" spans="2:9">
      <c r="B267" s="156" t="s">
        <v>678</v>
      </c>
      <c r="C267" s="157" t="s">
        <v>1087</v>
      </c>
      <c r="D267" s="158" t="s">
        <v>679</v>
      </c>
      <c r="E267" s="157" t="s">
        <v>1095</v>
      </c>
      <c r="F267" s="159">
        <v>40520</v>
      </c>
      <c r="G267" s="160">
        <v>79.989999999999995</v>
      </c>
      <c r="H267" s="161">
        <v>7</v>
      </c>
      <c r="I267" s="162">
        <f t="shared" si="4"/>
        <v>559.92999999999995</v>
      </c>
    </row>
    <row r="268" spans="2:9">
      <c r="B268" s="156" t="s">
        <v>678</v>
      </c>
      <c r="C268" s="163" t="s">
        <v>1087</v>
      </c>
      <c r="D268" s="158" t="s">
        <v>679</v>
      </c>
      <c r="E268" s="163" t="s">
        <v>1091</v>
      </c>
      <c r="F268" s="159">
        <v>40522</v>
      </c>
      <c r="G268" s="164">
        <v>79.989999999999995</v>
      </c>
      <c r="H268" s="161">
        <v>6</v>
      </c>
      <c r="I268" s="165">
        <f t="shared" si="4"/>
        <v>479.93999999999994</v>
      </c>
    </row>
    <row r="269" spans="2:9">
      <c r="B269" s="156" t="s">
        <v>150</v>
      </c>
      <c r="C269" s="157" t="s">
        <v>1087</v>
      </c>
      <c r="D269" s="158" t="s">
        <v>676</v>
      </c>
      <c r="E269" s="157" t="s">
        <v>1093</v>
      </c>
      <c r="F269" s="159">
        <v>40527</v>
      </c>
      <c r="G269" s="160">
        <v>79.989999999999995</v>
      </c>
      <c r="H269" s="161">
        <v>4</v>
      </c>
      <c r="I269" s="162">
        <f t="shared" si="4"/>
        <v>319.95999999999998</v>
      </c>
    </row>
    <row r="270" spans="2:9">
      <c r="B270" s="156" t="s">
        <v>312</v>
      </c>
      <c r="C270" s="163" t="s">
        <v>1087</v>
      </c>
      <c r="D270" s="158" t="s">
        <v>674</v>
      </c>
      <c r="E270" s="163" t="s">
        <v>1094</v>
      </c>
      <c r="F270" s="159">
        <v>40530</v>
      </c>
      <c r="G270" s="164">
        <v>79.989999999999995</v>
      </c>
      <c r="H270" s="161">
        <v>19</v>
      </c>
      <c r="I270" s="165">
        <f t="shared" si="4"/>
        <v>1519.81</v>
      </c>
    </row>
    <row r="271" spans="2:9">
      <c r="B271" s="156" t="s">
        <v>343</v>
      </c>
      <c r="C271" s="157" t="s">
        <v>1087</v>
      </c>
      <c r="D271" s="158" t="s">
        <v>674</v>
      </c>
      <c r="E271" s="157" t="s">
        <v>1093</v>
      </c>
      <c r="F271" s="159">
        <v>40533</v>
      </c>
      <c r="G271" s="160">
        <v>79.989999999999995</v>
      </c>
      <c r="H271" s="161">
        <v>3</v>
      </c>
      <c r="I271" s="162">
        <f t="shared" si="4"/>
        <v>239.96999999999997</v>
      </c>
    </row>
    <row r="272" spans="2:9">
      <c r="B272" s="156" t="s">
        <v>605</v>
      </c>
      <c r="C272" s="163" t="s">
        <v>1087</v>
      </c>
      <c r="D272" s="158" t="s">
        <v>675</v>
      </c>
      <c r="E272" s="163" t="s">
        <v>1093</v>
      </c>
      <c r="F272" s="159">
        <v>40534</v>
      </c>
      <c r="G272" s="164">
        <v>79.989999999999995</v>
      </c>
      <c r="H272" s="161">
        <v>1</v>
      </c>
      <c r="I272" s="165">
        <f t="shared" si="4"/>
        <v>79.989999999999995</v>
      </c>
    </row>
    <row r="273" spans="2:9">
      <c r="B273" s="156" t="s">
        <v>673</v>
      </c>
      <c r="C273" s="157" t="s">
        <v>1087</v>
      </c>
      <c r="D273" s="158" t="s">
        <v>674</v>
      </c>
      <c r="E273" s="157" t="s">
        <v>1094</v>
      </c>
      <c r="F273" s="159">
        <v>40539</v>
      </c>
      <c r="G273" s="160">
        <v>79.989999999999995</v>
      </c>
      <c r="H273" s="161">
        <v>20</v>
      </c>
      <c r="I273" s="162">
        <f t="shared" si="4"/>
        <v>1599.8</v>
      </c>
    </row>
    <row r="274" spans="2:9">
      <c r="B274" s="156" t="s">
        <v>681</v>
      </c>
      <c r="C274" s="163" t="s">
        <v>1087</v>
      </c>
      <c r="D274" s="158" t="s">
        <v>679</v>
      </c>
      <c r="E274" s="163" t="s">
        <v>1092</v>
      </c>
      <c r="F274" s="159">
        <v>40539</v>
      </c>
      <c r="G274" s="164">
        <v>79.989999999999995</v>
      </c>
      <c r="H274" s="161">
        <v>1</v>
      </c>
      <c r="I274" s="165">
        <f t="shared" si="4"/>
        <v>79.989999999999995</v>
      </c>
    </row>
    <row r="275" spans="2:9">
      <c r="B275" s="156" t="s">
        <v>682</v>
      </c>
      <c r="C275" s="157" t="s">
        <v>1087</v>
      </c>
      <c r="D275" s="158" t="s">
        <v>679</v>
      </c>
      <c r="E275" s="157" t="s">
        <v>1095</v>
      </c>
      <c r="F275" s="159">
        <v>40539</v>
      </c>
      <c r="G275" s="160">
        <v>79.989999999999995</v>
      </c>
      <c r="H275" s="161">
        <v>5</v>
      </c>
      <c r="I275" s="162">
        <f t="shared" si="4"/>
        <v>399.95</v>
      </c>
    </row>
    <row r="276" spans="2:9">
      <c r="B276" s="156" t="s">
        <v>673</v>
      </c>
      <c r="C276" s="163" t="s">
        <v>1087</v>
      </c>
      <c r="D276" s="158" t="s">
        <v>674</v>
      </c>
      <c r="E276" s="163" t="s">
        <v>1094</v>
      </c>
      <c r="F276" s="159">
        <v>40541</v>
      </c>
      <c r="G276" s="164">
        <v>79.989999999999995</v>
      </c>
      <c r="H276" s="161">
        <v>9</v>
      </c>
      <c r="I276" s="165">
        <f t="shared" si="4"/>
        <v>719.91</v>
      </c>
    </row>
    <row r="277" spans="2:9">
      <c r="B277" s="156" t="s">
        <v>605</v>
      </c>
      <c r="C277" s="157" t="s">
        <v>1087</v>
      </c>
      <c r="D277" s="158" t="s">
        <v>675</v>
      </c>
      <c r="E277" s="157" t="s">
        <v>1092</v>
      </c>
      <c r="F277" s="159">
        <v>40541</v>
      </c>
      <c r="G277" s="160">
        <v>79.989999999999995</v>
      </c>
      <c r="H277" s="161">
        <v>11</v>
      </c>
      <c r="I277" s="162">
        <f t="shared" si="4"/>
        <v>879.89</v>
      </c>
    </row>
    <row r="278" spans="2:9">
      <c r="B278" s="156" t="s">
        <v>605</v>
      </c>
      <c r="C278" s="163" t="s">
        <v>1087</v>
      </c>
      <c r="D278" s="158" t="s">
        <v>675</v>
      </c>
      <c r="E278" s="163" t="s">
        <v>1095</v>
      </c>
      <c r="F278" s="159">
        <v>40547</v>
      </c>
      <c r="G278" s="164">
        <v>79.989999999999995</v>
      </c>
      <c r="H278" s="161">
        <v>1</v>
      </c>
      <c r="I278" s="165">
        <f t="shared" si="4"/>
        <v>79.989999999999995</v>
      </c>
    </row>
    <row r="279" spans="2:9">
      <c r="B279" s="156" t="s">
        <v>682</v>
      </c>
      <c r="C279" s="157" t="s">
        <v>1087</v>
      </c>
      <c r="D279" s="158" t="s">
        <v>679</v>
      </c>
      <c r="E279" s="157" t="s">
        <v>1094</v>
      </c>
      <c r="F279" s="159">
        <v>40550</v>
      </c>
      <c r="G279" s="160">
        <v>79.989999999999995</v>
      </c>
      <c r="H279" s="161">
        <v>16</v>
      </c>
      <c r="I279" s="162">
        <f t="shared" si="4"/>
        <v>1279.8399999999999</v>
      </c>
    </row>
    <row r="280" spans="2:9">
      <c r="B280" s="156" t="s">
        <v>262</v>
      </c>
      <c r="C280" s="163" t="s">
        <v>1087</v>
      </c>
      <c r="D280" s="158" t="s">
        <v>676</v>
      </c>
      <c r="E280" s="163" t="s">
        <v>1091</v>
      </c>
      <c r="F280" s="159">
        <v>40554</v>
      </c>
      <c r="G280" s="164">
        <v>79.989999999999995</v>
      </c>
      <c r="H280" s="161">
        <v>12</v>
      </c>
      <c r="I280" s="165">
        <f t="shared" si="4"/>
        <v>959.87999999999988</v>
      </c>
    </row>
    <row r="281" spans="2:9">
      <c r="B281" s="156" t="s">
        <v>312</v>
      </c>
      <c r="C281" s="157" t="s">
        <v>1087</v>
      </c>
      <c r="D281" s="158" t="s">
        <v>674</v>
      </c>
      <c r="E281" s="157" t="s">
        <v>1091</v>
      </c>
      <c r="F281" s="159">
        <v>40558</v>
      </c>
      <c r="G281" s="160">
        <v>79.989999999999995</v>
      </c>
      <c r="H281" s="161">
        <v>2</v>
      </c>
      <c r="I281" s="162">
        <f t="shared" si="4"/>
        <v>159.97999999999999</v>
      </c>
    </row>
    <row r="282" spans="2:9">
      <c r="B282" s="156" t="s">
        <v>680</v>
      </c>
      <c r="C282" s="163" t="s">
        <v>1087</v>
      </c>
      <c r="D282" s="158" t="s">
        <v>679</v>
      </c>
      <c r="E282" s="163" t="s">
        <v>1094</v>
      </c>
      <c r="F282" s="159">
        <v>40558</v>
      </c>
      <c r="G282" s="164">
        <v>79.989999999999995</v>
      </c>
      <c r="H282" s="161">
        <v>8</v>
      </c>
      <c r="I282" s="165">
        <f t="shared" si="4"/>
        <v>639.91999999999996</v>
      </c>
    </row>
    <row r="283" spans="2:9">
      <c r="B283" s="156" t="s">
        <v>171</v>
      </c>
      <c r="C283" s="157" t="s">
        <v>1087</v>
      </c>
      <c r="D283" s="158" t="s">
        <v>674</v>
      </c>
      <c r="E283" s="157" t="s">
        <v>1092</v>
      </c>
      <c r="F283" s="159">
        <v>40561</v>
      </c>
      <c r="G283" s="160">
        <v>79.989999999999995</v>
      </c>
      <c r="H283" s="161">
        <v>14</v>
      </c>
      <c r="I283" s="162">
        <f t="shared" si="4"/>
        <v>1119.8599999999999</v>
      </c>
    </row>
    <row r="284" spans="2:9">
      <c r="B284" s="156" t="s">
        <v>150</v>
      </c>
      <c r="C284" s="163" t="s">
        <v>1087</v>
      </c>
      <c r="D284" s="158" t="s">
        <v>676</v>
      </c>
      <c r="E284" s="163" t="s">
        <v>1095</v>
      </c>
      <c r="F284" s="159">
        <v>40565</v>
      </c>
      <c r="G284" s="164">
        <v>79.989999999999995</v>
      </c>
      <c r="H284" s="161">
        <v>10</v>
      </c>
      <c r="I284" s="165">
        <f t="shared" si="4"/>
        <v>799.9</v>
      </c>
    </row>
    <row r="285" spans="2:9">
      <c r="B285" s="156" t="s">
        <v>150</v>
      </c>
      <c r="C285" s="157" t="s">
        <v>1087</v>
      </c>
      <c r="D285" s="158" t="s">
        <v>676</v>
      </c>
      <c r="E285" s="157" t="s">
        <v>1092</v>
      </c>
      <c r="F285" s="159">
        <v>40570</v>
      </c>
      <c r="G285" s="160">
        <v>79.989999999999995</v>
      </c>
      <c r="H285" s="161">
        <v>2</v>
      </c>
      <c r="I285" s="162">
        <f t="shared" si="4"/>
        <v>159.97999999999999</v>
      </c>
    </row>
    <row r="286" spans="2:9">
      <c r="B286" s="156" t="s">
        <v>681</v>
      </c>
      <c r="C286" s="163" t="s">
        <v>1087</v>
      </c>
      <c r="D286" s="158" t="s">
        <v>679</v>
      </c>
      <c r="E286" s="163" t="s">
        <v>1093</v>
      </c>
      <c r="F286" s="159">
        <v>40574</v>
      </c>
      <c r="G286" s="164">
        <v>79.989999999999995</v>
      </c>
      <c r="H286" s="161">
        <v>8</v>
      </c>
      <c r="I286" s="165">
        <f t="shared" si="4"/>
        <v>639.91999999999996</v>
      </c>
    </row>
    <row r="287" spans="2:9">
      <c r="B287" s="156" t="s">
        <v>150</v>
      </c>
      <c r="C287" s="157" t="s">
        <v>1087</v>
      </c>
      <c r="D287" s="158" t="s">
        <v>676</v>
      </c>
      <c r="E287" s="157" t="s">
        <v>1093</v>
      </c>
      <c r="F287" s="159">
        <v>40574</v>
      </c>
      <c r="G287" s="160">
        <v>79.989999999999995</v>
      </c>
      <c r="H287" s="161">
        <v>1</v>
      </c>
      <c r="I287" s="162">
        <f t="shared" si="4"/>
        <v>79.989999999999995</v>
      </c>
    </row>
    <row r="288" spans="2:9">
      <c r="B288" s="156" t="s">
        <v>150</v>
      </c>
      <c r="C288" s="163" t="s">
        <v>1087</v>
      </c>
      <c r="D288" s="158" t="s">
        <v>676</v>
      </c>
      <c r="E288" s="163" t="s">
        <v>1092</v>
      </c>
      <c r="F288" s="159">
        <v>40577</v>
      </c>
      <c r="G288" s="164">
        <v>79.989999999999995</v>
      </c>
      <c r="H288" s="161">
        <v>3</v>
      </c>
      <c r="I288" s="165">
        <f t="shared" si="4"/>
        <v>239.96999999999997</v>
      </c>
    </row>
    <row r="289" spans="2:9">
      <c r="B289" s="156" t="s">
        <v>171</v>
      </c>
      <c r="C289" s="157" t="s">
        <v>1087</v>
      </c>
      <c r="D289" s="158" t="s">
        <v>674</v>
      </c>
      <c r="E289" s="157" t="s">
        <v>1093</v>
      </c>
      <c r="F289" s="159">
        <v>40578</v>
      </c>
      <c r="G289" s="160">
        <v>79.989999999999995</v>
      </c>
      <c r="H289" s="161">
        <v>1</v>
      </c>
      <c r="I289" s="162">
        <f t="shared" si="4"/>
        <v>79.989999999999995</v>
      </c>
    </row>
    <row r="290" spans="2:9">
      <c r="B290" s="156" t="s">
        <v>150</v>
      </c>
      <c r="C290" s="163" t="s">
        <v>1087</v>
      </c>
      <c r="D290" s="158" t="s">
        <v>676</v>
      </c>
      <c r="E290" s="163" t="s">
        <v>1091</v>
      </c>
      <c r="F290" s="159">
        <v>40593</v>
      </c>
      <c r="G290" s="164">
        <v>79.989999999999995</v>
      </c>
      <c r="H290" s="161">
        <v>3</v>
      </c>
      <c r="I290" s="165">
        <f t="shared" si="4"/>
        <v>239.96999999999997</v>
      </c>
    </row>
    <row r="291" spans="2:9">
      <c r="B291" s="156" t="s">
        <v>171</v>
      </c>
      <c r="C291" s="157" t="s">
        <v>1087</v>
      </c>
      <c r="D291" s="158" t="s">
        <v>674</v>
      </c>
      <c r="E291" s="157" t="s">
        <v>1093</v>
      </c>
      <c r="F291" s="159">
        <v>40598</v>
      </c>
      <c r="G291" s="160">
        <v>79.989999999999995</v>
      </c>
      <c r="H291" s="161">
        <v>6</v>
      </c>
      <c r="I291" s="162">
        <f t="shared" si="4"/>
        <v>479.93999999999994</v>
      </c>
    </row>
    <row r="292" spans="2:9">
      <c r="B292" s="156" t="s">
        <v>150</v>
      </c>
      <c r="C292" s="163" t="s">
        <v>1087</v>
      </c>
      <c r="D292" s="158" t="s">
        <v>676</v>
      </c>
      <c r="E292" s="163" t="s">
        <v>1093</v>
      </c>
      <c r="F292" s="159">
        <v>40610</v>
      </c>
      <c r="G292" s="164">
        <v>79.989999999999995</v>
      </c>
      <c r="H292" s="161">
        <v>2</v>
      </c>
      <c r="I292" s="165">
        <f t="shared" si="4"/>
        <v>159.97999999999999</v>
      </c>
    </row>
    <row r="293" spans="2:9">
      <c r="B293" s="156" t="s">
        <v>680</v>
      </c>
      <c r="C293" s="157" t="s">
        <v>1087</v>
      </c>
      <c r="D293" s="158" t="s">
        <v>679</v>
      </c>
      <c r="E293" s="157" t="s">
        <v>1094</v>
      </c>
      <c r="F293" s="159">
        <v>40618</v>
      </c>
      <c r="G293" s="160">
        <v>79.989999999999995</v>
      </c>
      <c r="H293" s="161">
        <v>18</v>
      </c>
      <c r="I293" s="162">
        <f t="shared" si="4"/>
        <v>1439.82</v>
      </c>
    </row>
    <row r="294" spans="2:9">
      <c r="B294" s="156" t="s">
        <v>678</v>
      </c>
      <c r="C294" s="163" t="s">
        <v>1087</v>
      </c>
      <c r="D294" s="158" t="s">
        <v>679</v>
      </c>
      <c r="E294" s="163" t="s">
        <v>1092</v>
      </c>
      <c r="F294" s="159">
        <v>40618</v>
      </c>
      <c r="G294" s="164">
        <v>79.989999999999995</v>
      </c>
      <c r="H294" s="161">
        <v>9</v>
      </c>
      <c r="I294" s="165">
        <f t="shared" si="4"/>
        <v>719.91</v>
      </c>
    </row>
    <row r="295" spans="2:9">
      <c r="B295" s="156" t="s">
        <v>681</v>
      </c>
      <c r="C295" s="157" t="s">
        <v>1087</v>
      </c>
      <c r="D295" s="158" t="s">
        <v>679</v>
      </c>
      <c r="E295" s="157" t="s">
        <v>1091</v>
      </c>
      <c r="F295" s="159">
        <v>40621</v>
      </c>
      <c r="G295" s="160">
        <v>79.989999999999995</v>
      </c>
      <c r="H295" s="161">
        <v>1</v>
      </c>
      <c r="I295" s="162">
        <f t="shared" si="4"/>
        <v>79.989999999999995</v>
      </c>
    </row>
    <row r="296" spans="2:9">
      <c r="B296" s="156" t="s">
        <v>681</v>
      </c>
      <c r="C296" s="163" t="s">
        <v>1087</v>
      </c>
      <c r="D296" s="158" t="s">
        <v>679</v>
      </c>
      <c r="E296" s="163" t="s">
        <v>1094</v>
      </c>
      <c r="F296" s="159">
        <v>40631</v>
      </c>
      <c r="G296" s="164">
        <v>79.989999999999995</v>
      </c>
      <c r="H296" s="161">
        <v>9</v>
      </c>
      <c r="I296" s="165">
        <f t="shared" si="4"/>
        <v>719.91</v>
      </c>
    </row>
    <row r="297" spans="2:9">
      <c r="B297" s="156" t="s">
        <v>262</v>
      </c>
      <c r="C297" s="157" t="s">
        <v>1087</v>
      </c>
      <c r="D297" s="158" t="s">
        <v>676</v>
      </c>
      <c r="E297" s="157" t="s">
        <v>1093</v>
      </c>
      <c r="F297" s="159">
        <v>40634</v>
      </c>
      <c r="G297" s="160">
        <v>79.989999999999995</v>
      </c>
      <c r="H297" s="161">
        <v>2</v>
      </c>
      <c r="I297" s="162">
        <f t="shared" si="4"/>
        <v>159.97999999999999</v>
      </c>
    </row>
    <row r="298" spans="2:9">
      <c r="B298" s="156" t="s">
        <v>682</v>
      </c>
      <c r="C298" s="163" t="s">
        <v>1087</v>
      </c>
      <c r="D298" s="158" t="s">
        <v>679</v>
      </c>
      <c r="E298" s="163" t="s">
        <v>1092</v>
      </c>
      <c r="F298" s="159">
        <v>40648</v>
      </c>
      <c r="G298" s="164">
        <v>79.989999999999995</v>
      </c>
      <c r="H298" s="161">
        <v>7</v>
      </c>
      <c r="I298" s="165">
        <f t="shared" si="4"/>
        <v>559.92999999999995</v>
      </c>
    </row>
    <row r="299" spans="2:9">
      <c r="B299" s="156" t="s">
        <v>171</v>
      </c>
      <c r="C299" s="157" t="s">
        <v>1087</v>
      </c>
      <c r="D299" s="158" t="s">
        <v>674</v>
      </c>
      <c r="E299" s="157" t="s">
        <v>1094</v>
      </c>
      <c r="F299" s="159">
        <v>40652</v>
      </c>
      <c r="G299" s="160">
        <v>79.989999999999995</v>
      </c>
      <c r="H299" s="161">
        <v>7</v>
      </c>
      <c r="I299" s="162">
        <f t="shared" si="4"/>
        <v>559.92999999999995</v>
      </c>
    </row>
    <row r="300" spans="2:9">
      <c r="B300" s="156" t="s">
        <v>605</v>
      </c>
      <c r="C300" s="163" t="s">
        <v>1087</v>
      </c>
      <c r="D300" s="158" t="s">
        <v>675</v>
      </c>
      <c r="E300" s="163" t="s">
        <v>1092</v>
      </c>
      <c r="F300" s="159">
        <v>40656</v>
      </c>
      <c r="G300" s="164">
        <v>79.989999999999995</v>
      </c>
      <c r="H300" s="161">
        <v>9</v>
      </c>
      <c r="I300" s="165">
        <f t="shared" si="4"/>
        <v>719.91</v>
      </c>
    </row>
    <row r="301" spans="2:9">
      <c r="B301" s="156" t="s">
        <v>681</v>
      </c>
      <c r="C301" s="157" t="s">
        <v>1087</v>
      </c>
      <c r="D301" s="158" t="s">
        <v>679</v>
      </c>
      <c r="E301" s="157" t="s">
        <v>1092</v>
      </c>
      <c r="F301" s="159">
        <v>40660</v>
      </c>
      <c r="G301" s="160">
        <v>79.989999999999995</v>
      </c>
      <c r="H301" s="161">
        <v>6</v>
      </c>
      <c r="I301" s="162">
        <f t="shared" si="4"/>
        <v>479.93999999999994</v>
      </c>
    </row>
    <row r="302" spans="2:9">
      <c r="B302" s="156" t="s">
        <v>681</v>
      </c>
      <c r="C302" s="163" t="s">
        <v>1087</v>
      </c>
      <c r="D302" s="158" t="s">
        <v>679</v>
      </c>
      <c r="E302" s="163" t="s">
        <v>1093</v>
      </c>
      <c r="F302" s="159">
        <v>40666</v>
      </c>
      <c r="G302" s="164">
        <v>79.989999999999995</v>
      </c>
      <c r="H302" s="161">
        <v>11</v>
      </c>
      <c r="I302" s="165">
        <f t="shared" si="4"/>
        <v>879.89</v>
      </c>
    </row>
    <row r="303" spans="2:9">
      <c r="B303" s="156" t="s">
        <v>605</v>
      </c>
      <c r="C303" s="157" t="s">
        <v>1087</v>
      </c>
      <c r="D303" s="158" t="s">
        <v>675</v>
      </c>
      <c r="E303" s="157" t="s">
        <v>1095</v>
      </c>
      <c r="F303" s="159">
        <v>40666</v>
      </c>
      <c r="G303" s="160">
        <v>79.989999999999995</v>
      </c>
      <c r="H303" s="161">
        <v>7</v>
      </c>
      <c r="I303" s="162">
        <f t="shared" si="4"/>
        <v>559.92999999999995</v>
      </c>
    </row>
    <row r="304" spans="2:9">
      <c r="B304" s="156" t="s">
        <v>150</v>
      </c>
      <c r="C304" s="163" t="s">
        <v>1087</v>
      </c>
      <c r="D304" s="158" t="s">
        <v>676</v>
      </c>
      <c r="E304" s="163" t="s">
        <v>1094</v>
      </c>
      <c r="F304" s="159">
        <v>40670</v>
      </c>
      <c r="G304" s="164">
        <v>79.989999999999995</v>
      </c>
      <c r="H304" s="161">
        <v>8</v>
      </c>
      <c r="I304" s="165">
        <f t="shared" si="4"/>
        <v>639.91999999999996</v>
      </c>
    </row>
    <row r="305" spans="2:9">
      <c r="B305" s="156" t="s">
        <v>673</v>
      </c>
      <c r="C305" s="157" t="s">
        <v>1087</v>
      </c>
      <c r="D305" s="158" t="s">
        <v>674</v>
      </c>
      <c r="E305" s="157" t="s">
        <v>1093</v>
      </c>
      <c r="F305" s="159">
        <v>40672</v>
      </c>
      <c r="G305" s="160">
        <v>79.989999999999995</v>
      </c>
      <c r="H305" s="161">
        <v>10</v>
      </c>
      <c r="I305" s="162">
        <f t="shared" si="4"/>
        <v>799.9</v>
      </c>
    </row>
    <row r="306" spans="2:9">
      <c r="B306" s="156" t="s">
        <v>171</v>
      </c>
      <c r="C306" s="163" t="s">
        <v>1087</v>
      </c>
      <c r="D306" s="158" t="s">
        <v>674</v>
      </c>
      <c r="E306" s="163" t="s">
        <v>1093</v>
      </c>
      <c r="F306" s="159">
        <v>40673</v>
      </c>
      <c r="G306" s="164">
        <v>79.989999999999995</v>
      </c>
      <c r="H306" s="161">
        <v>15</v>
      </c>
      <c r="I306" s="165">
        <f t="shared" si="4"/>
        <v>1199.8499999999999</v>
      </c>
    </row>
    <row r="307" spans="2:9">
      <c r="B307" s="156" t="s">
        <v>673</v>
      </c>
      <c r="C307" s="157" t="s">
        <v>1087</v>
      </c>
      <c r="D307" s="158" t="s">
        <v>674</v>
      </c>
      <c r="E307" s="157" t="s">
        <v>1094</v>
      </c>
      <c r="F307" s="159">
        <v>40679</v>
      </c>
      <c r="G307" s="160">
        <v>79.989999999999995</v>
      </c>
      <c r="H307" s="161">
        <v>17</v>
      </c>
      <c r="I307" s="162">
        <f t="shared" si="4"/>
        <v>1359.83</v>
      </c>
    </row>
    <row r="308" spans="2:9">
      <c r="B308" s="156" t="s">
        <v>343</v>
      </c>
      <c r="C308" s="163" t="s">
        <v>1087</v>
      </c>
      <c r="D308" s="158" t="s">
        <v>674</v>
      </c>
      <c r="E308" s="163" t="s">
        <v>1093</v>
      </c>
      <c r="F308" s="159">
        <v>40683</v>
      </c>
      <c r="G308" s="164">
        <v>79.989999999999995</v>
      </c>
      <c r="H308" s="161">
        <v>2</v>
      </c>
      <c r="I308" s="165">
        <f t="shared" si="4"/>
        <v>159.97999999999999</v>
      </c>
    </row>
    <row r="309" spans="2:9">
      <c r="B309" s="156" t="s">
        <v>678</v>
      </c>
      <c r="C309" s="157" t="s">
        <v>1087</v>
      </c>
      <c r="D309" s="158" t="s">
        <v>679</v>
      </c>
      <c r="E309" s="157" t="s">
        <v>1095</v>
      </c>
      <c r="F309" s="159">
        <v>40687</v>
      </c>
      <c r="G309" s="160">
        <v>79.989999999999995</v>
      </c>
      <c r="H309" s="161">
        <v>2</v>
      </c>
      <c r="I309" s="162">
        <f t="shared" si="4"/>
        <v>159.97999999999999</v>
      </c>
    </row>
    <row r="310" spans="2:9">
      <c r="B310" s="156" t="s">
        <v>681</v>
      </c>
      <c r="C310" s="163" t="s">
        <v>1087</v>
      </c>
      <c r="D310" s="158" t="s">
        <v>679</v>
      </c>
      <c r="E310" s="163" t="s">
        <v>1095</v>
      </c>
      <c r="F310" s="159">
        <v>40693</v>
      </c>
      <c r="G310" s="164">
        <v>79.989999999999995</v>
      </c>
      <c r="H310" s="161">
        <v>3</v>
      </c>
      <c r="I310" s="165">
        <f t="shared" si="4"/>
        <v>239.96999999999997</v>
      </c>
    </row>
    <row r="311" spans="2:9">
      <c r="B311" s="156" t="s">
        <v>677</v>
      </c>
      <c r="C311" s="157" t="s">
        <v>1087</v>
      </c>
      <c r="D311" s="158" t="s">
        <v>675</v>
      </c>
      <c r="E311" s="157" t="s">
        <v>1095</v>
      </c>
      <c r="F311" s="159">
        <v>40708</v>
      </c>
      <c r="G311" s="160">
        <v>79.989999999999995</v>
      </c>
      <c r="H311" s="161">
        <v>11</v>
      </c>
      <c r="I311" s="162">
        <f t="shared" si="4"/>
        <v>879.89</v>
      </c>
    </row>
    <row r="312" spans="2:9">
      <c r="B312" s="156" t="s">
        <v>262</v>
      </c>
      <c r="C312" s="163" t="s">
        <v>1087</v>
      </c>
      <c r="D312" s="158" t="s">
        <v>676</v>
      </c>
      <c r="E312" s="163" t="s">
        <v>1095</v>
      </c>
      <c r="F312" s="159">
        <v>40708</v>
      </c>
      <c r="G312" s="164">
        <v>79.989999999999995</v>
      </c>
      <c r="H312" s="161">
        <v>11</v>
      </c>
      <c r="I312" s="165">
        <f t="shared" si="4"/>
        <v>879.89</v>
      </c>
    </row>
    <row r="313" spans="2:9">
      <c r="B313" s="156" t="s">
        <v>673</v>
      </c>
      <c r="C313" s="157" t="s">
        <v>1087</v>
      </c>
      <c r="D313" s="158" t="s">
        <v>674</v>
      </c>
      <c r="E313" s="157" t="s">
        <v>1095</v>
      </c>
      <c r="F313" s="159">
        <v>40716</v>
      </c>
      <c r="G313" s="160">
        <v>79.989999999999995</v>
      </c>
      <c r="H313" s="161">
        <v>3</v>
      </c>
      <c r="I313" s="162">
        <f t="shared" si="4"/>
        <v>239.96999999999997</v>
      </c>
    </row>
    <row r="314" spans="2:9">
      <c r="B314" s="156" t="s">
        <v>680</v>
      </c>
      <c r="C314" s="163" t="s">
        <v>1087</v>
      </c>
      <c r="D314" s="158" t="s">
        <v>679</v>
      </c>
      <c r="E314" s="163" t="s">
        <v>1093</v>
      </c>
      <c r="F314" s="159">
        <v>40717</v>
      </c>
      <c r="G314" s="164">
        <v>79.989999999999995</v>
      </c>
      <c r="H314" s="161">
        <v>15</v>
      </c>
      <c r="I314" s="165">
        <f t="shared" si="4"/>
        <v>1199.8499999999999</v>
      </c>
    </row>
    <row r="315" spans="2:9">
      <c r="B315" s="156" t="s">
        <v>171</v>
      </c>
      <c r="C315" s="157" t="s">
        <v>1087</v>
      </c>
      <c r="D315" s="158" t="s">
        <v>674</v>
      </c>
      <c r="E315" s="157" t="s">
        <v>1091</v>
      </c>
      <c r="F315" s="159">
        <v>40719</v>
      </c>
      <c r="G315" s="160">
        <v>79.989999999999995</v>
      </c>
      <c r="H315" s="161">
        <v>6</v>
      </c>
      <c r="I315" s="162">
        <f t="shared" si="4"/>
        <v>479.93999999999994</v>
      </c>
    </row>
    <row r="316" spans="2:9">
      <c r="B316" s="156" t="s">
        <v>681</v>
      </c>
      <c r="C316" s="163" t="s">
        <v>1087</v>
      </c>
      <c r="D316" s="158" t="s">
        <v>679</v>
      </c>
      <c r="E316" s="163" t="s">
        <v>1091</v>
      </c>
      <c r="F316" s="159">
        <v>40722</v>
      </c>
      <c r="G316" s="164">
        <v>79.989999999999995</v>
      </c>
      <c r="H316" s="161">
        <v>4</v>
      </c>
      <c r="I316" s="165">
        <f t="shared" si="4"/>
        <v>319.95999999999998</v>
      </c>
    </row>
    <row r="317" spans="2:9">
      <c r="B317" s="156" t="s">
        <v>678</v>
      </c>
      <c r="C317" s="157" t="s">
        <v>1087</v>
      </c>
      <c r="D317" s="158" t="s">
        <v>679</v>
      </c>
      <c r="E317" s="157" t="s">
        <v>1092</v>
      </c>
      <c r="F317" s="159">
        <v>40722</v>
      </c>
      <c r="G317" s="160">
        <v>79.989999999999995</v>
      </c>
      <c r="H317" s="161">
        <v>8</v>
      </c>
      <c r="I317" s="162">
        <f t="shared" si="4"/>
        <v>639.91999999999996</v>
      </c>
    </row>
    <row r="318" spans="2:9">
      <c r="B318" s="156" t="s">
        <v>673</v>
      </c>
      <c r="C318" s="163" t="s">
        <v>1087</v>
      </c>
      <c r="D318" s="158" t="s">
        <v>674</v>
      </c>
      <c r="E318" s="163" t="s">
        <v>1091</v>
      </c>
      <c r="F318" s="159">
        <v>40724</v>
      </c>
      <c r="G318" s="164">
        <v>79.989999999999995</v>
      </c>
      <c r="H318" s="161">
        <v>4</v>
      </c>
      <c r="I318" s="165">
        <f t="shared" si="4"/>
        <v>319.95999999999998</v>
      </c>
    </row>
    <row r="319" spans="2:9">
      <c r="B319" s="156" t="s">
        <v>343</v>
      </c>
      <c r="C319" s="157" t="s">
        <v>1087</v>
      </c>
      <c r="D319" s="158" t="s">
        <v>674</v>
      </c>
      <c r="E319" s="157" t="s">
        <v>1092</v>
      </c>
      <c r="F319" s="159">
        <v>40728</v>
      </c>
      <c r="G319" s="160">
        <v>79.989999999999995</v>
      </c>
      <c r="H319" s="161">
        <v>10</v>
      </c>
      <c r="I319" s="162">
        <f t="shared" si="4"/>
        <v>799.9</v>
      </c>
    </row>
    <row r="320" spans="2:9">
      <c r="B320" s="156" t="s">
        <v>171</v>
      </c>
      <c r="C320" s="163" t="s">
        <v>1087</v>
      </c>
      <c r="D320" s="158" t="s">
        <v>674</v>
      </c>
      <c r="E320" s="163" t="s">
        <v>1095</v>
      </c>
      <c r="F320" s="159">
        <v>40728</v>
      </c>
      <c r="G320" s="164">
        <v>79.989999999999995</v>
      </c>
      <c r="H320" s="161">
        <v>15</v>
      </c>
      <c r="I320" s="165">
        <f t="shared" si="4"/>
        <v>1199.8499999999999</v>
      </c>
    </row>
    <row r="321" spans="2:9">
      <c r="B321" s="156" t="s">
        <v>678</v>
      </c>
      <c r="C321" s="157" t="s">
        <v>1087</v>
      </c>
      <c r="D321" s="158" t="s">
        <v>679</v>
      </c>
      <c r="E321" s="157" t="s">
        <v>1091</v>
      </c>
      <c r="F321" s="159">
        <v>40729</v>
      </c>
      <c r="G321" s="160">
        <v>79.989999999999995</v>
      </c>
      <c r="H321" s="161">
        <v>3</v>
      </c>
      <c r="I321" s="162">
        <f t="shared" si="4"/>
        <v>239.96999999999997</v>
      </c>
    </row>
    <row r="322" spans="2:9">
      <c r="B322" s="156" t="s">
        <v>681</v>
      </c>
      <c r="C322" s="163" t="s">
        <v>1087</v>
      </c>
      <c r="D322" s="158" t="s">
        <v>679</v>
      </c>
      <c r="E322" s="163" t="s">
        <v>1093</v>
      </c>
      <c r="F322" s="159">
        <v>40729</v>
      </c>
      <c r="G322" s="164">
        <v>79.989999999999995</v>
      </c>
      <c r="H322" s="161">
        <v>14</v>
      </c>
      <c r="I322" s="165">
        <f t="shared" ref="I322:I385" si="5">G322*H322</f>
        <v>1119.8599999999999</v>
      </c>
    </row>
    <row r="323" spans="2:9">
      <c r="B323" s="156" t="s">
        <v>680</v>
      </c>
      <c r="C323" s="157" t="s">
        <v>1087</v>
      </c>
      <c r="D323" s="158" t="s">
        <v>679</v>
      </c>
      <c r="E323" s="157" t="s">
        <v>1092</v>
      </c>
      <c r="F323" s="159">
        <v>40736</v>
      </c>
      <c r="G323" s="160">
        <v>79.989999999999995</v>
      </c>
      <c r="H323" s="161">
        <v>8</v>
      </c>
      <c r="I323" s="162">
        <f t="shared" si="5"/>
        <v>639.91999999999996</v>
      </c>
    </row>
    <row r="324" spans="2:9">
      <c r="B324" s="156" t="s">
        <v>680</v>
      </c>
      <c r="C324" s="163" t="s">
        <v>1087</v>
      </c>
      <c r="D324" s="158" t="s">
        <v>679</v>
      </c>
      <c r="E324" s="163" t="s">
        <v>1092</v>
      </c>
      <c r="F324" s="159">
        <v>40736</v>
      </c>
      <c r="G324" s="164">
        <v>79.989999999999995</v>
      </c>
      <c r="H324" s="161">
        <v>12</v>
      </c>
      <c r="I324" s="165">
        <f t="shared" si="5"/>
        <v>959.87999999999988</v>
      </c>
    </row>
    <row r="325" spans="2:9">
      <c r="B325" s="156" t="s">
        <v>262</v>
      </c>
      <c r="C325" s="157" t="s">
        <v>1087</v>
      </c>
      <c r="D325" s="158" t="s">
        <v>676</v>
      </c>
      <c r="E325" s="157" t="s">
        <v>1095</v>
      </c>
      <c r="F325" s="159">
        <v>40736</v>
      </c>
      <c r="G325" s="160">
        <v>79.989999999999995</v>
      </c>
      <c r="H325" s="161">
        <v>3</v>
      </c>
      <c r="I325" s="162">
        <f t="shared" si="5"/>
        <v>239.96999999999997</v>
      </c>
    </row>
    <row r="326" spans="2:9">
      <c r="B326" s="156" t="s">
        <v>682</v>
      </c>
      <c r="C326" s="163" t="s">
        <v>1087</v>
      </c>
      <c r="D326" s="158" t="s">
        <v>679</v>
      </c>
      <c r="E326" s="163" t="s">
        <v>1091</v>
      </c>
      <c r="F326" s="159">
        <v>40737</v>
      </c>
      <c r="G326" s="164">
        <v>79.989999999999995</v>
      </c>
      <c r="H326" s="161">
        <v>15</v>
      </c>
      <c r="I326" s="165">
        <f t="shared" si="5"/>
        <v>1199.8499999999999</v>
      </c>
    </row>
    <row r="327" spans="2:9">
      <c r="B327" s="156" t="s">
        <v>171</v>
      </c>
      <c r="C327" s="157" t="s">
        <v>1087</v>
      </c>
      <c r="D327" s="158" t="s">
        <v>674</v>
      </c>
      <c r="E327" s="157" t="s">
        <v>1093</v>
      </c>
      <c r="F327" s="159">
        <v>40738</v>
      </c>
      <c r="G327" s="160">
        <v>79.989999999999995</v>
      </c>
      <c r="H327" s="161">
        <v>12</v>
      </c>
      <c r="I327" s="162">
        <f t="shared" si="5"/>
        <v>959.87999999999988</v>
      </c>
    </row>
    <row r="328" spans="2:9">
      <c r="B328" s="156" t="s">
        <v>673</v>
      </c>
      <c r="C328" s="163" t="s">
        <v>1087</v>
      </c>
      <c r="D328" s="158" t="s">
        <v>674</v>
      </c>
      <c r="E328" s="163" t="s">
        <v>1093</v>
      </c>
      <c r="F328" s="159">
        <v>40740</v>
      </c>
      <c r="G328" s="164">
        <v>79.989999999999995</v>
      </c>
      <c r="H328" s="161">
        <v>3</v>
      </c>
      <c r="I328" s="165">
        <f t="shared" si="5"/>
        <v>239.96999999999997</v>
      </c>
    </row>
    <row r="329" spans="2:9">
      <c r="B329" s="156" t="s">
        <v>681</v>
      </c>
      <c r="C329" s="157" t="s">
        <v>1087</v>
      </c>
      <c r="D329" s="158" t="s">
        <v>679</v>
      </c>
      <c r="E329" s="157" t="s">
        <v>1095</v>
      </c>
      <c r="F329" s="159">
        <v>40745</v>
      </c>
      <c r="G329" s="160">
        <v>79.989999999999995</v>
      </c>
      <c r="H329" s="161">
        <v>2</v>
      </c>
      <c r="I329" s="162">
        <f t="shared" si="5"/>
        <v>159.97999999999999</v>
      </c>
    </row>
    <row r="330" spans="2:9">
      <c r="B330" s="156" t="s">
        <v>171</v>
      </c>
      <c r="C330" s="163" t="s">
        <v>1087</v>
      </c>
      <c r="D330" s="158" t="s">
        <v>674</v>
      </c>
      <c r="E330" s="163" t="s">
        <v>1093</v>
      </c>
      <c r="F330" s="159">
        <v>40750</v>
      </c>
      <c r="G330" s="164">
        <v>79.989999999999995</v>
      </c>
      <c r="H330" s="161">
        <v>10</v>
      </c>
      <c r="I330" s="165">
        <f t="shared" si="5"/>
        <v>799.9</v>
      </c>
    </row>
    <row r="331" spans="2:9">
      <c r="B331" s="156" t="s">
        <v>680</v>
      </c>
      <c r="C331" s="157" t="s">
        <v>1087</v>
      </c>
      <c r="D331" s="158" t="s">
        <v>679</v>
      </c>
      <c r="E331" s="157" t="s">
        <v>1094</v>
      </c>
      <c r="F331" s="159">
        <v>40752</v>
      </c>
      <c r="G331" s="160">
        <v>79.989999999999995</v>
      </c>
      <c r="H331" s="161">
        <v>8</v>
      </c>
      <c r="I331" s="162">
        <f t="shared" si="5"/>
        <v>639.91999999999996</v>
      </c>
    </row>
    <row r="332" spans="2:9">
      <c r="B332" s="156" t="s">
        <v>150</v>
      </c>
      <c r="C332" s="163" t="s">
        <v>1087</v>
      </c>
      <c r="D332" s="158" t="s">
        <v>676</v>
      </c>
      <c r="E332" s="163" t="s">
        <v>1095</v>
      </c>
      <c r="F332" s="159">
        <v>40753</v>
      </c>
      <c r="G332" s="164">
        <v>79.989999999999995</v>
      </c>
      <c r="H332" s="161">
        <v>9</v>
      </c>
      <c r="I332" s="165">
        <f t="shared" si="5"/>
        <v>719.91</v>
      </c>
    </row>
    <row r="333" spans="2:9">
      <c r="B333" s="156" t="s">
        <v>681</v>
      </c>
      <c r="C333" s="157" t="s">
        <v>1087</v>
      </c>
      <c r="D333" s="158" t="s">
        <v>679</v>
      </c>
      <c r="E333" s="157" t="s">
        <v>1092</v>
      </c>
      <c r="F333" s="159">
        <v>40759</v>
      </c>
      <c r="G333" s="160">
        <v>79.989999999999995</v>
      </c>
      <c r="H333" s="161">
        <v>3</v>
      </c>
      <c r="I333" s="162">
        <f t="shared" si="5"/>
        <v>239.96999999999997</v>
      </c>
    </row>
    <row r="334" spans="2:9">
      <c r="B334" s="156" t="s">
        <v>677</v>
      </c>
      <c r="C334" s="163" t="s">
        <v>1087</v>
      </c>
      <c r="D334" s="158" t="s">
        <v>675</v>
      </c>
      <c r="E334" s="163" t="s">
        <v>1091</v>
      </c>
      <c r="F334" s="159">
        <v>40761</v>
      </c>
      <c r="G334" s="164">
        <v>79.989999999999995</v>
      </c>
      <c r="H334" s="161">
        <v>8</v>
      </c>
      <c r="I334" s="165">
        <f t="shared" si="5"/>
        <v>639.91999999999996</v>
      </c>
    </row>
    <row r="335" spans="2:9">
      <c r="B335" s="156" t="s">
        <v>680</v>
      </c>
      <c r="C335" s="157" t="s">
        <v>1087</v>
      </c>
      <c r="D335" s="158" t="s">
        <v>679</v>
      </c>
      <c r="E335" s="157" t="s">
        <v>1091</v>
      </c>
      <c r="F335" s="159">
        <v>40764</v>
      </c>
      <c r="G335" s="160">
        <v>79.989999999999995</v>
      </c>
      <c r="H335" s="161">
        <v>13</v>
      </c>
      <c r="I335" s="162">
        <f t="shared" si="5"/>
        <v>1039.8699999999999</v>
      </c>
    </row>
    <row r="336" spans="2:9">
      <c r="B336" s="156" t="s">
        <v>682</v>
      </c>
      <c r="C336" s="163" t="s">
        <v>1087</v>
      </c>
      <c r="D336" s="158" t="s">
        <v>679</v>
      </c>
      <c r="E336" s="163" t="s">
        <v>1095</v>
      </c>
      <c r="F336" s="159">
        <v>40764</v>
      </c>
      <c r="G336" s="164">
        <v>79.989999999999995</v>
      </c>
      <c r="H336" s="161">
        <v>1</v>
      </c>
      <c r="I336" s="165">
        <f t="shared" si="5"/>
        <v>79.989999999999995</v>
      </c>
    </row>
    <row r="337" spans="2:9">
      <c r="B337" s="156" t="s">
        <v>673</v>
      </c>
      <c r="C337" s="157" t="s">
        <v>1087</v>
      </c>
      <c r="D337" s="158" t="s">
        <v>674</v>
      </c>
      <c r="E337" s="157" t="s">
        <v>1095</v>
      </c>
      <c r="F337" s="159">
        <v>40767</v>
      </c>
      <c r="G337" s="160">
        <v>79.989999999999995</v>
      </c>
      <c r="H337" s="161">
        <v>8</v>
      </c>
      <c r="I337" s="162">
        <f t="shared" si="5"/>
        <v>639.91999999999996</v>
      </c>
    </row>
    <row r="338" spans="2:9">
      <c r="B338" s="156" t="s">
        <v>150</v>
      </c>
      <c r="C338" s="163" t="s">
        <v>1087</v>
      </c>
      <c r="D338" s="158" t="s">
        <v>676</v>
      </c>
      <c r="E338" s="163" t="s">
        <v>1092</v>
      </c>
      <c r="F338" s="159">
        <v>40771</v>
      </c>
      <c r="G338" s="164">
        <v>79.989999999999995</v>
      </c>
      <c r="H338" s="161">
        <v>7</v>
      </c>
      <c r="I338" s="165">
        <f t="shared" si="5"/>
        <v>559.92999999999995</v>
      </c>
    </row>
    <row r="339" spans="2:9">
      <c r="B339" s="156" t="s">
        <v>343</v>
      </c>
      <c r="C339" s="157" t="s">
        <v>1087</v>
      </c>
      <c r="D339" s="158" t="s">
        <v>674</v>
      </c>
      <c r="E339" s="157" t="s">
        <v>1091</v>
      </c>
      <c r="F339" s="159">
        <v>40772</v>
      </c>
      <c r="G339" s="160">
        <v>79.989999999999995</v>
      </c>
      <c r="H339" s="161">
        <v>13</v>
      </c>
      <c r="I339" s="162">
        <f t="shared" si="5"/>
        <v>1039.8699999999999</v>
      </c>
    </row>
    <row r="340" spans="2:9">
      <c r="B340" s="156" t="s">
        <v>677</v>
      </c>
      <c r="C340" s="163" t="s">
        <v>1087</v>
      </c>
      <c r="D340" s="158" t="s">
        <v>675</v>
      </c>
      <c r="E340" s="163" t="s">
        <v>1095</v>
      </c>
      <c r="F340" s="159">
        <v>40777</v>
      </c>
      <c r="G340" s="164">
        <v>79.989999999999995</v>
      </c>
      <c r="H340" s="161">
        <v>8</v>
      </c>
      <c r="I340" s="165">
        <f t="shared" si="5"/>
        <v>639.91999999999996</v>
      </c>
    </row>
    <row r="341" spans="2:9">
      <c r="B341" s="156" t="s">
        <v>605</v>
      </c>
      <c r="C341" s="157" t="s">
        <v>1087</v>
      </c>
      <c r="D341" s="158" t="s">
        <v>675</v>
      </c>
      <c r="E341" s="157" t="s">
        <v>1095</v>
      </c>
      <c r="F341" s="159">
        <v>40779</v>
      </c>
      <c r="G341" s="160">
        <v>79.989999999999995</v>
      </c>
      <c r="H341" s="161">
        <v>15</v>
      </c>
      <c r="I341" s="162">
        <f t="shared" si="5"/>
        <v>1199.8499999999999</v>
      </c>
    </row>
    <row r="342" spans="2:9">
      <c r="B342" s="156" t="s">
        <v>262</v>
      </c>
      <c r="C342" s="163" t="s">
        <v>1087</v>
      </c>
      <c r="D342" s="158" t="s">
        <v>676</v>
      </c>
      <c r="E342" s="163" t="s">
        <v>1092</v>
      </c>
      <c r="F342" s="159">
        <v>40787</v>
      </c>
      <c r="G342" s="164">
        <v>79.989999999999995</v>
      </c>
      <c r="H342" s="161">
        <v>7</v>
      </c>
      <c r="I342" s="165">
        <f t="shared" si="5"/>
        <v>559.92999999999995</v>
      </c>
    </row>
    <row r="343" spans="2:9">
      <c r="B343" s="156" t="s">
        <v>171</v>
      </c>
      <c r="C343" s="157" t="s">
        <v>1087</v>
      </c>
      <c r="D343" s="158" t="s">
        <v>674</v>
      </c>
      <c r="E343" s="157" t="s">
        <v>1091</v>
      </c>
      <c r="F343" s="159">
        <v>40792</v>
      </c>
      <c r="G343" s="160">
        <v>79.989999999999995</v>
      </c>
      <c r="H343" s="161">
        <v>2</v>
      </c>
      <c r="I343" s="162">
        <f t="shared" si="5"/>
        <v>159.97999999999999</v>
      </c>
    </row>
    <row r="344" spans="2:9">
      <c r="B344" s="156" t="s">
        <v>262</v>
      </c>
      <c r="C344" s="163" t="s">
        <v>1087</v>
      </c>
      <c r="D344" s="158" t="s">
        <v>676</v>
      </c>
      <c r="E344" s="163" t="s">
        <v>1091</v>
      </c>
      <c r="F344" s="159">
        <v>40798</v>
      </c>
      <c r="G344" s="164">
        <v>79.989999999999995</v>
      </c>
      <c r="H344" s="161">
        <v>7</v>
      </c>
      <c r="I344" s="165">
        <f t="shared" si="5"/>
        <v>559.92999999999995</v>
      </c>
    </row>
    <row r="345" spans="2:9">
      <c r="B345" s="156" t="s">
        <v>680</v>
      </c>
      <c r="C345" s="157" t="s">
        <v>1087</v>
      </c>
      <c r="D345" s="158" t="s">
        <v>679</v>
      </c>
      <c r="E345" s="157" t="s">
        <v>1095</v>
      </c>
      <c r="F345" s="159">
        <v>40798</v>
      </c>
      <c r="G345" s="160">
        <v>79.989999999999995</v>
      </c>
      <c r="H345" s="161">
        <v>15</v>
      </c>
      <c r="I345" s="162">
        <f t="shared" si="5"/>
        <v>1199.8499999999999</v>
      </c>
    </row>
    <row r="346" spans="2:9">
      <c r="B346" s="156" t="s">
        <v>605</v>
      </c>
      <c r="C346" s="163" t="s">
        <v>1087</v>
      </c>
      <c r="D346" s="158" t="s">
        <v>675</v>
      </c>
      <c r="E346" s="163" t="s">
        <v>1092</v>
      </c>
      <c r="F346" s="159">
        <v>40800</v>
      </c>
      <c r="G346" s="164">
        <v>79.989999999999995</v>
      </c>
      <c r="H346" s="161">
        <v>1</v>
      </c>
      <c r="I346" s="165">
        <f t="shared" si="5"/>
        <v>79.989999999999995</v>
      </c>
    </row>
    <row r="347" spans="2:9">
      <c r="B347" s="156" t="s">
        <v>262</v>
      </c>
      <c r="C347" s="157" t="s">
        <v>1087</v>
      </c>
      <c r="D347" s="158" t="s">
        <v>676</v>
      </c>
      <c r="E347" s="157" t="s">
        <v>1095</v>
      </c>
      <c r="F347" s="159">
        <v>40809</v>
      </c>
      <c r="G347" s="160">
        <v>79.989999999999995</v>
      </c>
      <c r="H347" s="161">
        <v>7</v>
      </c>
      <c r="I347" s="162">
        <f t="shared" si="5"/>
        <v>559.92999999999995</v>
      </c>
    </row>
    <row r="348" spans="2:9">
      <c r="B348" s="156" t="s">
        <v>682</v>
      </c>
      <c r="C348" s="163" t="s">
        <v>1087</v>
      </c>
      <c r="D348" s="158" t="s">
        <v>679</v>
      </c>
      <c r="E348" s="163" t="s">
        <v>1095</v>
      </c>
      <c r="F348" s="159">
        <v>40814</v>
      </c>
      <c r="G348" s="164">
        <v>79.989999999999995</v>
      </c>
      <c r="H348" s="161">
        <v>11</v>
      </c>
      <c r="I348" s="165">
        <f t="shared" si="5"/>
        <v>879.89</v>
      </c>
    </row>
    <row r="349" spans="2:9">
      <c r="B349" s="156" t="s">
        <v>682</v>
      </c>
      <c r="C349" s="157" t="s">
        <v>1087</v>
      </c>
      <c r="D349" s="158" t="s">
        <v>679</v>
      </c>
      <c r="E349" s="157" t="s">
        <v>1094</v>
      </c>
      <c r="F349" s="159">
        <v>40816</v>
      </c>
      <c r="G349" s="160">
        <v>79.989999999999995</v>
      </c>
      <c r="H349" s="161">
        <v>19</v>
      </c>
      <c r="I349" s="162">
        <f t="shared" si="5"/>
        <v>1519.81</v>
      </c>
    </row>
    <row r="350" spans="2:9">
      <c r="B350" s="156" t="s">
        <v>682</v>
      </c>
      <c r="C350" s="163" t="s">
        <v>1087</v>
      </c>
      <c r="D350" s="158" t="s">
        <v>679</v>
      </c>
      <c r="E350" s="163" t="s">
        <v>1093</v>
      </c>
      <c r="F350" s="159">
        <v>40820</v>
      </c>
      <c r="G350" s="164">
        <v>79.989999999999995</v>
      </c>
      <c r="H350" s="161">
        <v>15</v>
      </c>
      <c r="I350" s="165">
        <f t="shared" si="5"/>
        <v>1199.8499999999999</v>
      </c>
    </row>
    <row r="351" spans="2:9">
      <c r="B351" s="156" t="s">
        <v>150</v>
      </c>
      <c r="C351" s="157" t="s">
        <v>1087</v>
      </c>
      <c r="D351" s="158" t="s">
        <v>676</v>
      </c>
      <c r="E351" s="157" t="s">
        <v>1093</v>
      </c>
      <c r="F351" s="159">
        <v>40841</v>
      </c>
      <c r="G351" s="160">
        <v>79.989999999999995</v>
      </c>
      <c r="H351" s="161">
        <v>8</v>
      </c>
      <c r="I351" s="162">
        <f t="shared" si="5"/>
        <v>639.91999999999996</v>
      </c>
    </row>
    <row r="352" spans="2:9">
      <c r="B352" s="156" t="s">
        <v>678</v>
      </c>
      <c r="C352" s="163" t="s">
        <v>1087</v>
      </c>
      <c r="D352" s="158" t="s">
        <v>679</v>
      </c>
      <c r="E352" s="163" t="s">
        <v>1091</v>
      </c>
      <c r="F352" s="159">
        <v>40849</v>
      </c>
      <c r="G352" s="164">
        <v>79.989999999999995</v>
      </c>
      <c r="H352" s="161">
        <v>1</v>
      </c>
      <c r="I352" s="165">
        <f t="shared" si="5"/>
        <v>79.989999999999995</v>
      </c>
    </row>
    <row r="353" spans="2:9">
      <c r="B353" s="156" t="s">
        <v>605</v>
      </c>
      <c r="C353" s="157" t="s">
        <v>1087</v>
      </c>
      <c r="D353" s="158" t="s">
        <v>675</v>
      </c>
      <c r="E353" s="157" t="s">
        <v>1093</v>
      </c>
      <c r="F353" s="159">
        <v>40855</v>
      </c>
      <c r="G353" s="160">
        <v>79.989999999999995</v>
      </c>
      <c r="H353" s="161">
        <v>1</v>
      </c>
      <c r="I353" s="162">
        <f t="shared" si="5"/>
        <v>79.989999999999995</v>
      </c>
    </row>
    <row r="354" spans="2:9">
      <c r="B354" s="156" t="s">
        <v>678</v>
      </c>
      <c r="C354" s="163" t="s">
        <v>1087</v>
      </c>
      <c r="D354" s="158" t="s">
        <v>679</v>
      </c>
      <c r="E354" s="163" t="s">
        <v>1093</v>
      </c>
      <c r="F354" s="159">
        <v>40863</v>
      </c>
      <c r="G354" s="164">
        <v>79.989999999999995</v>
      </c>
      <c r="H354" s="161">
        <v>12</v>
      </c>
      <c r="I354" s="165">
        <f t="shared" si="5"/>
        <v>959.87999999999988</v>
      </c>
    </row>
    <row r="355" spans="2:9">
      <c r="B355" s="156" t="s">
        <v>678</v>
      </c>
      <c r="C355" s="157" t="s">
        <v>1087</v>
      </c>
      <c r="D355" s="158" t="s">
        <v>679</v>
      </c>
      <c r="E355" s="157" t="s">
        <v>1095</v>
      </c>
      <c r="F355" s="159">
        <v>40878</v>
      </c>
      <c r="G355" s="160">
        <v>79.989999999999995</v>
      </c>
      <c r="H355" s="161">
        <v>5</v>
      </c>
      <c r="I355" s="162">
        <f t="shared" si="5"/>
        <v>399.95</v>
      </c>
    </row>
    <row r="356" spans="2:9">
      <c r="B356" s="156" t="s">
        <v>605</v>
      </c>
      <c r="C356" s="163" t="s">
        <v>1087</v>
      </c>
      <c r="D356" s="158" t="s">
        <v>675</v>
      </c>
      <c r="E356" s="163" t="s">
        <v>1091</v>
      </c>
      <c r="F356" s="159">
        <v>40885</v>
      </c>
      <c r="G356" s="164">
        <v>79.989999999999995</v>
      </c>
      <c r="H356" s="161">
        <v>15</v>
      </c>
      <c r="I356" s="165">
        <f t="shared" si="5"/>
        <v>1199.8499999999999</v>
      </c>
    </row>
    <row r="357" spans="2:9">
      <c r="B357" s="156" t="s">
        <v>678</v>
      </c>
      <c r="C357" s="157" t="s">
        <v>1087</v>
      </c>
      <c r="D357" s="158" t="s">
        <v>679</v>
      </c>
      <c r="E357" s="157" t="s">
        <v>1091</v>
      </c>
      <c r="F357" s="159">
        <v>40897</v>
      </c>
      <c r="G357" s="160">
        <v>79.989999999999995</v>
      </c>
      <c r="H357" s="161">
        <v>7</v>
      </c>
      <c r="I357" s="162">
        <f t="shared" si="5"/>
        <v>559.92999999999995</v>
      </c>
    </row>
    <row r="358" spans="2:9">
      <c r="B358" s="156" t="s">
        <v>262</v>
      </c>
      <c r="C358" s="163" t="s">
        <v>1087</v>
      </c>
      <c r="D358" s="158" t="s">
        <v>676</v>
      </c>
      <c r="E358" s="163" t="s">
        <v>1091</v>
      </c>
      <c r="F358" s="159">
        <v>40899</v>
      </c>
      <c r="G358" s="164">
        <v>79.989999999999995</v>
      </c>
      <c r="H358" s="161">
        <v>11</v>
      </c>
      <c r="I358" s="165">
        <f t="shared" si="5"/>
        <v>879.89</v>
      </c>
    </row>
    <row r="359" spans="2:9">
      <c r="B359" s="156" t="s">
        <v>673</v>
      </c>
      <c r="C359" s="157" t="s">
        <v>1088</v>
      </c>
      <c r="D359" s="158" t="s">
        <v>674</v>
      </c>
      <c r="E359" s="157" t="s">
        <v>1094</v>
      </c>
      <c r="F359" s="159">
        <v>40181</v>
      </c>
      <c r="G359" s="160">
        <v>340.95</v>
      </c>
      <c r="H359" s="161">
        <v>9</v>
      </c>
      <c r="I359" s="162">
        <f t="shared" si="5"/>
        <v>3068.5499999999997</v>
      </c>
    </row>
    <row r="360" spans="2:9">
      <c r="B360" s="156" t="s">
        <v>262</v>
      </c>
      <c r="C360" s="163" t="s">
        <v>1088</v>
      </c>
      <c r="D360" s="158" t="s">
        <v>676</v>
      </c>
      <c r="E360" s="163" t="s">
        <v>1094</v>
      </c>
      <c r="F360" s="159">
        <v>40190</v>
      </c>
      <c r="G360" s="164">
        <v>340.95</v>
      </c>
      <c r="H360" s="161">
        <v>7</v>
      </c>
      <c r="I360" s="165">
        <f t="shared" si="5"/>
        <v>2386.65</v>
      </c>
    </row>
    <row r="361" spans="2:9">
      <c r="B361" s="156" t="s">
        <v>680</v>
      </c>
      <c r="C361" s="157" t="s">
        <v>1088</v>
      </c>
      <c r="D361" s="158" t="s">
        <v>679</v>
      </c>
      <c r="E361" s="157" t="s">
        <v>1094</v>
      </c>
      <c r="F361" s="159">
        <v>40192</v>
      </c>
      <c r="G361" s="160">
        <v>340.95</v>
      </c>
      <c r="H361" s="161">
        <v>14</v>
      </c>
      <c r="I361" s="162">
        <f t="shared" si="5"/>
        <v>4773.3</v>
      </c>
    </row>
    <row r="362" spans="2:9">
      <c r="B362" s="156" t="s">
        <v>262</v>
      </c>
      <c r="C362" s="163" t="s">
        <v>1088</v>
      </c>
      <c r="D362" s="158" t="s">
        <v>676</v>
      </c>
      <c r="E362" s="163" t="s">
        <v>1091</v>
      </c>
      <c r="F362" s="159">
        <v>40203</v>
      </c>
      <c r="G362" s="164">
        <v>340.95</v>
      </c>
      <c r="H362" s="161">
        <v>13</v>
      </c>
      <c r="I362" s="165">
        <f t="shared" si="5"/>
        <v>4432.3499999999995</v>
      </c>
    </row>
    <row r="363" spans="2:9">
      <c r="B363" s="156" t="s">
        <v>262</v>
      </c>
      <c r="C363" s="157" t="s">
        <v>1088</v>
      </c>
      <c r="D363" s="158" t="s">
        <v>676</v>
      </c>
      <c r="E363" s="157" t="s">
        <v>1092</v>
      </c>
      <c r="F363" s="159">
        <v>40206</v>
      </c>
      <c r="G363" s="160">
        <v>340.95</v>
      </c>
      <c r="H363" s="161">
        <v>8</v>
      </c>
      <c r="I363" s="162">
        <f t="shared" si="5"/>
        <v>2727.6</v>
      </c>
    </row>
    <row r="364" spans="2:9">
      <c r="B364" s="156" t="s">
        <v>673</v>
      </c>
      <c r="C364" s="163" t="s">
        <v>1088</v>
      </c>
      <c r="D364" s="158" t="s">
        <v>674</v>
      </c>
      <c r="E364" s="163" t="s">
        <v>1092</v>
      </c>
      <c r="F364" s="159">
        <v>40207</v>
      </c>
      <c r="G364" s="164">
        <v>340.95</v>
      </c>
      <c r="H364" s="161">
        <v>6</v>
      </c>
      <c r="I364" s="165">
        <f t="shared" si="5"/>
        <v>2045.6999999999998</v>
      </c>
    </row>
    <row r="365" spans="2:9">
      <c r="B365" s="156" t="s">
        <v>681</v>
      </c>
      <c r="C365" s="157" t="s">
        <v>1088</v>
      </c>
      <c r="D365" s="158" t="s">
        <v>679</v>
      </c>
      <c r="E365" s="157" t="s">
        <v>1094</v>
      </c>
      <c r="F365" s="159">
        <v>40212</v>
      </c>
      <c r="G365" s="160">
        <v>340.95</v>
      </c>
      <c r="H365" s="161">
        <v>7</v>
      </c>
      <c r="I365" s="162">
        <f t="shared" si="5"/>
        <v>2386.65</v>
      </c>
    </row>
    <row r="366" spans="2:9">
      <c r="B366" s="156" t="s">
        <v>681</v>
      </c>
      <c r="C366" s="163" t="s">
        <v>1088</v>
      </c>
      <c r="D366" s="158" t="s">
        <v>679</v>
      </c>
      <c r="E366" s="163" t="s">
        <v>1094</v>
      </c>
      <c r="F366" s="159">
        <v>40212</v>
      </c>
      <c r="G366" s="164">
        <v>340.95</v>
      </c>
      <c r="H366" s="161">
        <v>11</v>
      </c>
      <c r="I366" s="165">
        <f t="shared" si="5"/>
        <v>3750.45</v>
      </c>
    </row>
    <row r="367" spans="2:9">
      <c r="B367" s="156" t="s">
        <v>171</v>
      </c>
      <c r="C367" s="157" t="s">
        <v>1088</v>
      </c>
      <c r="D367" s="158" t="s">
        <v>674</v>
      </c>
      <c r="E367" s="157" t="s">
        <v>1094</v>
      </c>
      <c r="F367" s="159">
        <v>40212</v>
      </c>
      <c r="G367" s="160">
        <v>340.95</v>
      </c>
      <c r="H367" s="161">
        <v>9</v>
      </c>
      <c r="I367" s="162">
        <f t="shared" si="5"/>
        <v>3068.5499999999997</v>
      </c>
    </row>
    <row r="368" spans="2:9">
      <c r="B368" s="156" t="s">
        <v>171</v>
      </c>
      <c r="C368" s="163" t="s">
        <v>1088</v>
      </c>
      <c r="D368" s="158" t="s">
        <v>674</v>
      </c>
      <c r="E368" s="163" t="s">
        <v>1094</v>
      </c>
      <c r="F368" s="159">
        <v>40212</v>
      </c>
      <c r="G368" s="164">
        <v>340.95</v>
      </c>
      <c r="H368" s="161">
        <v>12</v>
      </c>
      <c r="I368" s="165">
        <f t="shared" si="5"/>
        <v>4091.3999999999996</v>
      </c>
    </row>
    <row r="369" spans="2:9">
      <c r="B369" s="156" t="s">
        <v>673</v>
      </c>
      <c r="C369" s="157" t="s">
        <v>1088</v>
      </c>
      <c r="D369" s="158" t="s">
        <v>674</v>
      </c>
      <c r="E369" s="157" t="s">
        <v>1094</v>
      </c>
      <c r="F369" s="159">
        <v>40212</v>
      </c>
      <c r="G369" s="160">
        <v>340.95</v>
      </c>
      <c r="H369" s="161">
        <v>15</v>
      </c>
      <c r="I369" s="162">
        <f t="shared" si="5"/>
        <v>5114.25</v>
      </c>
    </row>
    <row r="370" spans="2:9">
      <c r="B370" s="156" t="s">
        <v>673</v>
      </c>
      <c r="C370" s="163" t="s">
        <v>1088</v>
      </c>
      <c r="D370" s="158" t="s">
        <v>674</v>
      </c>
      <c r="E370" s="163" t="s">
        <v>1094</v>
      </c>
      <c r="F370" s="159">
        <v>40212</v>
      </c>
      <c r="G370" s="164">
        <v>340.95</v>
      </c>
      <c r="H370" s="161">
        <v>17</v>
      </c>
      <c r="I370" s="165">
        <f t="shared" si="5"/>
        <v>5796.15</v>
      </c>
    </row>
    <row r="371" spans="2:9">
      <c r="B371" s="156" t="s">
        <v>678</v>
      </c>
      <c r="C371" s="157" t="s">
        <v>1088</v>
      </c>
      <c r="D371" s="158" t="s">
        <v>679</v>
      </c>
      <c r="E371" s="157" t="s">
        <v>1092</v>
      </c>
      <c r="F371" s="159">
        <v>40215</v>
      </c>
      <c r="G371" s="160">
        <v>340.95</v>
      </c>
      <c r="H371" s="161">
        <v>1</v>
      </c>
      <c r="I371" s="162">
        <f t="shared" si="5"/>
        <v>340.95</v>
      </c>
    </row>
    <row r="372" spans="2:9">
      <c r="B372" s="156" t="s">
        <v>678</v>
      </c>
      <c r="C372" s="163" t="s">
        <v>1088</v>
      </c>
      <c r="D372" s="158" t="s">
        <v>679</v>
      </c>
      <c r="E372" s="163" t="s">
        <v>1092</v>
      </c>
      <c r="F372" s="159">
        <v>40215</v>
      </c>
      <c r="G372" s="164">
        <v>340.95</v>
      </c>
      <c r="H372" s="161">
        <v>3</v>
      </c>
      <c r="I372" s="165">
        <f t="shared" si="5"/>
        <v>1022.8499999999999</v>
      </c>
    </row>
    <row r="373" spans="2:9">
      <c r="B373" s="156" t="s">
        <v>678</v>
      </c>
      <c r="C373" s="157" t="s">
        <v>1088</v>
      </c>
      <c r="D373" s="158" t="s">
        <v>679</v>
      </c>
      <c r="E373" s="157" t="s">
        <v>1094</v>
      </c>
      <c r="F373" s="159">
        <v>40228</v>
      </c>
      <c r="G373" s="160">
        <v>340.95</v>
      </c>
      <c r="H373" s="161">
        <v>18</v>
      </c>
      <c r="I373" s="162">
        <f t="shared" si="5"/>
        <v>6137.0999999999995</v>
      </c>
    </row>
    <row r="374" spans="2:9">
      <c r="B374" s="156" t="s">
        <v>677</v>
      </c>
      <c r="C374" s="163" t="s">
        <v>1088</v>
      </c>
      <c r="D374" s="158" t="s">
        <v>675</v>
      </c>
      <c r="E374" s="163" t="s">
        <v>1092</v>
      </c>
      <c r="F374" s="159">
        <v>40228</v>
      </c>
      <c r="G374" s="164">
        <v>340.95</v>
      </c>
      <c r="H374" s="161">
        <v>2</v>
      </c>
      <c r="I374" s="165">
        <f t="shared" si="5"/>
        <v>681.9</v>
      </c>
    </row>
    <row r="375" spans="2:9">
      <c r="B375" s="156" t="s">
        <v>681</v>
      </c>
      <c r="C375" s="157" t="s">
        <v>1088</v>
      </c>
      <c r="D375" s="158" t="s">
        <v>679</v>
      </c>
      <c r="E375" s="157" t="s">
        <v>1093</v>
      </c>
      <c r="F375" s="159">
        <v>40229</v>
      </c>
      <c r="G375" s="160">
        <v>340.95</v>
      </c>
      <c r="H375" s="161">
        <v>12</v>
      </c>
      <c r="I375" s="162">
        <f t="shared" si="5"/>
        <v>4091.3999999999996</v>
      </c>
    </row>
    <row r="376" spans="2:9">
      <c r="B376" s="156" t="s">
        <v>673</v>
      </c>
      <c r="C376" s="163" t="s">
        <v>1088</v>
      </c>
      <c r="D376" s="158" t="s">
        <v>674</v>
      </c>
      <c r="E376" s="163" t="s">
        <v>1095</v>
      </c>
      <c r="F376" s="159">
        <v>40246</v>
      </c>
      <c r="G376" s="164">
        <v>340.95</v>
      </c>
      <c r="H376" s="161">
        <v>6</v>
      </c>
      <c r="I376" s="165">
        <f t="shared" si="5"/>
        <v>2045.6999999999998</v>
      </c>
    </row>
    <row r="377" spans="2:9">
      <c r="B377" s="156" t="s">
        <v>682</v>
      </c>
      <c r="C377" s="157" t="s">
        <v>1088</v>
      </c>
      <c r="D377" s="158" t="s">
        <v>679</v>
      </c>
      <c r="E377" s="157" t="s">
        <v>1094</v>
      </c>
      <c r="F377" s="159">
        <v>40247</v>
      </c>
      <c r="G377" s="160">
        <v>340.95</v>
      </c>
      <c r="H377" s="161">
        <v>17</v>
      </c>
      <c r="I377" s="162">
        <f t="shared" si="5"/>
        <v>5796.15</v>
      </c>
    </row>
    <row r="378" spans="2:9">
      <c r="B378" s="156" t="s">
        <v>262</v>
      </c>
      <c r="C378" s="163" t="s">
        <v>1088</v>
      </c>
      <c r="D378" s="158" t="s">
        <v>676</v>
      </c>
      <c r="E378" s="163" t="s">
        <v>1093</v>
      </c>
      <c r="F378" s="159">
        <v>40247</v>
      </c>
      <c r="G378" s="164">
        <v>340.95</v>
      </c>
      <c r="H378" s="161">
        <v>2</v>
      </c>
      <c r="I378" s="165">
        <f t="shared" si="5"/>
        <v>681.9</v>
      </c>
    </row>
    <row r="379" spans="2:9">
      <c r="B379" s="156" t="s">
        <v>682</v>
      </c>
      <c r="C379" s="157" t="s">
        <v>1088</v>
      </c>
      <c r="D379" s="158" t="s">
        <v>679</v>
      </c>
      <c r="E379" s="157" t="s">
        <v>1093</v>
      </c>
      <c r="F379" s="159">
        <v>40247</v>
      </c>
      <c r="G379" s="160">
        <v>340.95</v>
      </c>
      <c r="H379" s="161">
        <v>9</v>
      </c>
      <c r="I379" s="162">
        <f t="shared" si="5"/>
        <v>3068.5499999999997</v>
      </c>
    </row>
    <row r="380" spans="2:9">
      <c r="B380" s="156" t="s">
        <v>312</v>
      </c>
      <c r="C380" s="163" t="s">
        <v>1088</v>
      </c>
      <c r="D380" s="158" t="s">
        <v>674</v>
      </c>
      <c r="E380" s="163" t="s">
        <v>1095</v>
      </c>
      <c r="F380" s="159">
        <v>40252</v>
      </c>
      <c r="G380" s="164">
        <v>340.95</v>
      </c>
      <c r="H380" s="161">
        <v>11</v>
      </c>
      <c r="I380" s="165">
        <f t="shared" si="5"/>
        <v>3750.45</v>
      </c>
    </row>
    <row r="381" spans="2:9">
      <c r="B381" s="156" t="s">
        <v>343</v>
      </c>
      <c r="C381" s="157" t="s">
        <v>1088</v>
      </c>
      <c r="D381" s="158" t="s">
        <v>676</v>
      </c>
      <c r="E381" s="157" t="s">
        <v>1095</v>
      </c>
      <c r="F381" s="159">
        <v>40267</v>
      </c>
      <c r="G381" s="160">
        <v>340.95</v>
      </c>
      <c r="H381" s="161">
        <v>9</v>
      </c>
      <c r="I381" s="162">
        <f t="shared" si="5"/>
        <v>3068.5499999999997</v>
      </c>
    </row>
    <row r="382" spans="2:9">
      <c r="B382" s="156" t="s">
        <v>673</v>
      </c>
      <c r="C382" s="163" t="s">
        <v>1088</v>
      </c>
      <c r="D382" s="158" t="s">
        <v>674</v>
      </c>
      <c r="E382" s="163" t="s">
        <v>1095</v>
      </c>
      <c r="F382" s="159">
        <v>40271</v>
      </c>
      <c r="G382" s="164">
        <v>340.95</v>
      </c>
      <c r="H382" s="161">
        <v>5</v>
      </c>
      <c r="I382" s="165">
        <f t="shared" si="5"/>
        <v>1704.75</v>
      </c>
    </row>
    <row r="383" spans="2:9">
      <c r="B383" s="156" t="s">
        <v>312</v>
      </c>
      <c r="C383" s="157" t="s">
        <v>1088</v>
      </c>
      <c r="D383" s="158" t="s">
        <v>674</v>
      </c>
      <c r="E383" s="157" t="s">
        <v>1092</v>
      </c>
      <c r="F383" s="159">
        <v>40273</v>
      </c>
      <c r="G383" s="160">
        <v>340.95</v>
      </c>
      <c r="H383" s="161">
        <v>3</v>
      </c>
      <c r="I383" s="162">
        <f t="shared" si="5"/>
        <v>1022.8499999999999</v>
      </c>
    </row>
    <row r="384" spans="2:9">
      <c r="B384" s="156" t="s">
        <v>343</v>
      </c>
      <c r="C384" s="163" t="s">
        <v>1088</v>
      </c>
      <c r="D384" s="158" t="s">
        <v>676</v>
      </c>
      <c r="E384" s="163" t="s">
        <v>1095</v>
      </c>
      <c r="F384" s="159">
        <v>40278</v>
      </c>
      <c r="G384" s="164">
        <v>340.95</v>
      </c>
      <c r="H384" s="161">
        <v>8</v>
      </c>
      <c r="I384" s="165">
        <f t="shared" si="5"/>
        <v>2727.6</v>
      </c>
    </row>
    <row r="385" spans="2:9">
      <c r="B385" s="156" t="s">
        <v>681</v>
      </c>
      <c r="C385" s="157" t="s">
        <v>1088</v>
      </c>
      <c r="D385" s="158" t="s">
        <v>679</v>
      </c>
      <c r="E385" s="157" t="s">
        <v>1091</v>
      </c>
      <c r="F385" s="159">
        <v>40290</v>
      </c>
      <c r="G385" s="160">
        <v>340.95</v>
      </c>
      <c r="H385" s="161">
        <v>8</v>
      </c>
      <c r="I385" s="162">
        <f t="shared" si="5"/>
        <v>2727.6</v>
      </c>
    </row>
    <row r="386" spans="2:9">
      <c r="B386" s="156" t="s">
        <v>673</v>
      </c>
      <c r="C386" s="163" t="s">
        <v>1088</v>
      </c>
      <c r="D386" s="158" t="s">
        <v>674</v>
      </c>
      <c r="E386" s="163" t="s">
        <v>1091</v>
      </c>
      <c r="F386" s="159">
        <v>40296</v>
      </c>
      <c r="G386" s="164">
        <v>340.95</v>
      </c>
      <c r="H386" s="161">
        <v>8</v>
      </c>
      <c r="I386" s="165">
        <f t="shared" ref="I386:I449" si="6">G386*H386</f>
        <v>2727.6</v>
      </c>
    </row>
    <row r="387" spans="2:9">
      <c r="B387" s="156" t="s">
        <v>312</v>
      </c>
      <c r="C387" s="157" t="s">
        <v>1088</v>
      </c>
      <c r="D387" s="158" t="s">
        <v>674</v>
      </c>
      <c r="E387" s="157" t="s">
        <v>1095</v>
      </c>
      <c r="F387" s="159">
        <v>40309</v>
      </c>
      <c r="G387" s="160">
        <v>340.95</v>
      </c>
      <c r="H387" s="161">
        <v>11</v>
      </c>
      <c r="I387" s="162">
        <f t="shared" si="6"/>
        <v>3750.45</v>
      </c>
    </row>
    <row r="388" spans="2:9">
      <c r="B388" s="156" t="s">
        <v>682</v>
      </c>
      <c r="C388" s="163" t="s">
        <v>1088</v>
      </c>
      <c r="D388" s="158" t="s">
        <v>679</v>
      </c>
      <c r="E388" s="163" t="s">
        <v>1094</v>
      </c>
      <c r="F388" s="159">
        <v>40312</v>
      </c>
      <c r="G388" s="164">
        <v>340.95</v>
      </c>
      <c r="H388" s="161">
        <v>6</v>
      </c>
      <c r="I388" s="165">
        <f t="shared" si="6"/>
        <v>2045.6999999999998</v>
      </c>
    </row>
    <row r="389" spans="2:9">
      <c r="B389" s="156" t="s">
        <v>171</v>
      </c>
      <c r="C389" s="157" t="s">
        <v>1088</v>
      </c>
      <c r="D389" s="158" t="s">
        <v>674</v>
      </c>
      <c r="E389" s="157" t="s">
        <v>1093</v>
      </c>
      <c r="F389" s="159">
        <v>40313</v>
      </c>
      <c r="G389" s="160">
        <v>340.95</v>
      </c>
      <c r="H389" s="161">
        <v>12</v>
      </c>
      <c r="I389" s="162">
        <f t="shared" si="6"/>
        <v>4091.3999999999996</v>
      </c>
    </row>
    <row r="390" spans="2:9">
      <c r="B390" s="156" t="s">
        <v>171</v>
      </c>
      <c r="C390" s="163" t="s">
        <v>1088</v>
      </c>
      <c r="D390" s="158" t="s">
        <v>674</v>
      </c>
      <c r="E390" s="163" t="s">
        <v>1092</v>
      </c>
      <c r="F390" s="159">
        <v>40313</v>
      </c>
      <c r="G390" s="164">
        <v>340.95</v>
      </c>
      <c r="H390" s="161">
        <v>5</v>
      </c>
      <c r="I390" s="165">
        <f t="shared" si="6"/>
        <v>1704.75</v>
      </c>
    </row>
    <row r="391" spans="2:9">
      <c r="B391" s="156" t="s">
        <v>678</v>
      </c>
      <c r="C391" s="157" t="s">
        <v>1088</v>
      </c>
      <c r="D391" s="158" t="s">
        <v>679</v>
      </c>
      <c r="E391" s="157" t="s">
        <v>1094</v>
      </c>
      <c r="F391" s="159">
        <v>40316</v>
      </c>
      <c r="G391" s="160">
        <v>340.95</v>
      </c>
      <c r="H391" s="161">
        <v>18</v>
      </c>
      <c r="I391" s="162">
        <f t="shared" si="6"/>
        <v>6137.0999999999995</v>
      </c>
    </row>
    <row r="392" spans="2:9">
      <c r="B392" s="156" t="s">
        <v>171</v>
      </c>
      <c r="C392" s="163" t="s">
        <v>1088</v>
      </c>
      <c r="D392" s="158" t="s">
        <v>674</v>
      </c>
      <c r="E392" s="163" t="s">
        <v>1094</v>
      </c>
      <c r="F392" s="159">
        <v>40323</v>
      </c>
      <c r="G392" s="164">
        <v>340.95</v>
      </c>
      <c r="H392" s="161">
        <v>14</v>
      </c>
      <c r="I392" s="165">
        <f t="shared" si="6"/>
        <v>4773.3</v>
      </c>
    </row>
    <row r="393" spans="2:9">
      <c r="B393" s="156" t="s">
        <v>678</v>
      </c>
      <c r="C393" s="157" t="s">
        <v>1088</v>
      </c>
      <c r="D393" s="158" t="s">
        <v>679</v>
      </c>
      <c r="E393" s="157" t="s">
        <v>1095</v>
      </c>
      <c r="F393" s="159">
        <v>40323</v>
      </c>
      <c r="G393" s="160">
        <v>340.95</v>
      </c>
      <c r="H393" s="161">
        <v>1</v>
      </c>
      <c r="I393" s="162">
        <f t="shared" si="6"/>
        <v>340.95</v>
      </c>
    </row>
    <row r="394" spans="2:9">
      <c r="B394" s="156" t="s">
        <v>343</v>
      </c>
      <c r="C394" s="163" t="s">
        <v>1088</v>
      </c>
      <c r="D394" s="158" t="s">
        <v>676</v>
      </c>
      <c r="E394" s="163" t="s">
        <v>1092</v>
      </c>
      <c r="F394" s="159">
        <v>40330</v>
      </c>
      <c r="G394" s="164">
        <v>340.95</v>
      </c>
      <c r="H394" s="161">
        <v>2</v>
      </c>
      <c r="I394" s="165">
        <f t="shared" si="6"/>
        <v>681.9</v>
      </c>
    </row>
    <row r="395" spans="2:9">
      <c r="B395" s="156" t="s">
        <v>681</v>
      </c>
      <c r="C395" s="157" t="s">
        <v>1088</v>
      </c>
      <c r="D395" s="158" t="s">
        <v>679</v>
      </c>
      <c r="E395" s="157" t="s">
        <v>1091</v>
      </c>
      <c r="F395" s="159">
        <v>40332</v>
      </c>
      <c r="G395" s="160">
        <v>340.95</v>
      </c>
      <c r="H395" s="161">
        <v>9</v>
      </c>
      <c r="I395" s="162">
        <f t="shared" si="6"/>
        <v>3068.5499999999997</v>
      </c>
    </row>
    <row r="396" spans="2:9">
      <c r="B396" s="156" t="s">
        <v>171</v>
      </c>
      <c r="C396" s="163" t="s">
        <v>1088</v>
      </c>
      <c r="D396" s="158" t="s">
        <v>674</v>
      </c>
      <c r="E396" s="163" t="s">
        <v>1094</v>
      </c>
      <c r="F396" s="159">
        <v>40337</v>
      </c>
      <c r="G396" s="164">
        <v>340.95</v>
      </c>
      <c r="H396" s="161">
        <v>13</v>
      </c>
      <c r="I396" s="165">
        <f t="shared" si="6"/>
        <v>4432.3499999999995</v>
      </c>
    </row>
    <row r="397" spans="2:9">
      <c r="B397" s="156" t="s">
        <v>150</v>
      </c>
      <c r="C397" s="157" t="s">
        <v>1088</v>
      </c>
      <c r="D397" s="158" t="s">
        <v>676</v>
      </c>
      <c r="E397" s="157" t="s">
        <v>1091</v>
      </c>
      <c r="F397" s="159">
        <v>40341</v>
      </c>
      <c r="G397" s="160">
        <v>340.95</v>
      </c>
      <c r="H397" s="161">
        <v>6</v>
      </c>
      <c r="I397" s="162">
        <f t="shared" si="6"/>
        <v>2045.6999999999998</v>
      </c>
    </row>
    <row r="398" spans="2:9">
      <c r="B398" s="156" t="s">
        <v>150</v>
      </c>
      <c r="C398" s="163" t="s">
        <v>1088</v>
      </c>
      <c r="D398" s="158" t="s">
        <v>676</v>
      </c>
      <c r="E398" s="163" t="s">
        <v>1091</v>
      </c>
      <c r="F398" s="159">
        <v>40344</v>
      </c>
      <c r="G398" s="164">
        <v>340.95</v>
      </c>
      <c r="H398" s="161">
        <v>10</v>
      </c>
      <c r="I398" s="165">
        <f t="shared" si="6"/>
        <v>3409.5</v>
      </c>
    </row>
    <row r="399" spans="2:9">
      <c r="B399" s="156" t="s">
        <v>312</v>
      </c>
      <c r="C399" s="157" t="s">
        <v>1088</v>
      </c>
      <c r="D399" s="158" t="s">
        <v>674</v>
      </c>
      <c r="E399" s="157" t="s">
        <v>1095</v>
      </c>
      <c r="F399" s="159">
        <v>40351</v>
      </c>
      <c r="G399" s="160">
        <v>340.95</v>
      </c>
      <c r="H399" s="161">
        <v>8</v>
      </c>
      <c r="I399" s="162">
        <f t="shared" si="6"/>
        <v>2727.6</v>
      </c>
    </row>
    <row r="400" spans="2:9">
      <c r="B400" s="156" t="s">
        <v>682</v>
      </c>
      <c r="C400" s="163" t="s">
        <v>1088</v>
      </c>
      <c r="D400" s="158" t="s">
        <v>679</v>
      </c>
      <c r="E400" s="163" t="s">
        <v>1095</v>
      </c>
      <c r="F400" s="159">
        <v>40354</v>
      </c>
      <c r="G400" s="164">
        <v>340.95</v>
      </c>
      <c r="H400" s="161">
        <v>4</v>
      </c>
      <c r="I400" s="165">
        <f t="shared" si="6"/>
        <v>1363.8</v>
      </c>
    </row>
    <row r="401" spans="2:9">
      <c r="B401" s="156" t="s">
        <v>678</v>
      </c>
      <c r="C401" s="157" t="s">
        <v>1088</v>
      </c>
      <c r="D401" s="158" t="s">
        <v>679</v>
      </c>
      <c r="E401" s="157" t="s">
        <v>1093</v>
      </c>
      <c r="F401" s="159">
        <v>40360</v>
      </c>
      <c r="G401" s="160">
        <v>340.95</v>
      </c>
      <c r="H401" s="161">
        <v>14</v>
      </c>
      <c r="I401" s="162">
        <f t="shared" si="6"/>
        <v>4773.3</v>
      </c>
    </row>
    <row r="402" spans="2:9">
      <c r="B402" s="156" t="s">
        <v>678</v>
      </c>
      <c r="C402" s="163" t="s">
        <v>1088</v>
      </c>
      <c r="D402" s="158" t="s">
        <v>679</v>
      </c>
      <c r="E402" s="163" t="s">
        <v>1092</v>
      </c>
      <c r="F402" s="159">
        <v>40361</v>
      </c>
      <c r="G402" s="164">
        <v>340.95</v>
      </c>
      <c r="H402" s="161">
        <v>13</v>
      </c>
      <c r="I402" s="165">
        <f t="shared" si="6"/>
        <v>4432.3499999999995</v>
      </c>
    </row>
    <row r="403" spans="2:9">
      <c r="B403" s="156" t="s">
        <v>171</v>
      </c>
      <c r="C403" s="157" t="s">
        <v>1088</v>
      </c>
      <c r="D403" s="158" t="s">
        <v>674</v>
      </c>
      <c r="E403" s="157" t="s">
        <v>1094</v>
      </c>
      <c r="F403" s="159">
        <v>40368</v>
      </c>
      <c r="G403" s="160">
        <v>340.95</v>
      </c>
      <c r="H403" s="161">
        <v>9</v>
      </c>
      <c r="I403" s="162">
        <f t="shared" si="6"/>
        <v>3068.5499999999997</v>
      </c>
    </row>
    <row r="404" spans="2:9">
      <c r="B404" s="156" t="s">
        <v>343</v>
      </c>
      <c r="C404" s="163" t="s">
        <v>1088</v>
      </c>
      <c r="D404" s="158" t="s">
        <v>676</v>
      </c>
      <c r="E404" s="163" t="s">
        <v>1091</v>
      </c>
      <c r="F404" s="159">
        <v>40372</v>
      </c>
      <c r="G404" s="164">
        <v>340.95</v>
      </c>
      <c r="H404" s="161">
        <v>6</v>
      </c>
      <c r="I404" s="165">
        <f t="shared" si="6"/>
        <v>2045.6999999999998</v>
      </c>
    </row>
    <row r="405" spans="2:9">
      <c r="B405" s="156" t="s">
        <v>673</v>
      </c>
      <c r="C405" s="157" t="s">
        <v>1088</v>
      </c>
      <c r="D405" s="158" t="s">
        <v>674</v>
      </c>
      <c r="E405" s="157" t="s">
        <v>1095</v>
      </c>
      <c r="F405" s="159">
        <v>40373</v>
      </c>
      <c r="G405" s="160">
        <v>340.95</v>
      </c>
      <c r="H405" s="161">
        <v>2</v>
      </c>
      <c r="I405" s="162">
        <f t="shared" si="6"/>
        <v>681.9</v>
      </c>
    </row>
    <row r="406" spans="2:9">
      <c r="B406" s="156" t="s">
        <v>605</v>
      </c>
      <c r="C406" s="163" t="s">
        <v>1088</v>
      </c>
      <c r="D406" s="158" t="s">
        <v>675</v>
      </c>
      <c r="E406" s="163" t="s">
        <v>1093</v>
      </c>
      <c r="F406" s="159">
        <v>40375</v>
      </c>
      <c r="G406" s="164">
        <v>340.95</v>
      </c>
      <c r="H406" s="161">
        <v>2</v>
      </c>
      <c r="I406" s="165">
        <f t="shared" si="6"/>
        <v>681.9</v>
      </c>
    </row>
    <row r="407" spans="2:9">
      <c r="B407" s="156" t="s">
        <v>678</v>
      </c>
      <c r="C407" s="157" t="s">
        <v>1088</v>
      </c>
      <c r="D407" s="158" t="s">
        <v>679</v>
      </c>
      <c r="E407" s="157" t="s">
        <v>1092</v>
      </c>
      <c r="F407" s="159">
        <v>40376</v>
      </c>
      <c r="G407" s="160">
        <v>340.95</v>
      </c>
      <c r="H407" s="161">
        <v>13</v>
      </c>
      <c r="I407" s="162">
        <f t="shared" si="6"/>
        <v>4432.3499999999995</v>
      </c>
    </row>
    <row r="408" spans="2:9">
      <c r="B408" s="156" t="s">
        <v>673</v>
      </c>
      <c r="C408" s="163" t="s">
        <v>1088</v>
      </c>
      <c r="D408" s="158" t="s">
        <v>674</v>
      </c>
      <c r="E408" s="163" t="s">
        <v>1093</v>
      </c>
      <c r="F408" s="159">
        <v>40379</v>
      </c>
      <c r="G408" s="164">
        <v>340.95</v>
      </c>
      <c r="H408" s="161">
        <v>13</v>
      </c>
      <c r="I408" s="165">
        <f t="shared" si="6"/>
        <v>4432.3499999999995</v>
      </c>
    </row>
    <row r="409" spans="2:9">
      <c r="B409" s="156" t="s">
        <v>605</v>
      </c>
      <c r="C409" s="157" t="s">
        <v>1088</v>
      </c>
      <c r="D409" s="158" t="s">
        <v>675</v>
      </c>
      <c r="E409" s="157" t="s">
        <v>1093</v>
      </c>
      <c r="F409" s="159">
        <v>40380</v>
      </c>
      <c r="G409" s="160">
        <v>340.95</v>
      </c>
      <c r="H409" s="161">
        <v>9</v>
      </c>
      <c r="I409" s="162">
        <f t="shared" si="6"/>
        <v>3068.5499999999997</v>
      </c>
    </row>
    <row r="410" spans="2:9">
      <c r="B410" s="156" t="s">
        <v>677</v>
      </c>
      <c r="C410" s="163" t="s">
        <v>1088</v>
      </c>
      <c r="D410" s="158" t="s">
        <v>675</v>
      </c>
      <c r="E410" s="163" t="s">
        <v>1094</v>
      </c>
      <c r="F410" s="159">
        <v>40382</v>
      </c>
      <c r="G410" s="164">
        <v>340.95</v>
      </c>
      <c r="H410" s="161">
        <v>12</v>
      </c>
      <c r="I410" s="165">
        <f t="shared" si="6"/>
        <v>4091.3999999999996</v>
      </c>
    </row>
    <row r="411" spans="2:9">
      <c r="B411" s="156" t="s">
        <v>673</v>
      </c>
      <c r="C411" s="157" t="s">
        <v>1088</v>
      </c>
      <c r="D411" s="158" t="s">
        <v>674</v>
      </c>
      <c r="E411" s="157" t="s">
        <v>1091</v>
      </c>
      <c r="F411" s="159">
        <v>40389</v>
      </c>
      <c r="G411" s="160">
        <v>340.95</v>
      </c>
      <c r="H411" s="161">
        <v>10</v>
      </c>
      <c r="I411" s="162">
        <f t="shared" si="6"/>
        <v>3409.5</v>
      </c>
    </row>
    <row r="412" spans="2:9">
      <c r="B412" s="156" t="s">
        <v>343</v>
      </c>
      <c r="C412" s="163" t="s">
        <v>1088</v>
      </c>
      <c r="D412" s="158" t="s">
        <v>676</v>
      </c>
      <c r="E412" s="163" t="s">
        <v>1094</v>
      </c>
      <c r="F412" s="159">
        <v>40392</v>
      </c>
      <c r="G412" s="164">
        <v>340.95</v>
      </c>
      <c r="H412" s="161">
        <v>15</v>
      </c>
      <c r="I412" s="165">
        <f t="shared" si="6"/>
        <v>5114.25</v>
      </c>
    </row>
    <row r="413" spans="2:9">
      <c r="B413" s="156" t="s">
        <v>343</v>
      </c>
      <c r="C413" s="157" t="s">
        <v>1088</v>
      </c>
      <c r="D413" s="158" t="s">
        <v>676</v>
      </c>
      <c r="E413" s="157" t="s">
        <v>1093</v>
      </c>
      <c r="F413" s="159">
        <v>40404</v>
      </c>
      <c r="G413" s="160">
        <v>340.95</v>
      </c>
      <c r="H413" s="161">
        <v>15</v>
      </c>
      <c r="I413" s="162">
        <f t="shared" si="6"/>
        <v>5114.25</v>
      </c>
    </row>
    <row r="414" spans="2:9">
      <c r="B414" s="156" t="s">
        <v>312</v>
      </c>
      <c r="C414" s="163" t="s">
        <v>1088</v>
      </c>
      <c r="D414" s="158" t="s">
        <v>674</v>
      </c>
      <c r="E414" s="163" t="s">
        <v>1095</v>
      </c>
      <c r="F414" s="159">
        <v>40422</v>
      </c>
      <c r="G414" s="164">
        <v>340.95</v>
      </c>
      <c r="H414" s="161">
        <v>9</v>
      </c>
      <c r="I414" s="165">
        <f t="shared" si="6"/>
        <v>3068.5499999999997</v>
      </c>
    </row>
    <row r="415" spans="2:9">
      <c r="B415" s="156" t="s">
        <v>312</v>
      </c>
      <c r="C415" s="157" t="s">
        <v>1088</v>
      </c>
      <c r="D415" s="158" t="s">
        <v>674</v>
      </c>
      <c r="E415" s="157" t="s">
        <v>1092</v>
      </c>
      <c r="F415" s="159">
        <v>40424</v>
      </c>
      <c r="G415" s="160">
        <v>340.95</v>
      </c>
      <c r="H415" s="161">
        <v>1</v>
      </c>
      <c r="I415" s="162">
        <f t="shared" si="6"/>
        <v>340.95</v>
      </c>
    </row>
    <row r="416" spans="2:9">
      <c r="B416" s="156" t="s">
        <v>171</v>
      </c>
      <c r="C416" s="163" t="s">
        <v>1088</v>
      </c>
      <c r="D416" s="158" t="s">
        <v>674</v>
      </c>
      <c r="E416" s="163" t="s">
        <v>1091</v>
      </c>
      <c r="F416" s="159">
        <v>40430</v>
      </c>
      <c r="G416" s="164">
        <v>340.95</v>
      </c>
      <c r="H416" s="161">
        <v>3</v>
      </c>
      <c r="I416" s="165">
        <f t="shared" si="6"/>
        <v>1022.8499999999999</v>
      </c>
    </row>
    <row r="417" spans="2:9">
      <c r="B417" s="156" t="s">
        <v>171</v>
      </c>
      <c r="C417" s="157" t="s">
        <v>1088</v>
      </c>
      <c r="D417" s="158" t="s">
        <v>674</v>
      </c>
      <c r="E417" s="157" t="s">
        <v>1091</v>
      </c>
      <c r="F417" s="159">
        <v>40435</v>
      </c>
      <c r="G417" s="160">
        <v>340.95</v>
      </c>
      <c r="H417" s="161">
        <v>8</v>
      </c>
      <c r="I417" s="162">
        <f t="shared" si="6"/>
        <v>2727.6</v>
      </c>
    </row>
    <row r="418" spans="2:9">
      <c r="B418" s="156" t="s">
        <v>605</v>
      </c>
      <c r="C418" s="163" t="s">
        <v>1088</v>
      </c>
      <c r="D418" s="158" t="s">
        <v>675</v>
      </c>
      <c r="E418" s="163" t="s">
        <v>1095</v>
      </c>
      <c r="F418" s="159">
        <v>40439</v>
      </c>
      <c r="G418" s="164">
        <v>340.95</v>
      </c>
      <c r="H418" s="161">
        <v>12</v>
      </c>
      <c r="I418" s="165">
        <f t="shared" si="6"/>
        <v>4091.3999999999996</v>
      </c>
    </row>
    <row r="419" spans="2:9">
      <c r="B419" s="156" t="s">
        <v>262</v>
      </c>
      <c r="C419" s="157" t="s">
        <v>1088</v>
      </c>
      <c r="D419" s="158" t="s">
        <v>676</v>
      </c>
      <c r="E419" s="157" t="s">
        <v>1095</v>
      </c>
      <c r="F419" s="159">
        <v>40449</v>
      </c>
      <c r="G419" s="160">
        <v>340.95</v>
      </c>
      <c r="H419" s="161">
        <v>12</v>
      </c>
      <c r="I419" s="162">
        <f t="shared" si="6"/>
        <v>4091.3999999999996</v>
      </c>
    </row>
    <row r="420" spans="2:9">
      <c r="B420" s="156" t="s">
        <v>312</v>
      </c>
      <c r="C420" s="163" t="s">
        <v>1088</v>
      </c>
      <c r="D420" s="158" t="s">
        <v>674</v>
      </c>
      <c r="E420" s="163" t="s">
        <v>1092</v>
      </c>
      <c r="F420" s="159">
        <v>40456</v>
      </c>
      <c r="G420" s="164">
        <v>340.95</v>
      </c>
      <c r="H420" s="161">
        <v>15</v>
      </c>
      <c r="I420" s="165">
        <f t="shared" si="6"/>
        <v>5114.25</v>
      </c>
    </row>
    <row r="421" spans="2:9">
      <c r="B421" s="156" t="s">
        <v>605</v>
      </c>
      <c r="C421" s="157" t="s">
        <v>1088</v>
      </c>
      <c r="D421" s="158" t="s">
        <v>675</v>
      </c>
      <c r="E421" s="157" t="s">
        <v>1095</v>
      </c>
      <c r="F421" s="159">
        <v>40456</v>
      </c>
      <c r="G421" s="160">
        <v>340.95</v>
      </c>
      <c r="H421" s="161">
        <v>7</v>
      </c>
      <c r="I421" s="162">
        <f t="shared" si="6"/>
        <v>2386.65</v>
      </c>
    </row>
    <row r="422" spans="2:9">
      <c r="B422" s="156" t="s">
        <v>678</v>
      </c>
      <c r="C422" s="163" t="s">
        <v>1088</v>
      </c>
      <c r="D422" s="158" t="s">
        <v>679</v>
      </c>
      <c r="E422" s="163" t="s">
        <v>1095</v>
      </c>
      <c r="F422" s="159">
        <v>40459</v>
      </c>
      <c r="G422" s="164">
        <v>340.95</v>
      </c>
      <c r="H422" s="161">
        <v>12</v>
      </c>
      <c r="I422" s="165">
        <f t="shared" si="6"/>
        <v>4091.3999999999996</v>
      </c>
    </row>
    <row r="423" spans="2:9">
      <c r="B423" s="156" t="s">
        <v>171</v>
      </c>
      <c r="C423" s="157" t="s">
        <v>1088</v>
      </c>
      <c r="D423" s="158" t="s">
        <v>674</v>
      </c>
      <c r="E423" s="157" t="s">
        <v>1091</v>
      </c>
      <c r="F423" s="159">
        <v>40470</v>
      </c>
      <c r="G423" s="160">
        <v>340.95</v>
      </c>
      <c r="H423" s="161">
        <v>6</v>
      </c>
      <c r="I423" s="162">
        <f t="shared" si="6"/>
        <v>2045.6999999999998</v>
      </c>
    </row>
    <row r="424" spans="2:9">
      <c r="B424" s="156" t="s">
        <v>677</v>
      </c>
      <c r="C424" s="163" t="s">
        <v>1088</v>
      </c>
      <c r="D424" s="158" t="s">
        <v>675</v>
      </c>
      <c r="E424" s="163" t="s">
        <v>1093</v>
      </c>
      <c r="F424" s="159">
        <v>40473</v>
      </c>
      <c r="G424" s="164">
        <v>340.95</v>
      </c>
      <c r="H424" s="161">
        <v>5</v>
      </c>
      <c r="I424" s="165">
        <f t="shared" si="6"/>
        <v>1704.75</v>
      </c>
    </row>
    <row r="425" spans="2:9">
      <c r="B425" s="156" t="s">
        <v>171</v>
      </c>
      <c r="C425" s="157" t="s">
        <v>1088</v>
      </c>
      <c r="D425" s="158" t="s">
        <v>674</v>
      </c>
      <c r="E425" s="157" t="s">
        <v>1092</v>
      </c>
      <c r="F425" s="159">
        <v>40476</v>
      </c>
      <c r="G425" s="160">
        <v>340.95</v>
      </c>
      <c r="H425" s="161">
        <v>2</v>
      </c>
      <c r="I425" s="162">
        <f t="shared" si="6"/>
        <v>681.9</v>
      </c>
    </row>
    <row r="426" spans="2:9">
      <c r="B426" s="156" t="s">
        <v>343</v>
      </c>
      <c r="C426" s="163" t="s">
        <v>1088</v>
      </c>
      <c r="D426" s="158" t="s">
        <v>676</v>
      </c>
      <c r="E426" s="163" t="s">
        <v>1095</v>
      </c>
      <c r="F426" s="159">
        <v>40476</v>
      </c>
      <c r="G426" s="164">
        <v>340.95</v>
      </c>
      <c r="H426" s="161">
        <v>5</v>
      </c>
      <c r="I426" s="165">
        <f t="shared" si="6"/>
        <v>1704.75</v>
      </c>
    </row>
    <row r="427" spans="2:9">
      <c r="B427" s="156" t="s">
        <v>312</v>
      </c>
      <c r="C427" s="157" t="s">
        <v>1088</v>
      </c>
      <c r="D427" s="158" t="s">
        <v>674</v>
      </c>
      <c r="E427" s="157" t="s">
        <v>1095</v>
      </c>
      <c r="F427" s="159">
        <v>40478</v>
      </c>
      <c r="G427" s="160">
        <v>340.95</v>
      </c>
      <c r="H427" s="161">
        <v>5</v>
      </c>
      <c r="I427" s="162">
        <f t="shared" si="6"/>
        <v>1704.75</v>
      </c>
    </row>
    <row r="428" spans="2:9">
      <c r="B428" s="156" t="s">
        <v>681</v>
      </c>
      <c r="C428" s="163" t="s">
        <v>1088</v>
      </c>
      <c r="D428" s="158" t="s">
        <v>679</v>
      </c>
      <c r="E428" s="163" t="s">
        <v>1095</v>
      </c>
      <c r="F428" s="159">
        <v>40484</v>
      </c>
      <c r="G428" s="164">
        <v>340.95</v>
      </c>
      <c r="H428" s="161">
        <v>6</v>
      </c>
      <c r="I428" s="165">
        <f t="shared" si="6"/>
        <v>2045.6999999999998</v>
      </c>
    </row>
    <row r="429" spans="2:9">
      <c r="B429" s="156" t="s">
        <v>677</v>
      </c>
      <c r="C429" s="157" t="s">
        <v>1088</v>
      </c>
      <c r="D429" s="158" t="s">
        <v>675</v>
      </c>
      <c r="E429" s="157" t="s">
        <v>1094</v>
      </c>
      <c r="F429" s="159">
        <v>40491</v>
      </c>
      <c r="G429" s="160">
        <v>340.95</v>
      </c>
      <c r="H429" s="161">
        <v>16</v>
      </c>
      <c r="I429" s="162">
        <f t="shared" si="6"/>
        <v>5455.2</v>
      </c>
    </row>
    <row r="430" spans="2:9">
      <c r="B430" s="156" t="s">
        <v>673</v>
      </c>
      <c r="C430" s="163" t="s">
        <v>1088</v>
      </c>
      <c r="D430" s="158" t="s">
        <v>674</v>
      </c>
      <c r="E430" s="163" t="s">
        <v>1095</v>
      </c>
      <c r="F430" s="159">
        <v>40491</v>
      </c>
      <c r="G430" s="164">
        <v>340.95</v>
      </c>
      <c r="H430" s="161">
        <v>4</v>
      </c>
      <c r="I430" s="165">
        <f t="shared" si="6"/>
        <v>1363.8</v>
      </c>
    </row>
    <row r="431" spans="2:9">
      <c r="B431" s="156" t="s">
        <v>262</v>
      </c>
      <c r="C431" s="157" t="s">
        <v>1088</v>
      </c>
      <c r="D431" s="158" t="s">
        <v>676</v>
      </c>
      <c r="E431" s="157" t="s">
        <v>1092</v>
      </c>
      <c r="F431" s="159">
        <v>40498</v>
      </c>
      <c r="G431" s="160">
        <v>340.95</v>
      </c>
      <c r="H431" s="161">
        <v>9</v>
      </c>
      <c r="I431" s="162">
        <f t="shared" si="6"/>
        <v>3068.5499999999997</v>
      </c>
    </row>
    <row r="432" spans="2:9">
      <c r="B432" s="156" t="s">
        <v>678</v>
      </c>
      <c r="C432" s="163" t="s">
        <v>1088</v>
      </c>
      <c r="D432" s="158" t="s">
        <v>679</v>
      </c>
      <c r="E432" s="163" t="s">
        <v>1092</v>
      </c>
      <c r="F432" s="159">
        <v>40498</v>
      </c>
      <c r="G432" s="164">
        <v>340.95</v>
      </c>
      <c r="H432" s="161">
        <v>10</v>
      </c>
      <c r="I432" s="165">
        <f t="shared" si="6"/>
        <v>3409.5</v>
      </c>
    </row>
    <row r="433" spans="2:9">
      <c r="B433" s="156" t="s">
        <v>673</v>
      </c>
      <c r="C433" s="157" t="s">
        <v>1088</v>
      </c>
      <c r="D433" s="158" t="s">
        <v>674</v>
      </c>
      <c r="E433" s="157" t="s">
        <v>1094</v>
      </c>
      <c r="F433" s="159">
        <v>40501</v>
      </c>
      <c r="G433" s="160">
        <v>340.95</v>
      </c>
      <c r="H433" s="161">
        <v>8</v>
      </c>
      <c r="I433" s="162">
        <f t="shared" si="6"/>
        <v>2727.6</v>
      </c>
    </row>
    <row r="434" spans="2:9">
      <c r="B434" s="156" t="s">
        <v>681</v>
      </c>
      <c r="C434" s="163" t="s">
        <v>1088</v>
      </c>
      <c r="D434" s="158" t="s">
        <v>679</v>
      </c>
      <c r="E434" s="163" t="s">
        <v>1095</v>
      </c>
      <c r="F434" s="159">
        <v>40501</v>
      </c>
      <c r="G434" s="164">
        <v>340.95</v>
      </c>
      <c r="H434" s="161">
        <v>15</v>
      </c>
      <c r="I434" s="165">
        <f t="shared" si="6"/>
        <v>5114.25</v>
      </c>
    </row>
    <row r="435" spans="2:9">
      <c r="B435" s="156" t="s">
        <v>262</v>
      </c>
      <c r="C435" s="157" t="s">
        <v>1088</v>
      </c>
      <c r="D435" s="158" t="s">
        <v>676</v>
      </c>
      <c r="E435" s="157" t="s">
        <v>1094</v>
      </c>
      <c r="F435" s="159">
        <v>40507</v>
      </c>
      <c r="G435" s="160">
        <v>340.95</v>
      </c>
      <c r="H435" s="161">
        <v>14</v>
      </c>
      <c r="I435" s="162">
        <f t="shared" si="6"/>
        <v>4773.3</v>
      </c>
    </row>
    <row r="436" spans="2:9">
      <c r="B436" s="156" t="s">
        <v>343</v>
      </c>
      <c r="C436" s="163" t="s">
        <v>1088</v>
      </c>
      <c r="D436" s="158" t="s">
        <v>676</v>
      </c>
      <c r="E436" s="163" t="s">
        <v>1094</v>
      </c>
      <c r="F436" s="159">
        <v>40508</v>
      </c>
      <c r="G436" s="164">
        <v>340.95</v>
      </c>
      <c r="H436" s="161">
        <v>17</v>
      </c>
      <c r="I436" s="165">
        <f t="shared" si="6"/>
        <v>5796.15</v>
      </c>
    </row>
    <row r="437" spans="2:9">
      <c r="B437" s="156" t="s">
        <v>682</v>
      </c>
      <c r="C437" s="157" t="s">
        <v>1088</v>
      </c>
      <c r="D437" s="158" t="s">
        <v>679</v>
      </c>
      <c r="E437" s="157" t="s">
        <v>1092</v>
      </c>
      <c r="F437" s="159">
        <v>40522</v>
      </c>
      <c r="G437" s="160">
        <v>340.95</v>
      </c>
      <c r="H437" s="161">
        <v>1</v>
      </c>
      <c r="I437" s="162">
        <f t="shared" si="6"/>
        <v>340.95</v>
      </c>
    </row>
    <row r="438" spans="2:9">
      <c r="B438" s="156" t="s">
        <v>312</v>
      </c>
      <c r="C438" s="163" t="s">
        <v>1088</v>
      </c>
      <c r="D438" s="158" t="s">
        <v>674</v>
      </c>
      <c r="E438" s="163" t="s">
        <v>1091</v>
      </c>
      <c r="F438" s="159">
        <v>40526</v>
      </c>
      <c r="G438" s="164">
        <v>340.95</v>
      </c>
      <c r="H438" s="161">
        <v>9</v>
      </c>
      <c r="I438" s="165">
        <f t="shared" si="6"/>
        <v>3068.5499999999997</v>
      </c>
    </row>
    <row r="439" spans="2:9">
      <c r="B439" s="156" t="s">
        <v>171</v>
      </c>
      <c r="C439" s="157" t="s">
        <v>1088</v>
      </c>
      <c r="D439" s="158" t="s">
        <v>674</v>
      </c>
      <c r="E439" s="157" t="s">
        <v>1093</v>
      </c>
      <c r="F439" s="159">
        <v>40526</v>
      </c>
      <c r="G439" s="160">
        <v>340.95</v>
      </c>
      <c r="H439" s="161">
        <v>2</v>
      </c>
      <c r="I439" s="162">
        <f t="shared" si="6"/>
        <v>681.9</v>
      </c>
    </row>
    <row r="440" spans="2:9">
      <c r="B440" s="156" t="s">
        <v>673</v>
      </c>
      <c r="C440" s="163" t="s">
        <v>1088</v>
      </c>
      <c r="D440" s="158" t="s">
        <v>674</v>
      </c>
      <c r="E440" s="163" t="s">
        <v>1093</v>
      </c>
      <c r="F440" s="159">
        <v>40536</v>
      </c>
      <c r="G440" s="164">
        <v>340.95</v>
      </c>
      <c r="H440" s="161">
        <v>3</v>
      </c>
      <c r="I440" s="165">
        <f t="shared" si="6"/>
        <v>1022.8499999999999</v>
      </c>
    </row>
    <row r="441" spans="2:9">
      <c r="B441" s="156" t="s">
        <v>681</v>
      </c>
      <c r="C441" s="157" t="s">
        <v>1088</v>
      </c>
      <c r="D441" s="158" t="s">
        <v>679</v>
      </c>
      <c r="E441" s="157" t="s">
        <v>1095</v>
      </c>
      <c r="F441" s="159">
        <v>40541</v>
      </c>
      <c r="G441" s="160">
        <v>340.95</v>
      </c>
      <c r="H441" s="161">
        <v>8</v>
      </c>
      <c r="I441" s="162">
        <f t="shared" si="6"/>
        <v>2727.6</v>
      </c>
    </row>
    <row r="442" spans="2:9">
      <c r="B442" s="156" t="s">
        <v>343</v>
      </c>
      <c r="C442" s="163" t="s">
        <v>1088</v>
      </c>
      <c r="D442" s="158" t="s">
        <v>676</v>
      </c>
      <c r="E442" s="163" t="s">
        <v>1093</v>
      </c>
      <c r="F442" s="159">
        <v>40542</v>
      </c>
      <c r="G442" s="164">
        <v>340.95</v>
      </c>
      <c r="H442" s="161">
        <v>4</v>
      </c>
      <c r="I442" s="165">
        <f t="shared" si="6"/>
        <v>1363.8</v>
      </c>
    </row>
    <row r="443" spans="2:9">
      <c r="B443" s="156" t="s">
        <v>343</v>
      </c>
      <c r="C443" s="157" t="s">
        <v>1088</v>
      </c>
      <c r="D443" s="158" t="s">
        <v>676</v>
      </c>
      <c r="E443" s="157" t="s">
        <v>1093</v>
      </c>
      <c r="F443" s="159">
        <v>40549</v>
      </c>
      <c r="G443" s="160">
        <v>340.95</v>
      </c>
      <c r="H443" s="161">
        <v>7</v>
      </c>
      <c r="I443" s="162">
        <f t="shared" si="6"/>
        <v>2386.65</v>
      </c>
    </row>
    <row r="444" spans="2:9">
      <c r="B444" s="156" t="s">
        <v>605</v>
      </c>
      <c r="C444" s="163" t="s">
        <v>1088</v>
      </c>
      <c r="D444" s="158" t="s">
        <v>675</v>
      </c>
      <c r="E444" s="163" t="s">
        <v>1095</v>
      </c>
      <c r="F444" s="159">
        <v>40556</v>
      </c>
      <c r="G444" s="164">
        <v>340.95</v>
      </c>
      <c r="H444" s="161">
        <v>13</v>
      </c>
      <c r="I444" s="165">
        <f t="shared" si="6"/>
        <v>4432.3499999999995</v>
      </c>
    </row>
    <row r="445" spans="2:9">
      <c r="B445" s="156" t="s">
        <v>673</v>
      </c>
      <c r="C445" s="157" t="s">
        <v>1088</v>
      </c>
      <c r="D445" s="158" t="s">
        <v>674</v>
      </c>
      <c r="E445" s="157" t="s">
        <v>1092</v>
      </c>
      <c r="F445" s="159">
        <v>40557</v>
      </c>
      <c r="G445" s="160">
        <v>340.95</v>
      </c>
      <c r="H445" s="161">
        <v>12</v>
      </c>
      <c r="I445" s="162">
        <f t="shared" si="6"/>
        <v>4091.3999999999996</v>
      </c>
    </row>
    <row r="446" spans="2:9">
      <c r="B446" s="156" t="s">
        <v>312</v>
      </c>
      <c r="C446" s="163" t="s">
        <v>1088</v>
      </c>
      <c r="D446" s="158" t="s">
        <v>674</v>
      </c>
      <c r="E446" s="163" t="s">
        <v>1095</v>
      </c>
      <c r="F446" s="159">
        <v>40557</v>
      </c>
      <c r="G446" s="164">
        <v>340.95</v>
      </c>
      <c r="H446" s="161">
        <v>2</v>
      </c>
      <c r="I446" s="165">
        <f t="shared" si="6"/>
        <v>681.9</v>
      </c>
    </row>
    <row r="447" spans="2:9">
      <c r="B447" s="156" t="s">
        <v>673</v>
      </c>
      <c r="C447" s="157" t="s">
        <v>1088</v>
      </c>
      <c r="D447" s="158" t="s">
        <v>674</v>
      </c>
      <c r="E447" s="157" t="s">
        <v>1095</v>
      </c>
      <c r="F447" s="159">
        <v>40561</v>
      </c>
      <c r="G447" s="160">
        <v>340.95</v>
      </c>
      <c r="H447" s="161">
        <v>8</v>
      </c>
      <c r="I447" s="162">
        <f t="shared" si="6"/>
        <v>2727.6</v>
      </c>
    </row>
    <row r="448" spans="2:9">
      <c r="B448" s="156" t="s">
        <v>677</v>
      </c>
      <c r="C448" s="163" t="s">
        <v>1088</v>
      </c>
      <c r="D448" s="158" t="s">
        <v>675</v>
      </c>
      <c r="E448" s="163" t="s">
        <v>1093</v>
      </c>
      <c r="F448" s="159">
        <v>40568</v>
      </c>
      <c r="G448" s="164">
        <v>340.95</v>
      </c>
      <c r="H448" s="161">
        <v>15</v>
      </c>
      <c r="I448" s="165">
        <f t="shared" si="6"/>
        <v>5114.25</v>
      </c>
    </row>
    <row r="449" spans="2:9">
      <c r="B449" s="156" t="s">
        <v>678</v>
      </c>
      <c r="C449" s="157" t="s">
        <v>1088</v>
      </c>
      <c r="D449" s="158" t="s">
        <v>679</v>
      </c>
      <c r="E449" s="157" t="s">
        <v>1094</v>
      </c>
      <c r="F449" s="159">
        <v>40575</v>
      </c>
      <c r="G449" s="160">
        <v>340.95</v>
      </c>
      <c r="H449" s="161">
        <v>13</v>
      </c>
      <c r="I449" s="162">
        <f t="shared" si="6"/>
        <v>4432.3499999999995</v>
      </c>
    </row>
    <row r="450" spans="2:9">
      <c r="B450" s="156" t="s">
        <v>262</v>
      </c>
      <c r="C450" s="163" t="s">
        <v>1088</v>
      </c>
      <c r="D450" s="158" t="s">
        <v>676</v>
      </c>
      <c r="E450" s="163" t="s">
        <v>1094</v>
      </c>
      <c r="F450" s="159">
        <v>40576</v>
      </c>
      <c r="G450" s="164">
        <v>340.95</v>
      </c>
      <c r="H450" s="161">
        <v>12</v>
      </c>
      <c r="I450" s="165">
        <f t="shared" ref="I450:I513" si="7">G450*H450</f>
        <v>4091.3999999999996</v>
      </c>
    </row>
    <row r="451" spans="2:9">
      <c r="B451" s="156" t="s">
        <v>262</v>
      </c>
      <c r="C451" s="157" t="s">
        <v>1088</v>
      </c>
      <c r="D451" s="158" t="s">
        <v>676</v>
      </c>
      <c r="E451" s="157" t="s">
        <v>1095</v>
      </c>
      <c r="F451" s="159">
        <v>40576</v>
      </c>
      <c r="G451" s="160">
        <v>340.95</v>
      </c>
      <c r="H451" s="161">
        <v>9</v>
      </c>
      <c r="I451" s="162">
        <f t="shared" si="7"/>
        <v>3068.5499999999997</v>
      </c>
    </row>
    <row r="452" spans="2:9">
      <c r="B452" s="156" t="s">
        <v>677</v>
      </c>
      <c r="C452" s="163" t="s">
        <v>1088</v>
      </c>
      <c r="D452" s="158" t="s">
        <v>675</v>
      </c>
      <c r="E452" s="163" t="s">
        <v>1092</v>
      </c>
      <c r="F452" s="159">
        <v>40577</v>
      </c>
      <c r="G452" s="164">
        <v>340.95</v>
      </c>
      <c r="H452" s="161">
        <v>14</v>
      </c>
      <c r="I452" s="165">
        <f t="shared" si="7"/>
        <v>4773.3</v>
      </c>
    </row>
    <row r="453" spans="2:9">
      <c r="B453" s="156" t="s">
        <v>678</v>
      </c>
      <c r="C453" s="157" t="s">
        <v>1088</v>
      </c>
      <c r="D453" s="158" t="s">
        <v>679</v>
      </c>
      <c r="E453" s="157" t="s">
        <v>1094</v>
      </c>
      <c r="F453" s="159">
        <v>40582</v>
      </c>
      <c r="G453" s="160">
        <v>340.95</v>
      </c>
      <c r="H453" s="161">
        <v>11</v>
      </c>
      <c r="I453" s="162">
        <f t="shared" si="7"/>
        <v>3750.45</v>
      </c>
    </row>
    <row r="454" spans="2:9">
      <c r="B454" s="156" t="s">
        <v>681</v>
      </c>
      <c r="C454" s="163" t="s">
        <v>1088</v>
      </c>
      <c r="D454" s="158" t="s">
        <v>679</v>
      </c>
      <c r="E454" s="163" t="s">
        <v>1093</v>
      </c>
      <c r="F454" s="159">
        <v>40582</v>
      </c>
      <c r="G454" s="164">
        <v>340.95</v>
      </c>
      <c r="H454" s="161">
        <v>7</v>
      </c>
      <c r="I454" s="165">
        <f t="shared" si="7"/>
        <v>2386.65</v>
      </c>
    </row>
    <row r="455" spans="2:9">
      <c r="B455" s="156" t="s">
        <v>171</v>
      </c>
      <c r="C455" s="157" t="s">
        <v>1088</v>
      </c>
      <c r="D455" s="158" t="s">
        <v>674</v>
      </c>
      <c r="E455" s="157" t="s">
        <v>1094</v>
      </c>
      <c r="F455" s="159">
        <v>40593</v>
      </c>
      <c r="G455" s="160">
        <v>340.95</v>
      </c>
      <c r="H455" s="161">
        <v>19</v>
      </c>
      <c r="I455" s="162">
        <f t="shared" si="7"/>
        <v>6478.05</v>
      </c>
    </row>
    <row r="456" spans="2:9">
      <c r="B456" s="156" t="s">
        <v>673</v>
      </c>
      <c r="C456" s="163" t="s">
        <v>1088</v>
      </c>
      <c r="D456" s="158" t="s">
        <v>674</v>
      </c>
      <c r="E456" s="163" t="s">
        <v>1091</v>
      </c>
      <c r="F456" s="159">
        <v>40595</v>
      </c>
      <c r="G456" s="164">
        <v>340.95</v>
      </c>
      <c r="H456" s="161">
        <v>11</v>
      </c>
      <c r="I456" s="165">
        <f t="shared" si="7"/>
        <v>3750.45</v>
      </c>
    </row>
    <row r="457" spans="2:9">
      <c r="B457" s="156" t="s">
        <v>680</v>
      </c>
      <c r="C457" s="157" t="s">
        <v>1088</v>
      </c>
      <c r="D457" s="158" t="s">
        <v>679</v>
      </c>
      <c r="E457" s="157" t="s">
        <v>1093</v>
      </c>
      <c r="F457" s="159">
        <v>40596</v>
      </c>
      <c r="G457" s="160">
        <v>340.95</v>
      </c>
      <c r="H457" s="161">
        <v>6</v>
      </c>
      <c r="I457" s="162">
        <f t="shared" si="7"/>
        <v>2045.6999999999998</v>
      </c>
    </row>
    <row r="458" spans="2:9">
      <c r="B458" s="156" t="s">
        <v>150</v>
      </c>
      <c r="C458" s="163" t="s">
        <v>1088</v>
      </c>
      <c r="D458" s="158" t="s">
        <v>676</v>
      </c>
      <c r="E458" s="163" t="s">
        <v>1095</v>
      </c>
      <c r="F458" s="159">
        <v>40596</v>
      </c>
      <c r="G458" s="164">
        <v>340.95</v>
      </c>
      <c r="H458" s="161">
        <v>3</v>
      </c>
      <c r="I458" s="165">
        <f t="shared" si="7"/>
        <v>1022.8499999999999</v>
      </c>
    </row>
    <row r="459" spans="2:9">
      <c r="B459" s="156" t="s">
        <v>150</v>
      </c>
      <c r="C459" s="157" t="s">
        <v>1088</v>
      </c>
      <c r="D459" s="158" t="s">
        <v>676</v>
      </c>
      <c r="E459" s="157" t="s">
        <v>1093</v>
      </c>
      <c r="F459" s="159">
        <v>40610</v>
      </c>
      <c r="G459" s="160">
        <v>340.95</v>
      </c>
      <c r="H459" s="161">
        <v>2</v>
      </c>
      <c r="I459" s="162">
        <f t="shared" si="7"/>
        <v>681.9</v>
      </c>
    </row>
    <row r="460" spans="2:9">
      <c r="B460" s="156" t="s">
        <v>680</v>
      </c>
      <c r="C460" s="163" t="s">
        <v>1088</v>
      </c>
      <c r="D460" s="158" t="s">
        <v>679</v>
      </c>
      <c r="E460" s="163" t="s">
        <v>1091</v>
      </c>
      <c r="F460" s="159">
        <v>40613</v>
      </c>
      <c r="G460" s="164">
        <v>340.95</v>
      </c>
      <c r="H460" s="161">
        <v>13</v>
      </c>
      <c r="I460" s="165">
        <f t="shared" si="7"/>
        <v>4432.3499999999995</v>
      </c>
    </row>
    <row r="461" spans="2:9">
      <c r="B461" s="156" t="s">
        <v>605</v>
      </c>
      <c r="C461" s="157" t="s">
        <v>1088</v>
      </c>
      <c r="D461" s="158" t="s">
        <v>675</v>
      </c>
      <c r="E461" s="157" t="s">
        <v>1095</v>
      </c>
      <c r="F461" s="159">
        <v>40614</v>
      </c>
      <c r="G461" s="160">
        <v>340.95</v>
      </c>
      <c r="H461" s="161">
        <v>4</v>
      </c>
      <c r="I461" s="162">
        <f t="shared" si="7"/>
        <v>1363.8</v>
      </c>
    </row>
    <row r="462" spans="2:9">
      <c r="B462" s="156" t="s">
        <v>682</v>
      </c>
      <c r="C462" s="163" t="s">
        <v>1088</v>
      </c>
      <c r="D462" s="158" t="s">
        <v>679</v>
      </c>
      <c r="E462" s="163" t="s">
        <v>1094</v>
      </c>
      <c r="F462" s="159">
        <v>40626</v>
      </c>
      <c r="G462" s="164">
        <v>340.95</v>
      </c>
      <c r="H462" s="161">
        <v>18</v>
      </c>
      <c r="I462" s="165">
        <f t="shared" si="7"/>
        <v>6137.0999999999995</v>
      </c>
    </row>
    <row r="463" spans="2:9">
      <c r="B463" s="156" t="s">
        <v>673</v>
      </c>
      <c r="C463" s="157" t="s">
        <v>1088</v>
      </c>
      <c r="D463" s="158" t="s">
        <v>674</v>
      </c>
      <c r="E463" s="157" t="s">
        <v>1093</v>
      </c>
      <c r="F463" s="159">
        <v>40627</v>
      </c>
      <c r="G463" s="160">
        <v>340.95</v>
      </c>
      <c r="H463" s="161">
        <v>4</v>
      </c>
      <c r="I463" s="162">
        <f t="shared" si="7"/>
        <v>1363.8</v>
      </c>
    </row>
    <row r="464" spans="2:9">
      <c r="B464" s="156" t="s">
        <v>171</v>
      </c>
      <c r="C464" s="163" t="s">
        <v>1088</v>
      </c>
      <c r="D464" s="158" t="s">
        <v>674</v>
      </c>
      <c r="E464" s="163" t="s">
        <v>1093</v>
      </c>
      <c r="F464" s="159">
        <v>40628</v>
      </c>
      <c r="G464" s="164">
        <v>340.95</v>
      </c>
      <c r="H464" s="161">
        <v>6</v>
      </c>
      <c r="I464" s="165">
        <f t="shared" si="7"/>
        <v>2045.6999999999998</v>
      </c>
    </row>
    <row r="465" spans="2:9">
      <c r="B465" s="156" t="s">
        <v>343</v>
      </c>
      <c r="C465" s="157" t="s">
        <v>1088</v>
      </c>
      <c r="D465" s="158" t="s">
        <v>676</v>
      </c>
      <c r="E465" s="157" t="s">
        <v>1095</v>
      </c>
      <c r="F465" s="159">
        <v>40631</v>
      </c>
      <c r="G465" s="160">
        <v>340.95</v>
      </c>
      <c r="H465" s="161">
        <v>10</v>
      </c>
      <c r="I465" s="162">
        <f t="shared" si="7"/>
        <v>3409.5</v>
      </c>
    </row>
    <row r="466" spans="2:9">
      <c r="B466" s="156" t="s">
        <v>343</v>
      </c>
      <c r="C466" s="163" t="s">
        <v>1088</v>
      </c>
      <c r="D466" s="158" t="s">
        <v>676</v>
      </c>
      <c r="E466" s="163" t="s">
        <v>1093</v>
      </c>
      <c r="F466" s="159">
        <v>40632</v>
      </c>
      <c r="G466" s="164">
        <v>340.95</v>
      </c>
      <c r="H466" s="161">
        <v>4</v>
      </c>
      <c r="I466" s="165">
        <f t="shared" si="7"/>
        <v>1363.8</v>
      </c>
    </row>
    <row r="467" spans="2:9">
      <c r="B467" s="156" t="s">
        <v>677</v>
      </c>
      <c r="C467" s="157" t="s">
        <v>1088</v>
      </c>
      <c r="D467" s="158" t="s">
        <v>675</v>
      </c>
      <c r="E467" s="157" t="s">
        <v>1093</v>
      </c>
      <c r="F467" s="159">
        <v>40638</v>
      </c>
      <c r="G467" s="160">
        <v>340.95</v>
      </c>
      <c r="H467" s="161">
        <v>10</v>
      </c>
      <c r="I467" s="162">
        <f t="shared" si="7"/>
        <v>3409.5</v>
      </c>
    </row>
    <row r="468" spans="2:9">
      <c r="B468" s="156" t="s">
        <v>673</v>
      </c>
      <c r="C468" s="163" t="s">
        <v>1088</v>
      </c>
      <c r="D468" s="158" t="s">
        <v>674</v>
      </c>
      <c r="E468" s="163" t="s">
        <v>1092</v>
      </c>
      <c r="F468" s="159">
        <v>40639</v>
      </c>
      <c r="G468" s="164">
        <v>340.95</v>
      </c>
      <c r="H468" s="161">
        <v>4</v>
      </c>
      <c r="I468" s="165">
        <f t="shared" si="7"/>
        <v>1363.8</v>
      </c>
    </row>
    <row r="469" spans="2:9">
      <c r="B469" s="156" t="s">
        <v>680</v>
      </c>
      <c r="C469" s="157" t="s">
        <v>1088</v>
      </c>
      <c r="D469" s="158" t="s">
        <v>679</v>
      </c>
      <c r="E469" s="157" t="s">
        <v>1092</v>
      </c>
      <c r="F469" s="159">
        <v>40642</v>
      </c>
      <c r="G469" s="160">
        <v>340.95</v>
      </c>
      <c r="H469" s="161">
        <v>4</v>
      </c>
      <c r="I469" s="162">
        <f t="shared" si="7"/>
        <v>1363.8</v>
      </c>
    </row>
    <row r="470" spans="2:9">
      <c r="B470" s="156" t="s">
        <v>262</v>
      </c>
      <c r="C470" s="163" t="s">
        <v>1088</v>
      </c>
      <c r="D470" s="158" t="s">
        <v>676</v>
      </c>
      <c r="E470" s="163" t="s">
        <v>1092</v>
      </c>
      <c r="F470" s="159">
        <v>40648</v>
      </c>
      <c r="G470" s="164">
        <v>340.95</v>
      </c>
      <c r="H470" s="161">
        <v>12</v>
      </c>
      <c r="I470" s="165">
        <f t="shared" si="7"/>
        <v>4091.3999999999996</v>
      </c>
    </row>
    <row r="471" spans="2:9">
      <c r="B471" s="156" t="s">
        <v>150</v>
      </c>
      <c r="C471" s="157" t="s">
        <v>1088</v>
      </c>
      <c r="D471" s="158" t="s">
        <v>676</v>
      </c>
      <c r="E471" s="157" t="s">
        <v>1091</v>
      </c>
      <c r="F471" s="159">
        <v>40665</v>
      </c>
      <c r="G471" s="160">
        <v>340.95</v>
      </c>
      <c r="H471" s="161">
        <v>10</v>
      </c>
      <c r="I471" s="162">
        <f t="shared" si="7"/>
        <v>3409.5</v>
      </c>
    </row>
    <row r="472" spans="2:9">
      <c r="B472" s="156" t="s">
        <v>343</v>
      </c>
      <c r="C472" s="163" t="s">
        <v>1088</v>
      </c>
      <c r="D472" s="158" t="s">
        <v>676</v>
      </c>
      <c r="E472" s="163" t="s">
        <v>1092</v>
      </c>
      <c r="F472" s="159">
        <v>40665</v>
      </c>
      <c r="G472" s="164">
        <v>340.95</v>
      </c>
      <c r="H472" s="161">
        <v>1</v>
      </c>
      <c r="I472" s="165">
        <f t="shared" si="7"/>
        <v>340.95</v>
      </c>
    </row>
    <row r="473" spans="2:9">
      <c r="B473" s="156" t="s">
        <v>343</v>
      </c>
      <c r="C473" s="157" t="s">
        <v>1088</v>
      </c>
      <c r="D473" s="158" t="s">
        <v>676</v>
      </c>
      <c r="E473" s="157" t="s">
        <v>1095</v>
      </c>
      <c r="F473" s="159">
        <v>40666</v>
      </c>
      <c r="G473" s="160">
        <v>340.95</v>
      </c>
      <c r="H473" s="161">
        <v>9</v>
      </c>
      <c r="I473" s="162">
        <f t="shared" si="7"/>
        <v>3068.5499999999997</v>
      </c>
    </row>
    <row r="474" spans="2:9">
      <c r="B474" s="156" t="s">
        <v>673</v>
      </c>
      <c r="C474" s="163" t="s">
        <v>1088</v>
      </c>
      <c r="D474" s="158" t="s">
        <v>674</v>
      </c>
      <c r="E474" s="163" t="s">
        <v>1091</v>
      </c>
      <c r="F474" s="159">
        <v>40670</v>
      </c>
      <c r="G474" s="164">
        <v>340.95</v>
      </c>
      <c r="H474" s="161">
        <v>10</v>
      </c>
      <c r="I474" s="165">
        <f t="shared" si="7"/>
        <v>3409.5</v>
      </c>
    </row>
    <row r="475" spans="2:9">
      <c r="B475" s="156" t="s">
        <v>677</v>
      </c>
      <c r="C475" s="157" t="s">
        <v>1088</v>
      </c>
      <c r="D475" s="158" t="s">
        <v>675</v>
      </c>
      <c r="E475" s="157" t="s">
        <v>1093</v>
      </c>
      <c r="F475" s="159">
        <v>40670</v>
      </c>
      <c r="G475" s="160">
        <v>340.95</v>
      </c>
      <c r="H475" s="161">
        <v>2</v>
      </c>
      <c r="I475" s="162">
        <f t="shared" si="7"/>
        <v>681.9</v>
      </c>
    </row>
    <row r="476" spans="2:9">
      <c r="B476" s="156" t="s">
        <v>678</v>
      </c>
      <c r="C476" s="163" t="s">
        <v>1088</v>
      </c>
      <c r="D476" s="158" t="s">
        <v>679</v>
      </c>
      <c r="E476" s="163" t="s">
        <v>1093</v>
      </c>
      <c r="F476" s="159">
        <v>40673</v>
      </c>
      <c r="G476" s="164">
        <v>340.95</v>
      </c>
      <c r="H476" s="161">
        <v>12</v>
      </c>
      <c r="I476" s="165">
        <f t="shared" si="7"/>
        <v>4091.3999999999996</v>
      </c>
    </row>
    <row r="477" spans="2:9">
      <c r="B477" s="156" t="s">
        <v>262</v>
      </c>
      <c r="C477" s="157" t="s">
        <v>1088</v>
      </c>
      <c r="D477" s="158" t="s">
        <v>676</v>
      </c>
      <c r="E477" s="157" t="s">
        <v>1094</v>
      </c>
      <c r="F477" s="159">
        <v>40677</v>
      </c>
      <c r="G477" s="160">
        <v>340.95</v>
      </c>
      <c r="H477" s="161">
        <v>11</v>
      </c>
      <c r="I477" s="162">
        <f t="shared" si="7"/>
        <v>3750.45</v>
      </c>
    </row>
    <row r="478" spans="2:9">
      <c r="B478" s="156" t="s">
        <v>262</v>
      </c>
      <c r="C478" s="163" t="s">
        <v>1088</v>
      </c>
      <c r="D478" s="158" t="s">
        <v>676</v>
      </c>
      <c r="E478" s="163" t="s">
        <v>1093</v>
      </c>
      <c r="F478" s="159">
        <v>40679</v>
      </c>
      <c r="G478" s="164">
        <v>340.95</v>
      </c>
      <c r="H478" s="161">
        <v>8</v>
      </c>
      <c r="I478" s="165">
        <f t="shared" si="7"/>
        <v>2727.6</v>
      </c>
    </row>
    <row r="479" spans="2:9">
      <c r="B479" s="156" t="s">
        <v>343</v>
      </c>
      <c r="C479" s="157" t="s">
        <v>1088</v>
      </c>
      <c r="D479" s="158" t="s">
        <v>676</v>
      </c>
      <c r="E479" s="157" t="s">
        <v>1092</v>
      </c>
      <c r="F479" s="159">
        <v>40680</v>
      </c>
      <c r="G479" s="160">
        <v>340.95</v>
      </c>
      <c r="H479" s="161">
        <v>8</v>
      </c>
      <c r="I479" s="162">
        <f t="shared" si="7"/>
        <v>2727.6</v>
      </c>
    </row>
    <row r="480" spans="2:9">
      <c r="B480" s="156" t="s">
        <v>673</v>
      </c>
      <c r="C480" s="163" t="s">
        <v>1088</v>
      </c>
      <c r="D480" s="158" t="s">
        <v>674</v>
      </c>
      <c r="E480" s="163" t="s">
        <v>1095</v>
      </c>
      <c r="F480" s="159">
        <v>40686</v>
      </c>
      <c r="G480" s="164">
        <v>340.95</v>
      </c>
      <c r="H480" s="161">
        <v>10</v>
      </c>
      <c r="I480" s="165">
        <f t="shared" si="7"/>
        <v>3409.5</v>
      </c>
    </row>
    <row r="481" spans="2:9">
      <c r="B481" s="156" t="s">
        <v>680</v>
      </c>
      <c r="C481" s="157" t="s">
        <v>1088</v>
      </c>
      <c r="D481" s="158" t="s">
        <v>679</v>
      </c>
      <c r="E481" s="157" t="s">
        <v>1093</v>
      </c>
      <c r="F481" s="159">
        <v>40687</v>
      </c>
      <c r="G481" s="160">
        <v>340.95</v>
      </c>
      <c r="H481" s="161">
        <v>5</v>
      </c>
      <c r="I481" s="162">
        <f t="shared" si="7"/>
        <v>1704.75</v>
      </c>
    </row>
    <row r="482" spans="2:9">
      <c r="B482" s="156" t="s">
        <v>262</v>
      </c>
      <c r="C482" s="163" t="s">
        <v>1088</v>
      </c>
      <c r="D482" s="158" t="s">
        <v>676</v>
      </c>
      <c r="E482" s="163" t="s">
        <v>1095</v>
      </c>
      <c r="F482" s="159">
        <v>40691</v>
      </c>
      <c r="G482" s="164">
        <v>340.95</v>
      </c>
      <c r="H482" s="161">
        <v>9</v>
      </c>
      <c r="I482" s="165">
        <f t="shared" si="7"/>
        <v>3068.5499999999997</v>
      </c>
    </row>
    <row r="483" spans="2:9">
      <c r="B483" s="156" t="s">
        <v>343</v>
      </c>
      <c r="C483" s="157" t="s">
        <v>1088</v>
      </c>
      <c r="D483" s="158" t="s">
        <v>676</v>
      </c>
      <c r="E483" s="157" t="s">
        <v>1091</v>
      </c>
      <c r="F483" s="159">
        <v>40697</v>
      </c>
      <c r="G483" s="160">
        <v>340.95</v>
      </c>
      <c r="H483" s="161">
        <v>2</v>
      </c>
      <c r="I483" s="162">
        <f t="shared" si="7"/>
        <v>681.9</v>
      </c>
    </row>
    <row r="484" spans="2:9">
      <c r="B484" s="156" t="s">
        <v>605</v>
      </c>
      <c r="C484" s="163" t="s">
        <v>1088</v>
      </c>
      <c r="D484" s="158" t="s">
        <v>675</v>
      </c>
      <c r="E484" s="163" t="s">
        <v>1094</v>
      </c>
      <c r="F484" s="159">
        <v>40703</v>
      </c>
      <c r="G484" s="164">
        <v>340.95</v>
      </c>
      <c r="H484" s="161">
        <v>8</v>
      </c>
      <c r="I484" s="165">
        <f t="shared" si="7"/>
        <v>2727.6</v>
      </c>
    </row>
    <row r="485" spans="2:9">
      <c r="B485" s="156" t="s">
        <v>150</v>
      </c>
      <c r="C485" s="157" t="s">
        <v>1088</v>
      </c>
      <c r="D485" s="158" t="s">
        <v>676</v>
      </c>
      <c r="E485" s="157" t="s">
        <v>1093</v>
      </c>
      <c r="F485" s="159">
        <v>40710</v>
      </c>
      <c r="G485" s="160">
        <v>340.95</v>
      </c>
      <c r="H485" s="161">
        <v>1</v>
      </c>
      <c r="I485" s="162">
        <f t="shared" si="7"/>
        <v>340.95</v>
      </c>
    </row>
    <row r="486" spans="2:9">
      <c r="B486" s="156" t="s">
        <v>343</v>
      </c>
      <c r="C486" s="163" t="s">
        <v>1088</v>
      </c>
      <c r="D486" s="158" t="s">
        <v>676</v>
      </c>
      <c r="E486" s="163" t="s">
        <v>1091</v>
      </c>
      <c r="F486" s="159">
        <v>40712</v>
      </c>
      <c r="G486" s="164">
        <v>340.95</v>
      </c>
      <c r="H486" s="161">
        <v>7</v>
      </c>
      <c r="I486" s="165">
        <f t="shared" si="7"/>
        <v>2386.65</v>
      </c>
    </row>
    <row r="487" spans="2:9">
      <c r="B487" s="156" t="s">
        <v>171</v>
      </c>
      <c r="C487" s="157" t="s">
        <v>1088</v>
      </c>
      <c r="D487" s="158" t="s">
        <v>674</v>
      </c>
      <c r="E487" s="157" t="s">
        <v>1092</v>
      </c>
      <c r="F487" s="159">
        <v>40719</v>
      </c>
      <c r="G487" s="160">
        <v>340.95</v>
      </c>
      <c r="H487" s="161">
        <v>5</v>
      </c>
      <c r="I487" s="162">
        <f t="shared" si="7"/>
        <v>1704.75</v>
      </c>
    </row>
    <row r="488" spans="2:9">
      <c r="B488" s="156" t="s">
        <v>673</v>
      </c>
      <c r="C488" s="163" t="s">
        <v>1088</v>
      </c>
      <c r="D488" s="158" t="s">
        <v>674</v>
      </c>
      <c r="E488" s="163" t="s">
        <v>1092</v>
      </c>
      <c r="F488" s="159">
        <v>40721</v>
      </c>
      <c r="G488" s="164">
        <v>340.95</v>
      </c>
      <c r="H488" s="161">
        <v>2</v>
      </c>
      <c r="I488" s="165">
        <f t="shared" si="7"/>
        <v>681.9</v>
      </c>
    </row>
    <row r="489" spans="2:9">
      <c r="B489" s="156" t="s">
        <v>673</v>
      </c>
      <c r="C489" s="157" t="s">
        <v>1088</v>
      </c>
      <c r="D489" s="158" t="s">
        <v>674</v>
      </c>
      <c r="E489" s="157" t="s">
        <v>1092</v>
      </c>
      <c r="F489" s="159">
        <v>40728</v>
      </c>
      <c r="G489" s="160">
        <v>340.95</v>
      </c>
      <c r="H489" s="161">
        <v>7</v>
      </c>
      <c r="I489" s="162">
        <f t="shared" si="7"/>
        <v>2386.65</v>
      </c>
    </row>
    <row r="490" spans="2:9">
      <c r="B490" s="156" t="s">
        <v>677</v>
      </c>
      <c r="C490" s="163" t="s">
        <v>1088</v>
      </c>
      <c r="D490" s="158" t="s">
        <v>675</v>
      </c>
      <c r="E490" s="163" t="s">
        <v>1094</v>
      </c>
      <c r="F490" s="159">
        <v>40730</v>
      </c>
      <c r="G490" s="164">
        <v>340.95</v>
      </c>
      <c r="H490" s="161">
        <v>6</v>
      </c>
      <c r="I490" s="165">
        <f t="shared" si="7"/>
        <v>2045.6999999999998</v>
      </c>
    </row>
    <row r="491" spans="2:9">
      <c r="B491" s="156" t="s">
        <v>150</v>
      </c>
      <c r="C491" s="157" t="s">
        <v>1088</v>
      </c>
      <c r="D491" s="158" t="s">
        <v>676</v>
      </c>
      <c r="E491" s="157" t="s">
        <v>1094</v>
      </c>
      <c r="F491" s="159">
        <v>40731</v>
      </c>
      <c r="G491" s="160">
        <v>340.95</v>
      </c>
      <c r="H491" s="161">
        <v>9</v>
      </c>
      <c r="I491" s="162">
        <f t="shared" si="7"/>
        <v>3068.5499999999997</v>
      </c>
    </row>
    <row r="492" spans="2:9">
      <c r="B492" s="156" t="s">
        <v>150</v>
      </c>
      <c r="C492" s="163" t="s">
        <v>1088</v>
      </c>
      <c r="D492" s="158" t="s">
        <v>676</v>
      </c>
      <c r="E492" s="163" t="s">
        <v>1092</v>
      </c>
      <c r="F492" s="159">
        <v>40731</v>
      </c>
      <c r="G492" s="164">
        <v>340.95</v>
      </c>
      <c r="H492" s="161">
        <v>6</v>
      </c>
      <c r="I492" s="165">
        <f t="shared" si="7"/>
        <v>2045.6999999999998</v>
      </c>
    </row>
    <row r="493" spans="2:9">
      <c r="B493" s="156" t="s">
        <v>343</v>
      </c>
      <c r="C493" s="157" t="s">
        <v>1088</v>
      </c>
      <c r="D493" s="158" t="s">
        <v>676</v>
      </c>
      <c r="E493" s="157" t="s">
        <v>1092</v>
      </c>
      <c r="F493" s="159">
        <v>40738</v>
      </c>
      <c r="G493" s="160">
        <v>340.95</v>
      </c>
      <c r="H493" s="161">
        <v>2</v>
      </c>
      <c r="I493" s="162">
        <f t="shared" si="7"/>
        <v>681.9</v>
      </c>
    </row>
    <row r="494" spans="2:9">
      <c r="B494" s="156" t="s">
        <v>680</v>
      </c>
      <c r="C494" s="163" t="s">
        <v>1088</v>
      </c>
      <c r="D494" s="158" t="s">
        <v>679</v>
      </c>
      <c r="E494" s="163" t="s">
        <v>1095</v>
      </c>
      <c r="F494" s="159">
        <v>40746</v>
      </c>
      <c r="G494" s="164">
        <v>340.95</v>
      </c>
      <c r="H494" s="161">
        <v>6</v>
      </c>
      <c r="I494" s="165">
        <f t="shared" si="7"/>
        <v>2045.6999999999998</v>
      </c>
    </row>
    <row r="495" spans="2:9">
      <c r="B495" s="156" t="s">
        <v>150</v>
      </c>
      <c r="C495" s="157" t="s">
        <v>1088</v>
      </c>
      <c r="D495" s="158" t="s">
        <v>676</v>
      </c>
      <c r="E495" s="157" t="s">
        <v>1091</v>
      </c>
      <c r="F495" s="159">
        <v>40750</v>
      </c>
      <c r="G495" s="160">
        <v>340.95</v>
      </c>
      <c r="H495" s="161">
        <v>9</v>
      </c>
      <c r="I495" s="162">
        <f t="shared" si="7"/>
        <v>3068.5499999999997</v>
      </c>
    </row>
    <row r="496" spans="2:9">
      <c r="B496" s="156" t="s">
        <v>262</v>
      </c>
      <c r="C496" s="163" t="s">
        <v>1088</v>
      </c>
      <c r="D496" s="158" t="s">
        <v>676</v>
      </c>
      <c r="E496" s="163" t="s">
        <v>1092</v>
      </c>
      <c r="F496" s="159">
        <v>40756</v>
      </c>
      <c r="G496" s="164">
        <v>340.95</v>
      </c>
      <c r="H496" s="161">
        <v>8</v>
      </c>
      <c r="I496" s="165">
        <f t="shared" si="7"/>
        <v>2727.6</v>
      </c>
    </row>
    <row r="497" spans="2:9">
      <c r="B497" s="156" t="s">
        <v>680</v>
      </c>
      <c r="C497" s="157" t="s">
        <v>1088</v>
      </c>
      <c r="D497" s="158" t="s">
        <v>679</v>
      </c>
      <c r="E497" s="157" t="s">
        <v>1091</v>
      </c>
      <c r="F497" s="159">
        <v>40759</v>
      </c>
      <c r="G497" s="160">
        <v>340.95</v>
      </c>
      <c r="H497" s="161">
        <v>10</v>
      </c>
      <c r="I497" s="162">
        <f t="shared" si="7"/>
        <v>3409.5</v>
      </c>
    </row>
    <row r="498" spans="2:9">
      <c r="B498" s="156" t="s">
        <v>150</v>
      </c>
      <c r="C498" s="163" t="s">
        <v>1088</v>
      </c>
      <c r="D498" s="158" t="s">
        <v>676</v>
      </c>
      <c r="E498" s="163" t="s">
        <v>1094</v>
      </c>
      <c r="F498" s="159">
        <v>40760</v>
      </c>
      <c r="G498" s="164">
        <v>340.95</v>
      </c>
      <c r="H498" s="161">
        <v>16</v>
      </c>
      <c r="I498" s="165">
        <f t="shared" si="7"/>
        <v>5455.2</v>
      </c>
    </row>
    <row r="499" spans="2:9">
      <c r="B499" s="156" t="s">
        <v>605</v>
      </c>
      <c r="C499" s="157" t="s">
        <v>1088</v>
      </c>
      <c r="D499" s="158" t="s">
        <v>675</v>
      </c>
      <c r="E499" s="157" t="s">
        <v>1091</v>
      </c>
      <c r="F499" s="159">
        <v>40764</v>
      </c>
      <c r="G499" s="160">
        <v>340.95</v>
      </c>
      <c r="H499" s="161">
        <v>11</v>
      </c>
      <c r="I499" s="162">
        <f t="shared" si="7"/>
        <v>3750.45</v>
      </c>
    </row>
    <row r="500" spans="2:9">
      <c r="B500" s="156" t="s">
        <v>673</v>
      </c>
      <c r="C500" s="163" t="s">
        <v>1088</v>
      </c>
      <c r="D500" s="158" t="s">
        <v>674</v>
      </c>
      <c r="E500" s="163" t="s">
        <v>1095</v>
      </c>
      <c r="F500" s="159">
        <v>40765</v>
      </c>
      <c r="G500" s="164">
        <v>340.95</v>
      </c>
      <c r="H500" s="161">
        <v>7</v>
      </c>
      <c r="I500" s="165">
        <f t="shared" si="7"/>
        <v>2386.65</v>
      </c>
    </row>
    <row r="501" spans="2:9">
      <c r="B501" s="156" t="s">
        <v>673</v>
      </c>
      <c r="C501" s="157" t="s">
        <v>1088</v>
      </c>
      <c r="D501" s="158" t="s">
        <v>674</v>
      </c>
      <c r="E501" s="157" t="s">
        <v>1092</v>
      </c>
      <c r="F501" s="159">
        <v>40768</v>
      </c>
      <c r="G501" s="160">
        <v>340.95</v>
      </c>
      <c r="H501" s="161">
        <v>3</v>
      </c>
      <c r="I501" s="162">
        <f t="shared" si="7"/>
        <v>1022.8499999999999</v>
      </c>
    </row>
    <row r="502" spans="2:9">
      <c r="B502" s="156" t="s">
        <v>262</v>
      </c>
      <c r="C502" s="163" t="s">
        <v>1088</v>
      </c>
      <c r="D502" s="158" t="s">
        <v>676</v>
      </c>
      <c r="E502" s="163" t="s">
        <v>1093</v>
      </c>
      <c r="F502" s="159">
        <v>40774</v>
      </c>
      <c r="G502" s="164">
        <v>340.95</v>
      </c>
      <c r="H502" s="161">
        <v>1</v>
      </c>
      <c r="I502" s="165">
        <f t="shared" si="7"/>
        <v>340.95</v>
      </c>
    </row>
    <row r="503" spans="2:9">
      <c r="B503" s="156" t="s">
        <v>681</v>
      </c>
      <c r="C503" s="157" t="s">
        <v>1088</v>
      </c>
      <c r="D503" s="158" t="s">
        <v>679</v>
      </c>
      <c r="E503" s="157" t="s">
        <v>1095</v>
      </c>
      <c r="F503" s="159">
        <v>40782</v>
      </c>
      <c r="G503" s="160">
        <v>340.95</v>
      </c>
      <c r="H503" s="161">
        <v>7</v>
      </c>
      <c r="I503" s="162">
        <f t="shared" si="7"/>
        <v>2386.65</v>
      </c>
    </row>
    <row r="504" spans="2:9">
      <c r="B504" s="156" t="s">
        <v>673</v>
      </c>
      <c r="C504" s="163" t="s">
        <v>1088</v>
      </c>
      <c r="D504" s="158" t="s">
        <v>674</v>
      </c>
      <c r="E504" s="163" t="s">
        <v>1095</v>
      </c>
      <c r="F504" s="159">
        <v>40789</v>
      </c>
      <c r="G504" s="164">
        <v>340.95</v>
      </c>
      <c r="H504" s="161">
        <v>7</v>
      </c>
      <c r="I504" s="165">
        <f t="shared" si="7"/>
        <v>2386.65</v>
      </c>
    </row>
    <row r="505" spans="2:9">
      <c r="B505" s="156" t="s">
        <v>680</v>
      </c>
      <c r="C505" s="157" t="s">
        <v>1088</v>
      </c>
      <c r="D505" s="158" t="s">
        <v>679</v>
      </c>
      <c r="E505" s="157" t="s">
        <v>1091</v>
      </c>
      <c r="F505" s="159">
        <v>40792</v>
      </c>
      <c r="G505" s="160">
        <v>340.95</v>
      </c>
      <c r="H505" s="161">
        <v>9</v>
      </c>
      <c r="I505" s="162">
        <f t="shared" si="7"/>
        <v>3068.5499999999997</v>
      </c>
    </row>
    <row r="506" spans="2:9">
      <c r="B506" s="156" t="s">
        <v>678</v>
      </c>
      <c r="C506" s="163" t="s">
        <v>1088</v>
      </c>
      <c r="D506" s="158" t="s">
        <v>679</v>
      </c>
      <c r="E506" s="163" t="s">
        <v>1092</v>
      </c>
      <c r="F506" s="159">
        <v>40813</v>
      </c>
      <c r="G506" s="164">
        <v>340.95</v>
      </c>
      <c r="H506" s="161">
        <v>3</v>
      </c>
      <c r="I506" s="165">
        <f t="shared" si="7"/>
        <v>1022.8499999999999</v>
      </c>
    </row>
    <row r="507" spans="2:9">
      <c r="B507" s="156" t="s">
        <v>262</v>
      </c>
      <c r="C507" s="157" t="s">
        <v>1088</v>
      </c>
      <c r="D507" s="158" t="s">
        <v>676</v>
      </c>
      <c r="E507" s="157" t="s">
        <v>1091</v>
      </c>
      <c r="F507" s="159">
        <v>40826</v>
      </c>
      <c r="G507" s="160">
        <v>340.95</v>
      </c>
      <c r="H507" s="161">
        <v>4</v>
      </c>
      <c r="I507" s="162">
        <f t="shared" si="7"/>
        <v>1363.8</v>
      </c>
    </row>
    <row r="508" spans="2:9">
      <c r="B508" s="156" t="s">
        <v>678</v>
      </c>
      <c r="C508" s="163" t="s">
        <v>1088</v>
      </c>
      <c r="D508" s="158" t="s">
        <v>679</v>
      </c>
      <c r="E508" s="163" t="s">
        <v>1093</v>
      </c>
      <c r="F508" s="159">
        <v>40831</v>
      </c>
      <c r="G508" s="164">
        <v>340.95</v>
      </c>
      <c r="H508" s="161">
        <v>8</v>
      </c>
      <c r="I508" s="165">
        <f t="shared" si="7"/>
        <v>2727.6</v>
      </c>
    </row>
    <row r="509" spans="2:9">
      <c r="B509" s="156" t="s">
        <v>677</v>
      </c>
      <c r="C509" s="157" t="s">
        <v>1088</v>
      </c>
      <c r="D509" s="158" t="s">
        <v>675</v>
      </c>
      <c r="E509" s="157" t="s">
        <v>1092</v>
      </c>
      <c r="F509" s="159">
        <v>40837</v>
      </c>
      <c r="G509" s="160">
        <v>340.95</v>
      </c>
      <c r="H509" s="161">
        <v>1</v>
      </c>
      <c r="I509" s="162">
        <f t="shared" si="7"/>
        <v>340.95</v>
      </c>
    </row>
    <row r="510" spans="2:9">
      <c r="B510" s="156" t="s">
        <v>677</v>
      </c>
      <c r="C510" s="163" t="s">
        <v>1088</v>
      </c>
      <c r="D510" s="158" t="s">
        <v>675</v>
      </c>
      <c r="E510" s="163" t="s">
        <v>1092</v>
      </c>
      <c r="F510" s="159">
        <v>40848</v>
      </c>
      <c r="G510" s="164">
        <v>340.95</v>
      </c>
      <c r="H510" s="161">
        <v>11</v>
      </c>
      <c r="I510" s="165">
        <f t="shared" si="7"/>
        <v>3750.45</v>
      </c>
    </row>
    <row r="511" spans="2:9">
      <c r="B511" s="156" t="s">
        <v>677</v>
      </c>
      <c r="C511" s="157" t="s">
        <v>1088</v>
      </c>
      <c r="D511" s="158" t="s">
        <v>675</v>
      </c>
      <c r="E511" s="157" t="s">
        <v>1094</v>
      </c>
      <c r="F511" s="159">
        <v>40850</v>
      </c>
      <c r="G511" s="160">
        <v>340.95</v>
      </c>
      <c r="H511" s="161">
        <v>17</v>
      </c>
      <c r="I511" s="162">
        <f t="shared" si="7"/>
        <v>5796.15</v>
      </c>
    </row>
    <row r="512" spans="2:9">
      <c r="B512" s="156" t="s">
        <v>677</v>
      </c>
      <c r="C512" s="163" t="s">
        <v>1088</v>
      </c>
      <c r="D512" s="158" t="s">
        <v>675</v>
      </c>
      <c r="E512" s="163" t="s">
        <v>1093</v>
      </c>
      <c r="F512" s="159">
        <v>40851</v>
      </c>
      <c r="G512" s="164">
        <v>340.95</v>
      </c>
      <c r="H512" s="161">
        <v>6</v>
      </c>
      <c r="I512" s="165">
        <f t="shared" si="7"/>
        <v>2045.6999999999998</v>
      </c>
    </row>
    <row r="513" spans="2:9">
      <c r="B513" s="156" t="s">
        <v>677</v>
      </c>
      <c r="C513" s="157" t="s">
        <v>1088</v>
      </c>
      <c r="D513" s="158" t="s">
        <v>675</v>
      </c>
      <c r="E513" s="157" t="s">
        <v>1093</v>
      </c>
      <c r="F513" s="159">
        <v>40855</v>
      </c>
      <c r="G513" s="160">
        <v>340.95</v>
      </c>
      <c r="H513" s="161">
        <v>10</v>
      </c>
      <c r="I513" s="162">
        <f t="shared" si="7"/>
        <v>3409.5</v>
      </c>
    </row>
    <row r="514" spans="2:9">
      <c r="B514" s="156" t="s">
        <v>605</v>
      </c>
      <c r="C514" s="163" t="s">
        <v>1088</v>
      </c>
      <c r="D514" s="158" t="s">
        <v>675</v>
      </c>
      <c r="E514" s="163" t="s">
        <v>1093</v>
      </c>
      <c r="F514" s="159">
        <v>40859</v>
      </c>
      <c r="G514" s="164">
        <v>340.95</v>
      </c>
      <c r="H514" s="161">
        <v>13</v>
      </c>
      <c r="I514" s="165">
        <f t="shared" ref="I514:I577" si="8">G514*H514</f>
        <v>4432.3499999999995</v>
      </c>
    </row>
    <row r="515" spans="2:9">
      <c r="B515" s="156" t="s">
        <v>343</v>
      </c>
      <c r="C515" s="157" t="s">
        <v>1088</v>
      </c>
      <c r="D515" s="158" t="s">
        <v>676</v>
      </c>
      <c r="E515" s="157" t="s">
        <v>1092</v>
      </c>
      <c r="F515" s="159">
        <v>40866</v>
      </c>
      <c r="G515" s="160">
        <v>340.95</v>
      </c>
      <c r="H515" s="161">
        <v>7</v>
      </c>
      <c r="I515" s="162">
        <f t="shared" si="8"/>
        <v>2386.65</v>
      </c>
    </row>
    <row r="516" spans="2:9">
      <c r="B516" s="156" t="s">
        <v>677</v>
      </c>
      <c r="C516" s="163" t="s">
        <v>1088</v>
      </c>
      <c r="D516" s="158" t="s">
        <v>675</v>
      </c>
      <c r="E516" s="163" t="s">
        <v>1095</v>
      </c>
      <c r="F516" s="159">
        <v>40869</v>
      </c>
      <c r="G516" s="164">
        <v>340.95</v>
      </c>
      <c r="H516" s="161">
        <v>10</v>
      </c>
      <c r="I516" s="165">
        <f t="shared" si="8"/>
        <v>3409.5</v>
      </c>
    </row>
    <row r="517" spans="2:9">
      <c r="B517" s="156" t="s">
        <v>673</v>
      </c>
      <c r="C517" s="157" t="s">
        <v>1088</v>
      </c>
      <c r="D517" s="158" t="s">
        <v>674</v>
      </c>
      <c r="E517" s="157" t="s">
        <v>1091</v>
      </c>
      <c r="F517" s="159">
        <v>40878</v>
      </c>
      <c r="G517" s="160">
        <v>340.95</v>
      </c>
      <c r="H517" s="161">
        <v>9</v>
      </c>
      <c r="I517" s="162">
        <f t="shared" si="8"/>
        <v>3068.5499999999997</v>
      </c>
    </row>
    <row r="518" spans="2:9">
      <c r="B518" s="156" t="s">
        <v>682</v>
      </c>
      <c r="C518" s="163" t="s">
        <v>1088</v>
      </c>
      <c r="D518" s="158" t="s">
        <v>679</v>
      </c>
      <c r="E518" s="163" t="s">
        <v>1094</v>
      </c>
      <c r="F518" s="159">
        <v>40887</v>
      </c>
      <c r="G518" s="164">
        <v>340.95</v>
      </c>
      <c r="H518" s="161">
        <v>11</v>
      </c>
      <c r="I518" s="165">
        <f t="shared" si="8"/>
        <v>3750.45</v>
      </c>
    </row>
    <row r="519" spans="2:9">
      <c r="B519" s="156" t="s">
        <v>682</v>
      </c>
      <c r="C519" s="157" t="s">
        <v>1088</v>
      </c>
      <c r="D519" s="158" t="s">
        <v>679</v>
      </c>
      <c r="E519" s="157" t="s">
        <v>1092</v>
      </c>
      <c r="F519" s="159">
        <v>40887</v>
      </c>
      <c r="G519" s="160">
        <v>340.95</v>
      </c>
      <c r="H519" s="161">
        <v>14</v>
      </c>
      <c r="I519" s="162">
        <f t="shared" si="8"/>
        <v>4773.3</v>
      </c>
    </row>
    <row r="520" spans="2:9">
      <c r="B520" s="156" t="s">
        <v>680</v>
      </c>
      <c r="C520" s="163" t="s">
        <v>1088</v>
      </c>
      <c r="D520" s="158" t="s">
        <v>679</v>
      </c>
      <c r="E520" s="163" t="s">
        <v>1094</v>
      </c>
      <c r="F520" s="159">
        <v>40891</v>
      </c>
      <c r="G520" s="164">
        <v>340.95</v>
      </c>
      <c r="H520" s="161">
        <v>8</v>
      </c>
      <c r="I520" s="165">
        <f t="shared" si="8"/>
        <v>2727.6</v>
      </c>
    </row>
    <row r="521" spans="2:9">
      <c r="B521" s="156" t="s">
        <v>262</v>
      </c>
      <c r="C521" s="157" t="s">
        <v>1088</v>
      </c>
      <c r="D521" s="158" t="s">
        <v>676</v>
      </c>
      <c r="E521" s="157" t="s">
        <v>1094</v>
      </c>
      <c r="F521" s="159">
        <v>40896</v>
      </c>
      <c r="G521" s="160">
        <v>340.95</v>
      </c>
      <c r="H521" s="161">
        <v>12</v>
      </c>
      <c r="I521" s="162">
        <f t="shared" si="8"/>
        <v>4091.3999999999996</v>
      </c>
    </row>
    <row r="522" spans="2:9">
      <c r="B522" s="156" t="s">
        <v>677</v>
      </c>
      <c r="C522" s="163" t="s">
        <v>1088</v>
      </c>
      <c r="D522" s="158" t="s">
        <v>675</v>
      </c>
      <c r="E522" s="163" t="s">
        <v>1094</v>
      </c>
      <c r="F522" s="159">
        <v>40898</v>
      </c>
      <c r="G522" s="164">
        <v>340.95</v>
      </c>
      <c r="H522" s="161">
        <v>18</v>
      </c>
      <c r="I522" s="165">
        <f t="shared" si="8"/>
        <v>6137.0999999999995</v>
      </c>
    </row>
    <row r="523" spans="2:9">
      <c r="B523" s="156" t="s">
        <v>673</v>
      </c>
      <c r="C523" s="157" t="s">
        <v>1088</v>
      </c>
      <c r="D523" s="158" t="s">
        <v>674</v>
      </c>
      <c r="E523" s="157" t="s">
        <v>1092</v>
      </c>
      <c r="F523" s="159">
        <v>40904</v>
      </c>
      <c r="G523" s="160">
        <v>340.95</v>
      </c>
      <c r="H523" s="161">
        <v>14</v>
      </c>
      <c r="I523" s="162">
        <f t="shared" si="8"/>
        <v>4773.3</v>
      </c>
    </row>
    <row r="524" spans="2:9">
      <c r="B524" s="156" t="s">
        <v>678</v>
      </c>
      <c r="C524" s="163" t="s">
        <v>1089</v>
      </c>
      <c r="D524" s="158" t="s">
        <v>679</v>
      </c>
      <c r="E524" s="163" t="s">
        <v>1091</v>
      </c>
      <c r="F524" s="159">
        <v>40185</v>
      </c>
      <c r="G524" s="164">
        <v>799.95</v>
      </c>
      <c r="H524" s="161">
        <v>13</v>
      </c>
      <c r="I524" s="165">
        <f t="shared" si="8"/>
        <v>10399.35</v>
      </c>
    </row>
    <row r="525" spans="2:9">
      <c r="B525" s="156" t="s">
        <v>605</v>
      </c>
      <c r="C525" s="157" t="s">
        <v>1089</v>
      </c>
      <c r="D525" s="158" t="s">
        <v>675</v>
      </c>
      <c r="E525" s="157" t="s">
        <v>1092</v>
      </c>
      <c r="F525" s="159">
        <v>40186</v>
      </c>
      <c r="G525" s="160">
        <v>799.95</v>
      </c>
      <c r="H525" s="161">
        <v>2</v>
      </c>
      <c r="I525" s="162">
        <f t="shared" si="8"/>
        <v>1599.9</v>
      </c>
    </row>
    <row r="526" spans="2:9">
      <c r="B526" s="156" t="s">
        <v>171</v>
      </c>
      <c r="C526" s="163" t="s">
        <v>1089</v>
      </c>
      <c r="D526" s="158" t="s">
        <v>674</v>
      </c>
      <c r="E526" s="163" t="s">
        <v>1094</v>
      </c>
      <c r="F526" s="159">
        <v>40191</v>
      </c>
      <c r="G526" s="164">
        <v>799.95</v>
      </c>
      <c r="H526" s="161">
        <v>6</v>
      </c>
      <c r="I526" s="165">
        <f t="shared" si="8"/>
        <v>4799.7000000000007</v>
      </c>
    </row>
    <row r="527" spans="2:9">
      <c r="B527" s="156" t="s">
        <v>673</v>
      </c>
      <c r="C527" s="157" t="s">
        <v>1089</v>
      </c>
      <c r="D527" s="158" t="s">
        <v>674</v>
      </c>
      <c r="E527" s="157" t="s">
        <v>1091</v>
      </c>
      <c r="F527" s="159">
        <v>40205</v>
      </c>
      <c r="G527" s="160">
        <v>799.95</v>
      </c>
      <c r="H527" s="161">
        <v>10</v>
      </c>
      <c r="I527" s="162">
        <f t="shared" si="8"/>
        <v>7999.5</v>
      </c>
    </row>
    <row r="528" spans="2:9">
      <c r="B528" s="156" t="s">
        <v>673</v>
      </c>
      <c r="C528" s="163" t="s">
        <v>1089</v>
      </c>
      <c r="D528" s="158" t="s">
        <v>674</v>
      </c>
      <c r="E528" s="163" t="s">
        <v>1092</v>
      </c>
      <c r="F528" s="159">
        <v>40205</v>
      </c>
      <c r="G528" s="164">
        <v>799.95</v>
      </c>
      <c r="H528" s="161">
        <v>7</v>
      </c>
      <c r="I528" s="165">
        <f t="shared" si="8"/>
        <v>5599.6500000000005</v>
      </c>
    </row>
    <row r="529" spans="2:9">
      <c r="B529" s="156" t="s">
        <v>262</v>
      </c>
      <c r="C529" s="157" t="s">
        <v>1089</v>
      </c>
      <c r="D529" s="158" t="s">
        <v>676</v>
      </c>
      <c r="E529" s="157" t="s">
        <v>1093</v>
      </c>
      <c r="F529" s="159">
        <v>40207</v>
      </c>
      <c r="G529" s="160">
        <v>799.95</v>
      </c>
      <c r="H529" s="161">
        <v>5</v>
      </c>
      <c r="I529" s="162">
        <f t="shared" si="8"/>
        <v>3999.75</v>
      </c>
    </row>
    <row r="530" spans="2:9">
      <c r="B530" s="156" t="s">
        <v>678</v>
      </c>
      <c r="C530" s="163" t="s">
        <v>1089</v>
      </c>
      <c r="D530" s="158" t="s">
        <v>679</v>
      </c>
      <c r="E530" s="163" t="s">
        <v>1092</v>
      </c>
      <c r="F530" s="159">
        <v>40207</v>
      </c>
      <c r="G530" s="164">
        <v>799.95</v>
      </c>
      <c r="H530" s="161">
        <v>7</v>
      </c>
      <c r="I530" s="165">
        <f t="shared" si="8"/>
        <v>5599.6500000000005</v>
      </c>
    </row>
    <row r="531" spans="2:9">
      <c r="B531" s="156" t="s">
        <v>678</v>
      </c>
      <c r="C531" s="157" t="s">
        <v>1089</v>
      </c>
      <c r="D531" s="158" t="s">
        <v>679</v>
      </c>
      <c r="E531" s="157" t="s">
        <v>1093</v>
      </c>
      <c r="F531" s="159">
        <v>40217</v>
      </c>
      <c r="G531" s="160">
        <v>799.95</v>
      </c>
      <c r="H531" s="161">
        <v>4</v>
      </c>
      <c r="I531" s="162">
        <f t="shared" si="8"/>
        <v>3199.8</v>
      </c>
    </row>
    <row r="532" spans="2:9">
      <c r="B532" s="156" t="s">
        <v>678</v>
      </c>
      <c r="C532" s="163" t="s">
        <v>1089</v>
      </c>
      <c r="D532" s="158" t="s">
        <v>679</v>
      </c>
      <c r="E532" s="163" t="s">
        <v>1093</v>
      </c>
      <c r="F532" s="159">
        <v>40217</v>
      </c>
      <c r="G532" s="164">
        <v>799.95</v>
      </c>
      <c r="H532" s="161">
        <v>11</v>
      </c>
      <c r="I532" s="165">
        <f t="shared" si="8"/>
        <v>8799.4500000000007</v>
      </c>
    </row>
    <row r="533" spans="2:9">
      <c r="B533" s="156" t="s">
        <v>682</v>
      </c>
      <c r="C533" s="157" t="s">
        <v>1089</v>
      </c>
      <c r="D533" s="158" t="s">
        <v>679</v>
      </c>
      <c r="E533" s="157" t="s">
        <v>1093</v>
      </c>
      <c r="F533" s="159">
        <v>40222</v>
      </c>
      <c r="G533" s="160">
        <v>799.95</v>
      </c>
      <c r="H533" s="161">
        <v>1</v>
      </c>
      <c r="I533" s="162">
        <f t="shared" si="8"/>
        <v>799.95</v>
      </c>
    </row>
    <row r="534" spans="2:9">
      <c r="B534" s="156" t="s">
        <v>682</v>
      </c>
      <c r="C534" s="163" t="s">
        <v>1089</v>
      </c>
      <c r="D534" s="158" t="s">
        <v>679</v>
      </c>
      <c r="E534" s="163" t="s">
        <v>1091</v>
      </c>
      <c r="F534" s="159">
        <v>40225</v>
      </c>
      <c r="G534" s="164">
        <v>799.95</v>
      </c>
      <c r="H534" s="161">
        <v>9</v>
      </c>
      <c r="I534" s="165">
        <f t="shared" si="8"/>
        <v>7199.55</v>
      </c>
    </row>
    <row r="535" spans="2:9">
      <c r="B535" s="156" t="s">
        <v>678</v>
      </c>
      <c r="C535" s="157" t="s">
        <v>1089</v>
      </c>
      <c r="D535" s="158" t="s">
        <v>679</v>
      </c>
      <c r="E535" s="157" t="s">
        <v>1094</v>
      </c>
      <c r="F535" s="159">
        <v>40225</v>
      </c>
      <c r="G535" s="160">
        <v>799.95</v>
      </c>
      <c r="H535" s="161">
        <v>14</v>
      </c>
      <c r="I535" s="162">
        <f t="shared" si="8"/>
        <v>11199.300000000001</v>
      </c>
    </row>
    <row r="536" spans="2:9">
      <c r="B536" s="156" t="s">
        <v>312</v>
      </c>
      <c r="C536" s="163" t="s">
        <v>1089</v>
      </c>
      <c r="D536" s="158" t="s">
        <v>674</v>
      </c>
      <c r="E536" s="163" t="s">
        <v>1093</v>
      </c>
      <c r="F536" s="159">
        <v>40225</v>
      </c>
      <c r="G536" s="164">
        <v>799.95</v>
      </c>
      <c r="H536" s="161">
        <v>5</v>
      </c>
      <c r="I536" s="165">
        <f t="shared" si="8"/>
        <v>3999.75</v>
      </c>
    </row>
    <row r="537" spans="2:9">
      <c r="B537" s="156" t="s">
        <v>312</v>
      </c>
      <c r="C537" s="157" t="s">
        <v>1089</v>
      </c>
      <c r="D537" s="158" t="s">
        <v>674</v>
      </c>
      <c r="E537" s="157" t="s">
        <v>1094</v>
      </c>
      <c r="F537" s="159">
        <v>40226</v>
      </c>
      <c r="G537" s="160">
        <v>799.95</v>
      </c>
      <c r="H537" s="161">
        <v>18</v>
      </c>
      <c r="I537" s="162">
        <f t="shared" si="8"/>
        <v>14399.1</v>
      </c>
    </row>
    <row r="538" spans="2:9">
      <c r="B538" s="156" t="s">
        <v>312</v>
      </c>
      <c r="C538" s="163" t="s">
        <v>1089</v>
      </c>
      <c r="D538" s="158" t="s">
        <v>674</v>
      </c>
      <c r="E538" s="163" t="s">
        <v>1093</v>
      </c>
      <c r="F538" s="159">
        <v>40227</v>
      </c>
      <c r="G538" s="164">
        <v>799.95</v>
      </c>
      <c r="H538" s="161">
        <v>14</v>
      </c>
      <c r="I538" s="165">
        <f t="shared" si="8"/>
        <v>11199.300000000001</v>
      </c>
    </row>
    <row r="539" spans="2:9">
      <c r="B539" s="156" t="s">
        <v>678</v>
      </c>
      <c r="C539" s="157" t="s">
        <v>1089</v>
      </c>
      <c r="D539" s="158" t="s">
        <v>679</v>
      </c>
      <c r="E539" s="157" t="s">
        <v>1094</v>
      </c>
      <c r="F539" s="159">
        <v>40229</v>
      </c>
      <c r="G539" s="160">
        <v>799.95</v>
      </c>
      <c r="H539" s="161">
        <v>17</v>
      </c>
      <c r="I539" s="162">
        <f t="shared" si="8"/>
        <v>13599.150000000001</v>
      </c>
    </row>
    <row r="540" spans="2:9">
      <c r="B540" s="156" t="s">
        <v>678</v>
      </c>
      <c r="C540" s="163" t="s">
        <v>1089</v>
      </c>
      <c r="D540" s="158" t="s">
        <v>679</v>
      </c>
      <c r="E540" s="163" t="s">
        <v>1091</v>
      </c>
      <c r="F540" s="159">
        <v>40234</v>
      </c>
      <c r="G540" s="164">
        <v>799.95</v>
      </c>
      <c r="H540" s="161">
        <v>9</v>
      </c>
      <c r="I540" s="165">
        <f t="shared" si="8"/>
        <v>7199.55</v>
      </c>
    </row>
    <row r="541" spans="2:9">
      <c r="B541" s="156" t="s">
        <v>681</v>
      </c>
      <c r="C541" s="157" t="s">
        <v>1089</v>
      </c>
      <c r="D541" s="158" t="s">
        <v>679</v>
      </c>
      <c r="E541" s="157" t="s">
        <v>1091</v>
      </c>
      <c r="F541" s="159">
        <v>40246</v>
      </c>
      <c r="G541" s="160">
        <v>799.95</v>
      </c>
      <c r="H541" s="161">
        <v>8</v>
      </c>
      <c r="I541" s="162">
        <f t="shared" si="8"/>
        <v>6399.6</v>
      </c>
    </row>
    <row r="542" spans="2:9">
      <c r="B542" s="156" t="s">
        <v>678</v>
      </c>
      <c r="C542" s="163" t="s">
        <v>1089</v>
      </c>
      <c r="D542" s="158" t="s">
        <v>679</v>
      </c>
      <c r="E542" s="163" t="s">
        <v>1093</v>
      </c>
      <c r="F542" s="159">
        <v>40247</v>
      </c>
      <c r="G542" s="164">
        <v>799.95</v>
      </c>
      <c r="H542" s="161">
        <v>8</v>
      </c>
      <c r="I542" s="165">
        <f t="shared" si="8"/>
        <v>6399.6</v>
      </c>
    </row>
    <row r="543" spans="2:9">
      <c r="B543" s="156" t="s">
        <v>171</v>
      </c>
      <c r="C543" s="157" t="s">
        <v>1089</v>
      </c>
      <c r="D543" s="158" t="s">
        <v>674</v>
      </c>
      <c r="E543" s="157" t="s">
        <v>1091</v>
      </c>
      <c r="F543" s="159">
        <v>40250</v>
      </c>
      <c r="G543" s="160">
        <v>799.95</v>
      </c>
      <c r="H543" s="161">
        <v>11</v>
      </c>
      <c r="I543" s="162">
        <f t="shared" si="8"/>
        <v>8799.4500000000007</v>
      </c>
    </row>
    <row r="544" spans="2:9">
      <c r="B544" s="156" t="s">
        <v>312</v>
      </c>
      <c r="C544" s="163" t="s">
        <v>1089</v>
      </c>
      <c r="D544" s="158" t="s">
        <v>674</v>
      </c>
      <c r="E544" s="163" t="s">
        <v>1093</v>
      </c>
      <c r="F544" s="159">
        <v>40255</v>
      </c>
      <c r="G544" s="164">
        <v>799.95</v>
      </c>
      <c r="H544" s="161">
        <v>9</v>
      </c>
      <c r="I544" s="165">
        <f t="shared" si="8"/>
        <v>7199.55</v>
      </c>
    </row>
    <row r="545" spans="2:9">
      <c r="B545" s="156" t="s">
        <v>678</v>
      </c>
      <c r="C545" s="157" t="s">
        <v>1089</v>
      </c>
      <c r="D545" s="158" t="s">
        <v>679</v>
      </c>
      <c r="E545" s="157" t="s">
        <v>1092</v>
      </c>
      <c r="F545" s="159">
        <v>40260</v>
      </c>
      <c r="G545" s="160">
        <v>799.95</v>
      </c>
      <c r="H545" s="161">
        <v>8</v>
      </c>
      <c r="I545" s="162">
        <f t="shared" si="8"/>
        <v>6399.6</v>
      </c>
    </row>
    <row r="546" spans="2:9">
      <c r="B546" s="156" t="s">
        <v>673</v>
      </c>
      <c r="C546" s="163" t="s">
        <v>1089</v>
      </c>
      <c r="D546" s="158" t="s">
        <v>674</v>
      </c>
      <c r="E546" s="163" t="s">
        <v>1092</v>
      </c>
      <c r="F546" s="159">
        <v>40267</v>
      </c>
      <c r="G546" s="164">
        <v>799.95</v>
      </c>
      <c r="H546" s="161">
        <v>7</v>
      </c>
      <c r="I546" s="165">
        <f t="shared" si="8"/>
        <v>5599.6500000000005</v>
      </c>
    </row>
    <row r="547" spans="2:9">
      <c r="B547" s="156" t="s">
        <v>681</v>
      </c>
      <c r="C547" s="157" t="s">
        <v>1089</v>
      </c>
      <c r="D547" s="158" t="s">
        <v>679</v>
      </c>
      <c r="E547" s="157" t="s">
        <v>1092</v>
      </c>
      <c r="F547" s="159">
        <v>40280</v>
      </c>
      <c r="G547" s="160">
        <v>799.95</v>
      </c>
      <c r="H547" s="161">
        <v>4</v>
      </c>
      <c r="I547" s="162">
        <f t="shared" si="8"/>
        <v>3199.8</v>
      </c>
    </row>
    <row r="548" spans="2:9">
      <c r="B548" s="156" t="s">
        <v>262</v>
      </c>
      <c r="C548" s="163" t="s">
        <v>1089</v>
      </c>
      <c r="D548" s="158" t="s">
        <v>676</v>
      </c>
      <c r="E548" s="163" t="s">
        <v>1094</v>
      </c>
      <c r="F548" s="159">
        <v>40281</v>
      </c>
      <c r="G548" s="164">
        <v>799.95</v>
      </c>
      <c r="H548" s="161">
        <v>7</v>
      </c>
      <c r="I548" s="165">
        <f t="shared" si="8"/>
        <v>5599.6500000000005</v>
      </c>
    </row>
    <row r="549" spans="2:9">
      <c r="B549" s="156" t="s">
        <v>681</v>
      </c>
      <c r="C549" s="157" t="s">
        <v>1089</v>
      </c>
      <c r="D549" s="158" t="s">
        <v>679</v>
      </c>
      <c r="E549" s="157" t="s">
        <v>1092</v>
      </c>
      <c r="F549" s="159">
        <v>40287</v>
      </c>
      <c r="G549" s="160">
        <v>799.95</v>
      </c>
      <c r="H549" s="161">
        <v>8</v>
      </c>
      <c r="I549" s="162">
        <f t="shared" si="8"/>
        <v>6399.6</v>
      </c>
    </row>
    <row r="550" spans="2:9">
      <c r="B550" s="156" t="s">
        <v>681</v>
      </c>
      <c r="C550" s="163" t="s">
        <v>1089</v>
      </c>
      <c r="D550" s="158" t="s">
        <v>679</v>
      </c>
      <c r="E550" s="163" t="s">
        <v>1094</v>
      </c>
      <c r="F550" s="159">
        <v>40291</v>
      </c>
      <c r="G550" s="164">
        <v>799.95</v>
      </c>
      <c r="H550" s="161">
        <v>16</v>
      </c>
      <c r="I550" s="165">
        <f t="shared" si="8"/>
        <v>12799.2</v>
      </c>
    </row>
    <row r="551" spans="2:9">
      <c r="B551" s="156" t="s">
        <v>678</v>
      </c>
      <c r="C551" s="157" t="s">
        <v>1089</v>
      </c>
      <c r="D551" s="158" t="s">
        <v>679</v>
      </c>
      <c r="E551" s="157" t="s">
        <v>1095</v>
      </c>
      <c r="F551" s="159">
        <v>40294</v>
      </c>
      <c r="G551" s="160">
        <v>799.95</v>
      </c>
      <c r="H551" s="161">
        <v>8</v>
      </c>
      <c r="I551" s="162">
        <f t="shared" si="8"/>
        <v>6399.6</v>
      </c>
    </row>
    <row r="552" spans="2:9">
      <c r="B552" s="156" t="s">
        <v>171</v>
      </c>
      <c r="C552" s="163" t="s">
        <v>1089</v>
      </c>
      <c r="D552" s="158" t="s">
        <v>674</v>
      </c>
      <c r="E552" s="163" t="s">
        <v>1093</v>
      </c>
      <c r="F552" s="159">
        <v>40295</v>
      </c>
      <c r="G552" s="164">
        <v>799.95</v>
      </c>
      <c r="H552" s="161">
        <v>2</v>
      </c>
      <c r="I552" s="165">
        <f t="shared" si="8"/>
        <v>1599.9</v>
      </c>
    </row>
    <row r="553" spans="2:9">
      <c r="B553" s="156" t="s">
        <v>682</v>
      </c>
      <c r="C553" s="157" t="s">
        <v>1089</v>
      </c>
      <c r="D553" s="158" t="s">
        <v>679</v>
      </c>
      <c r="E553" s="157" t="s">
        <v>1095</v>
      </c>
      <c r="F553" s="159">
        <v>40303</v>
      </c>
      <c r="G553" s="160">
        <v>799.95</v>
      </c>
      <c r="H553" s="161">
        <v>6</v>
      </c>
      <c r="I553" s="162">
        <f t="shared" si="8"/>
        <v>4799.7000000000007</v>
      </c>
    </row>
    <row r="554" spans="2:9">
      <c r="B554" s="156" t="s">
        <v>343</v>
      </c>
      <c r="C554" s="163" t="s">
        <v>1089</v>
      </c>
      <c r="D554" s="158" t="s">
        <v>674</v>
      </c>
      <c r="E554" s="163" t="s">
        <v>1093</v>
      </c>
      <c r="F554" s="159">
        <v>40306</v>
      </c>
      <c r="G554" s="164">
        <v>799.95</v>
      </c>
      <c r="H554" s="161">
        <v>6</v>
      </c>
      <c r="I554" s="165">
        <f t="shared" si="8"/>
        <v>4799.7000000000007</v>
      </c>
    </row>
    <row r="555" spans="2:9">
      <c r="B555" s="156" t="s">
        <v>262</v>
      </c>
      <c r="C555" s="157" t="s">
        <v>1089</v>
      </c>
      <c r="D555" s="158" t="s">
        <v>676</v>
      </c>
      <c r="E555" s="157" t="s">
        <v>1091</v>
      </c>
      <c r="F555" s="159">
        <v>40308</v>
      </c>
      <c r="G555" s="160">
        <v>799.95</v>
      </c>
      <c r="H555" s="161">
        <v>9</v>
      </c>
      <c r="I555" s="162">
        <f t="shared" si="8"/>
        <v>7199.55</v>
      </c>
    </row>
    <row r="556" spans="2:9">
      <c r="B556" s="156" t="s">
        <v>677</v>
      </c>
      <c r="C556" s="163" t="s">
        <v>1089</v>
      </c>
      <c r="D556" s="158" t="s">
        <v>675</v>
      </c>
      <c r="E556" s="163" t="s">
        <v>1092</v>
      </c>
      <c r="F556" s="159">
        <v>40309</v>
      </c>
      <c r="G556" s="164">
        <v>799.95</v>
      </c>
      <c r="H556" s="161">
        <v>10</v>
      </c>
      <c r="I556" s="165">
        <f t="shared" si="8"/>
        <v>7999.5</v>
      </c>
    </row>
    <row r="557" spans="2:9">
      <c r="B557" s="156" t="s">
        <v>673</v>
      </c>
      <c r="C557" s="157" t="s">
        <v>1089</v>
      </c>
      <c r="D557" s="158" t="s">
        <v>674</v>
      </c>
      <c r="E557" s="157" t="s">
        <v>1093</v>
      </c>
      <c r="F557" s="159">
        <v>40322</v>
      </c>
      <c r="G557" s="160">
        <v>799.95</v>
      </c>
      <c r="H557" s="161">
        <v>10</v>
      </c>
      <c r="I557" s="162">
        <f t="shared" si="8"/>
        <v>7999.5</v>
      </c>
    </row>
    <row r="558" spans="2:9">
      <c r="B558" s="156" t="s">
        <v>678</v>
      </c>
      <c r="C558" s="163" t="s">
        <v>1089</v>
      </c>
      <c r="D558" s="158" t="s">
        <v>679</v>
      </c>
      <c r="E558" s="163" t="s">
        <v>1091</v>
      </c>
      <c r="F558" s="159">
        <v>40326</v>
      </c>
      <c r="G558" s="164">
        <v>799.95</v>
      </c>
      <c r="H558" s="161">
        <v>5</v>
      </c>
      <c r="I558" s="165">
        <f t="shared" si="8"/>
        <v>3999.75</v>
      </c>
    </row>
    <row r="559" spans="2:9">
      <c r="B559" s="156" t="s">
        <v>171</v>
      </c>
      <c r="C559" s="157" t="s">
        <v>1089</v>
      </c>
      <c r="D559" s="158" t="s">
        <v>674</v>
      </c>
      <c r="E559" s="157" t="s">
        <v>1093</v>
      </c>
      <c r="F559" s="159">
        <v>40338</v>
      </c>
      <c r="G559" s="160">
        <v>799.95</v>
      </c>
      <c r="H559" s="161">
        <v>3</v>
      </c>
      <c r="I559" s="162">
        <f t="shared" si="8"/>
        <v>2399.8500000000004</v>
      </c>
    </row>
    <row r="560" spans="2:9">
      <c r="B560" s="156" t="s">
        <v>681</v>
      </c>
      <c r="C560" s="163" t="s">
        <v>1089</v>
      </c>
      <c r="D560" s="158" t="s">
        <v>679</v>
      </c>
      <c r="E560" s="163" t="s">
        <v>1093</v>
      </c>
      <c r="F560" s="159">
        <v>40340</v>
      </c>
      <c r="G560" s="164">
        <v>799.95</v>
      </c>
      <c r="H560" s="161">
        <v>10</v>
      </c>
      <c r="I560" s="165">
        <f t="shared" si="8"/>
        <v>7999.5</v>
      </c>
    </row>
    <row r="561" spans="2:9">
      <c r="B561" s="156" t="s">
        <v>673</v>
      </c>
      <c r="C561" s="157" t="s">
        <v>1089</v>
      </c>
      <c r="D561" s="158" t="s">
        <v>674</v>
      </c>
      <c r="E561" s="157" t="s">
        <v>1095</v>
      </c>
      <c r="F561" s="159">
        <v>40344</v>
      </c>
      <c r="G561" s="160">
        <v>799.95</v>
      </c>
      <c r="H561" s="161">
        <v>3</v>
      </c>
      <c r="I561" s="162">
        <f t="shared" si="8"/>
        <v>2399.8500000000004</v>
      </c>
    </row>
    <row r="562" spans="2:9">
      <c r="B562" s="156" t="s">
        <v>673</v>
      </c>
      <c r="C562" s="163" t="s">
        <v>1089</v>
      </c>
      <c r="D562" s="158" t="s">
        <v>674</v>
      </c>
      <c r="E562" s="163" t="s">
        <v>1094</v>
      </c>
      <c r="F562" s="159">
        <v>40345</v>
      </c>
      <c r="G562" s="164">
        <v>799.95</v>
      </c>
      <c r="H562" s="161">
        <v>19</v>
      </c>
      <c r="I562" s="165">
        <f t="shared" si="8"/>
        <v>15199.050000000001</v>
      </c>
    </row>
    <row r="563" spans="2:9">
      <c r="B563" s="156" t="s">
        <v>343</v>
      </c>
      <c r="C563" s="157" t="s">
        <v>1089</v>
      </c>
      <c r="D563" s="158" t="s">
        <v>674</v>
      </c>
      <c r="E563" s="157" t="s">
        <v>1092</v>
      </c>
      <c r="F563" s="159">
        <v>40347</v>
      </c>
      <c r="G563" s="160">
        <v>799.95</v>
      </c>
      <c r="H563" s="161">
        <v>11</v>
      </c>
      <c r="I563" s="162">
        <f t="shared" si="8"/>
        <v>8799.4500000000007</v>
      </c>
    </row>
    <row r="564" spans="2:9">
      <c r="B564" s="156" t="s">
        <v>681</v>
      </c>
      <c r="C564" s="163" t="s">
        <v>1089</v>
      </c>
      <c r="D564" s="158" t="s">
        <v>679</v>
      </c>
      <c r="E564" s="163" t="s">
        <v>1095</v>
      </c>
      <c r="F564" s="159">
        <v>40347</v>
      </c>
      <c r="G564" s="164">
        <v>799.95</v>
      </c>
      <c r="H564" s="161">
        <v>6</v>
      </c>
      <c r="I564" s="165">
        <f t="shared" si="8"/>
        <v>4799.7000000000007</v>
      </c>
    </row>
    <row r="565" spans="2:9">
      <c r="B565" s="156" t="s">
        <v>171</v>
      </c>
      <c r="C565" s="157" t="s">
        <v>1089</v>
      </c>
      <c r="D565" s="158" t="s">
        <v>674</v>
      </c>
      <c r="E565" s="157" t="s">
        <v>1094</v>
      </c>
      <c r="F565" s="159">
        <v>40351</v>
      </c>
      <c r="G565" s="160">
        <v>799.95</v>
      </c>
      <c r="H565" s="161">
        <v>19</v>
      </c>
      <c r="I565" s="162">
        <f t="shared" si="8"/>
        <v>15199.050000000001</v>
      </c>
    </row>
    <row r="566" spans="2:9">
      <c r="B566" s="156" t="s">
        <v>171</v>
      </c>
      <c r="C566" s="163" t="s">
        <v>1089</v>
      </c>
      <c r="D566" s="158" t="s">
        <v>674</v>
      </c>
      <c r="E566" s="163" t="s">
        <v>1095</v>
      </c>
      <c r="F566" s="159">
        <v>40351</v>
      </c>
      <c r="G566" s="164">
        <v>799.95</v>
      </c>
      <c r="H566" s="161">
        <v>9</v>
      </c>
      <c r="I566" s="165">
        <f t="shared" si="8"/>
        <v>7199.55</v>
      </c>
    </row>
    <row r="567" spans="2:9">
      <c r="B567" s="156" t="s">
        <v>677</v>
      </c>
      <c r="C567" s="157" t="s">
        <v>1089</v>
      </c>
      <c r="D567" s="158" t="s">
        <v>675</v>
      </c>
      <c r="E567" s="157" t="s">
        <v>1095</v>
      </c>
      <c r="F567" s="159">
        <v>40354</v>
      </c>
      <c r="G567" s="160">
        <v>799.95</v>
      </c>
      <c r="H567" s="161">
        <v>14</v>
      </c>
      <c r="I567" s="162">
        <f t="shared" si="8"/>
        <v>11199.300000000001</v>
      </c>
    </row>
    <row r="568" spans="2:9">
      <c r="B568" s="156" t="s">
        <v>682</v>
      </c>
      <c r="C568" s="163" t="s">
        <v>1089</v>
      </c>
      <c r="D568" s="158" t="s">
        <v>679</v>
      </c>
      <c r="E568" s="163" t="s">
        <v>1095</v>
      </c>
      <c r="F568" s="159">
        <v>40354</v>
      </c>
      <c r="G568" s="164">
        <v>799.95</v>
      </c>
      <c r="H568" s="161">
        <v>15</v>
      </c>
      <c r="I568" s="165">
        <f t="shared" si="8"/>
        <v>11999.25</v>
      </c>
    </row>
    <row r="569" spans="2:9">
      <c r="B569" s="156" t="s">
        <v>262</v>
      </c>
      <c r="C569" s="157" t="s">
        <v>1089</v>
      </c>
      <c r="D569" s="158" t="s">
        <v>676</v>
      </c>
      <c r="E569" s="157" t="s">
        <v>1091</v>
      </c>
      <c r="F569" s="159">
        <v>40360</v>
      </c>
      <c r="G569" s="160">
        <v>799.95</v>
      </c>
      <c r="H569" s="161">
        <v>11</v>
      </c>
      <c r="I569" s="162">
        <f t="shared" si="8"/>
        <v>8799.4500000000007</v>
      </c>
    </row>
    <row r="570" spans="2:9">
      <c r="B570" s="156" t="s">
        <v>262</v>
      </c>
      <c r="C570" s="163" t="s">
        <v>1089</v>
      </c>
      <c r="D570" s="158" t="s">
        <v>676</v>
      </c>
      <c r="E570" s="163" t="s">
        <v>1093</v>
      </c>
      <c r="F570" s="159">
        <v>40361</v>
      </c>
      <c r="G570" s="164">
        <v>799.95</v>
      </c>
      <c r="H570" s="161">
        <v>2</v>
      </c>
      <c r="I570" s="165">
        <f t="shared" si="8"/>
        <v>1599.9</v>
      </c>
    </row>
    <row r="571" spans="2:9">
      <c r="B571" s="156" t="s">
        <v>312</v>
      </c>
      <c r="C571" s="157" t="s">
        <v>1089</v>
      </c>
      <c r="D571" s="158" t="s">
        <v>674</v>
      </c>
      <c r="E571" s="157" t="s">
        <v>1094</v>
      </c>
      <c r="F571" s="159">
        <v>40365</v>
      </c>
      <c r="G571" s="160">
        <v>799.95</v>
      </c>
      <c r="H571" s="161">
        <v>15</v>
      </c>
      <c r="I571" s="162">
        <f t="shared" si="8"/>
        <v>11999.25</v>
      </c>
    </row>
    <row r="572" spans="2:9">
      <c r="B572" s="156" t="s">
        <v>171</v>
      </c>
      <c r="C572" s="163" t="s">
        <v>1089</v>
      </c>
      <c r="D572" s="158" t="s">
        <v>674</v>
      </c>
      <c r="E572" s="163" t="s">
        <v>1094</v>
      </c>
      <c r="F572" s="159">
        <v>40369</v>
      </c>
      <c r="G572" s="164">
        <v>799.95</v>
      </c>
      <c r="H572" s="161">
        <v>14</v>
      </c>
      <c r="I572" s="165">
        <f t="shared" si="8"/>
        <v>11199.300000000001</v>
      </c>
    </row>
    <row r="573" spans="2:9">
      <c r="B573" s="156" t="s">
        <v>677</v>
      </c>
      <c r="C573" s="157" t="s">
        <v>1089</v>
      </c>
      <c r="D573" s="158" t="s">
        <v>675</v>
      </c>
      <c r="E573" s="157" t="s">
        <v>1093</v>
      </c>
      <c r="F573" s="159">
        <v>40369</v>
      </c>
      <c r="G573" s="160">
        <v>799.95</v>
      </c>
      <c r="H573" s="161">
        <v>3</v>
      </c>
      <c r="I573" s="162">
        <f t="shared" si="8"/>
        <v>2399.8500000000004</v>
      </c>
    </row>
    <row r="574" spans="2:9">
      <c r="B574" s="156" t="s">
        <v>171</v>
      </c>
      <c r="C574" s="163" t="s">
        <v>1089</v>
      </c>
      <c r="D574" s="158" t="s">
        <v>674</v>
      </c>
      <c r="E574" s="163" t="s">
        <v>1091</v>
      </c>
      <c r="F574" s="159">
        <v>40376</v>
      </c>
      <c r="G574" s="164">
        <v>799.95</v>
      </c>
      <c r="H574" s="161">
        <v>14</v>
      </c>
      <c r="I574" s="165">
        <f t="shared" si="8"/>
        <v>11199.300000000001</v>
      </c>
    </row>
    <row r="575" spans="2:9">
      <c r="B575" s="156" t="s">
        <v>312</v>
      </c>
      <c r="C575" s="157" t="s">
        <v>1089</v>
      </c>
      <c r="D575" s="158" t="s">
        <v>674</v>
      </c>
      <c r="E575" s="157" t="s">
        <v>1091</v>
      </c>
      <c r="F575" s="159">
        <v>40379</v>
      </c>
      <c r="G575" s="160">
        <v>799.95</v>
      </c>
      <c r="H575" s="161">
        <v>2</v>
      </c>
      <c r="I575" s="162">
        <f t="shared" si="8"/>
        <v>1599.9</v>
      </c>
    </row>
    <row r="576" spans="2:9">
      <c r="B576" s="156" t="s">
        <v>150</v>
      </c>
      <c r="C576" s="163" t="s">
        <v>1089</v>
      </c>
      <c r="D576" s="158" t="s">
        <v>676</v>
      </c>
      <c r="E576" s="163" t="s">
        <v>1093</v>
      </c>
      <c r="F576" s="159">
        <v>40379</v>
      </c>
      <c r="G576" s="164">
        <v>799.95</v>
      </c>
      <c r="H576" s="161">
        <v>15</v>
      </c>
      <c r="I576" s="165">
        <f t="shared" si="8"/>
        <v>11999.25</v>
      </c>
    </row>
    <row r="577" spans="2:9">
      <c r="B577" s="156" t="s">
        <v>681</v>
      </c>
      <c r="C577" s="157" t="s">
        <v>1089</v>
      </c>
      <c r="D577" s="158" t="s">
        <v>679</v>
      </c>
      <c r="E577" s="157" t="s">
        <v>1092</v>
      </c>
      <c r="F577" s="159">
        <v>40383</v>
      </c>
      <c r="G577" s="160">
        <v>799.95</v>
      </c>
      <c r="H577" s="161">
        <v>2</v>
      </c>
      <c r="I577" s="162">
        <f t="shared" si="8"/>
        <v>1599.9</v>
      </c>
    </row>
    <row r="578" spans="2:9">
      <c r="B578" s="156" t="s">
        <v>312</v>
      </c>
      <c r="C578" s="163" t="s">
        <v>1089</v>
      </c>
      <c r="D578" s="158" t="s">
        <v>674</v>
      </c>
      <c r="E578" s="163" t="s">
        <v>1095</v>
      </c>
      <c r="F578" s="159">
        <v>40385</v>
      </c>
      <c r="G578" s="164">
        <v>799.95</v>
      </c>
      <c r="H578" s="161">
        <v>9</v>
      </c>
      <c r="I578" s="165">
        <f t="shared" ref="I578:I641" si="9">G578*H578</f>
        <v>7199.55</v>
      </c>
    </row>
    <row r="579" spans="2:9">
      <c r="B579" s="156" t="s">
        <v>171</v>
      </c>
      <c r="C579" s="157" t="s">
        <v>1089</v>
      </c>
      <c r="D579" s="158" t="s">
        <v>674</v>
      </c>
      <c r="E579" s="157" t="s">
        <v>1091</v>
      </c>
      <c r="F579" s="159">
        <v>40394</v>
      </c>
      <c r="G579" s="160">
        <v>799.95</v>
      </c>
      <c r="H579" s="161">
        <v>8</v>
      </c>
      <c r="I579" s="162">
        <f t="shared" si="9"/>
        <v>6399.6</v>
      </c>
    </row>
    <row r="580" spans="2:9">
      <c r="B580" s="156" t="s">
        <v>678</v>
      </c>
      <c r="C580" s="163" t="s">
        <v>1089</v>
      </c>
      <c r="D580" s="158" t="s">
        <v>679</v>
      </c>
      <c r="E580" s="163" t="s">
        <v>1092</v>
      </c>
      <c r="F580" s="159">
        <v>40394</v>
      </c>
      <c r="G580" s="164">
        <v>799.95</v>
      </c>
      <c r="H580" s="161">
        <v>5</v>
      </c>
      <c r="I580" s="165">
        <f t="shared" si="9"/>
        <v>3999.75</v>
      </c>
    </row>
    <row r="581" spans="2:9">
      <c r="B581" s="156" t="s">
        <v>343</v>
      </c>
      <c r="C581" s="157" t="s">
        <v>1089</v>
      </c>
      <c r="D581" s="158" t="s">
        <v>674</v>
      </c>
      <c r="E581" s="157" t="s">
        <v>1093</v>
      </c>
      <c r="F581" s="159">
        <v>40403</v>
      </c>
      <c r="G581" s="160">
        <v>799.95</v>
      </c>
      <c r="H581" s="161">
        <v>9</v>
      </c>
      <c r="I581" s="162">
        <f t="shared" si="9"/>
        <v>7199.55</v>
      </c>
    </row>
    <row r="582" spans="2:9">
      <c r="B582" s="156" t="s">
        <v>343</v>
      </c>
      <c r="C582" s="163" t="s">
        <v>1089</v>
      </c>
      <c r="D582" s="158" t="s">
        <v>674</v>
      </c>
      <c r="E582" s="163" t="s">
        <v>1091</v>
      </c>
      <c r="F582" s="159">
        <v>40406</v>
      </c>
      <c r="G582" s="164">
        <v>799.95</v>
      </c>
      <c r="H582" s="161">
        <v>1</v>
      </c>
      <c r="I582" s="165">
        <f t="shared" si="9"/>
        <v>799.95</v>
      </c>
    </row>
    <row r="583" spans="2:9">
      <c r="B583" s="156" t="s">
        <v>681</v>
      </c>
      <c r="C583" s="157" t="s">
        <v>1089</v>
      </c>
      <c r="D583" s="158" t="s">
        <v>679</v>
      </c>
      <c r="E583" s="157" t="s">
        <v>1093</v>
      </c>
      <c r="F583" s="159">
        <v>40409</v>
      </c>
      <c r="G583" s="160">
        <v>799.95</v>
      </c>
      <c r="H583" s="161">
        <v>13</v>
      </c>
      <c r="I583" s="162">
        <f t="shared" si="9"/>
        <v>10399.35</v>
      </c>
    </row>
    <row r="584" spans="2:9">
      <c r="B584" s="156" t="s">
        <v>673</v>
      </c>
      <c r="C584" s="163" t="s">
        <v>1089</v>
      </c>
      <c r="D584" s="158" t="s">
        <v>674</v>
      </c>
      <c r="E584" s="163" t="s">
        <v>1091</v>
      </c>
      <c r="F584" s="159">
        <v>40411</v>
      </c>
      <c r="G584" s="164">
        <v>799.95</v>
      </c>
      <c r="H584" s="161">
        <v>4</v>
      </c>
      <c r="I584" s="165">
        <f t="shared" si="9"/>
        <v>3199.8</v>
      </c>
    </row>
    <row r="585" spans="2:9">
      <c r="B585" s="156" t="s">
        <v>673</v>
      </c>
      <c r="C585" s="157" t="s">
        <v>1089</v>
      </c>
      <c r="D585" s="158" t="s">
        <v>674</v>
      </c>
      <c r="E585" s="157" t="s">
        <v>1095</v>
      </c>
      <c r="F585" s="159">
        <v>40427</v>
      </c>
      <c r="G585" s="160">
        <v>799.95</v>
      </c>
      <c r="H585" s="161">
        <v>4</v>
      </c>
      <c r="I585" s="162">
        <f t="shared" si="9"/>
        <v>3199.8</v>
      </c>
    </row>
    <row r="586" spans="2:9">
      <c r="B586" s="156" t="s">
        <v>682</v>
      </c>
      <c r="C586" s="163" t="s">
        <v>1089</v>
      </c>
      <c r="D586" s="158" t="s">
        <v>679</v>
      </c>
      <c r="E586" s="163" t="s">
        <v>1091</v>
      </c>
      <c r="F586" s="159">
        <v>40428</v>
      </c>
      <c r="G586" s="164">
        <v>799.95</v>
      </c>
      <c r="H586" s="161">
        <v>14</v>
      </c>
      <c r="I586" s="165">
        <f t="shared" si="9"/>
        <v>11199.300000000001</v>
      </c>
    </row>
    <row r="587" spans="2:9">
      <c r="B587" s="156" t="s">
        <v>150</v>
      </c>
      <c r="C587" s="157" t="s">
        <v>1089</v>
      </c>
      <c r="D587" s="158" t="s">
        <v>676</v>
      </c>
      <c r="E587" s="157" t="s">
        <v>1092</v>
      </c>
      <c r="F587" s="159">
        <v>40428</v>
      </c>
      <c r="G587" s="160">
        <v>799.95</v>
      </c>
      <c r="H587" s="161">
        <v>1</v>
      </c>
      <c r="I587" s="162">
        <f t="shared" si="9"/>
        <v>799.95</v>
      </c>
    </row>
    <row r="588" spans="2:9">
      <c r="B588" s="156" t="s">
        <v>605</v>
      </c>
      <c r="C588" s="163" t="s">
        <v>1089</v>
      </c>
      <c r="D588" s="158" t="s">
        <v>675</v>
      </c>
      <c r="E588" s="163" t="s">
        <v>1094</v>
      </c>
      <c r="F588" s="159">
        <v>40432</v>
      </c>
      <c r="G588" s="164">
        <v>799.95</v>
      </c>
      <c r="H588" s="161">
        <v>13</v>
      </c>
      <c r="I588" s="165">
        <f t="shared" si="9"/>
        <v>10399.35</v>
      </c>
    </row>
    <row r="589" spans="2:9">
      <c r="B589" s="156" t="s">
        <v>312</v>
      </c>
      <c r="C589" s="157" t="s">
        <v>1089</v>
      </c>
      <c r="D589" s="158" t="s">
        <v>674</v>
      </c>
      <c r="E589" s="157" t="s">
        <v>1092</v>
      </c>
      <c r="F589" s="159">
        <v>40432</v>
      </c>
      <c r="G589" s="160">
        <v>799.95</v>
      </c>
      <c r="H589" s="161">
        <v>10</v>
      </c>
      <c r="I589" s="162">
        <f t="shared" si="9"/>
        <v>7999.5</v>
      </c>
    </row>
    <row r="590" spans="2:9">
      <c r="B590" s="156" t="s">
        <v>681</v>
      </c>
      <c r="C590" s="163" t="s">
        <v>1089</v>
      </c>
      <c r="D590" s="158" t="s">
        <v>679</v>
      </c>
      <c r="E590" s="163" t="s">
        <v>1092</v>
      </c>
      <c r="F590" s="159">
        <v>40435</v>
      </c>
      <c r="G590" s="164">
        <v>799.95</v>
      </c>
      <c r="H590" s="161">
        <v>8</v>
      </c>
      <c r="I590" s="165">
        <f t="shared" si="9"/>
        <v>6399.6</v>
      </c>
    </row>
    <row r="591" spans="2:9">
      <c r="B591" s="156" t="s">
        <v>678</v>
      </c>
      <c r="C591" s="157" t="s">
        <v>1089</v>
      </c>
      <c r="D591" s="158" t="s">
        <v>679</v>
      </c>
      <c r="E591" s="157" t="s">
        <v>1092</v>
      </c>
      <c r="F591" s="159">
        <v>40435</v>
      </c>
      <c r="G591" s="160">
        <v>799.95</v>
      </c>
      <c r="H591" s="161">
        <v>10</v>
      </c>
      <c r="I591" s="162">
        <f t="shared" si="9"/>
        <v>7999.5</v>
      </c>
    </row>
    <row r="592" spans="2:9">
      <c r="B592" s="156" t="s">
        <v>681</v>
      </c>
      <c r="C592" s="163" t="s">
        <v>1089</v>
      </c>
      <c r="D592" s="158" t="s">
        <v>679</v>
      </c>
      <c r="E592" s="163" t="s">
        <v>1092</v>
      </c>
      <c r="F592" s="159">
        <v>40437</v>
      </c>
      <c r="G592" s="164">
        <v>799.95</v>
      </c>
      <c r="H592" s="161">
        <v>13</v>
      </c>
      <c r="I592" s="165">
        <f t="shared" si="9"/>
        <v>10399.35</v>
      </c>
    </row>
    <row r="593" spans="2:9">
      <c r="B593" s="156" t="s">
        <v>312</v>
      </c>
      <c r="C593" s="157" t="s">
        <v>1089</v>
      </c>
      <c r="D593" s="158" t="s">
        <v>674</v>
      </c>
      <c r="E593" s="157" t="s">
        <v>1092</v>
      </c>
      <c r="F593" s="159">
        <v>40438</v>
      </c>
      <c r="G593" s="160">
        <v>799.95</v>
      </c>
      <c r="H593" s="161">
        <v>11</v>
      </c>
      <c r="I593" s="162">
        <f t="shared" si="9"/>
        <v>8799.4500000000007</v>
      </c>
    </row>
    <row r="594" spans="2:9">
      <c r="B594" s="156" t="s">
        <v>678</v>
      </c>
      <c r="C594" s="163" t="s">
        <v>1089</v>
      </c>
      <c r="D594" s="158" t="s">
        <v>679</v>
      </c>
      <c r="E594" s="163" t="s">
        <v>1091</v>
      </c>
      <c r="F594" s="159">
        <v>40439</v>
      </c>
      <c r="G594" s="164">
        <v>799.95</v>
      </c>
      <c r="H594" s="161">
        <v>10</v>
      </c>
      <c r="I594" s="165">
        <f t="shared" si="9"/>
        <v>7999.5</v>
      </c>
    </row>
    <row r="595" spans="2:9">
      <c r="B595" s="156" t="s">
        <v>678</v>
      </c>
      <c r="C595" s="157" t="s">
        <v>1089</v>
      </c>
      <c r="D595" s="158" t="s">
        <v>679</v>
      </c>
      <c r="E595" s="157" t="s">
        <v>1095</v>
      </c>
      <c r="F595" s="159">
        <v>40442</v>
      </c>
      <c r="G595" s="160">
        <v>799.95</v>
      </c>
      <c r="H595" s="161">
        <v>4</v>
      </c>
      <c r="I595" s="162">
        <f t="shared" si="9"/>
        <v>3199.8</v>
      </c>
    </row>
    <row r="596" spans="2:9">
      <c r="B596" s="156" t="s">
        <v>262</v>
      </c>
      <c r="C596" s="163" t="s">
        <v>1089</v>
      </c>
      <c r="D596" s="158" t="s">
        <v>676</v>
      </c>
      <c r="E596" s="163" t="s">
        <v>1094</v>
      </c>
      <c r="F596" s="159">
        <v>40448</v>
      </c>
      <c r="G596" s="164">
        <v>799.95</v>
      </c>
      <c r="H596" s="161">
        <v>6</v>
      </c>
      <c r="I596" s="165">
        <f t="shared" si="9"/>
        <v>4799.7000000000007</v>
      </c>
    </row>
    <row r="597" spans="2:9">
      <c r="B597" s="156" t="s">
        <v>605</v>
      </c>
      <c r="C597" s="157" t="s">
        <v>1089</v>
      </c>
      <c r="D597" s="158" t="s">
        <v>675</v>
      </c>
      <c r="E597" s="157" t="s">
        <v>1091</v>
      </c>
      <c r="F597" s="159">
        <v>40470</v>
      </c>
      <c r="G597" s="160">
        <v>799.95</v>
      </c>
      <c r="H597" s="161">
        <v>13</v>
      </c>
      <c r="I597" s="162">
        <f t="shared" si="9"/>
        <v>10399.35</v>
      </c>
    </row>
    <row r="598" spans="2:9">
      <c r="B598" s="156" t="s">
        <v>677</v>
      </c>
      <c r="C598" s="163" t="s">
        <v>1089</v>
      </c>
      <c r="D598" s="158" t="s">
        <v>675</v>
      </c>
      <c r="E598" s="163" t="s">
        <v>1093</v>
      </c>
      <c r="F598" s="159">
        <v>40470</v>
      </c>
      <c r="G598" s="164">
        <v>799.95</v>
      </c>
      <c r="H598" s="161">
        <v>5</v>
      </c>
      <c r="I598" s="165">
        <f t="shared" si="9"/>
        <v>3999.75</v>
      </c>
    </row>
    <row r="599" spans="2:9">
      <c r="B599" s="156" t="s">
        <v>678</v>
      </c>
      <c r="C599" s="157" t="s">
        <v>1089</v>
      </c>
      <c r="D599" s="158" t="s">
        <v>679</v>
      </c>
      <c r="E599" s="157" t="s">
        <v>1091</v>
      </c>
      <c r="F599" s="159">
        <v>40473</v>
      </c>
      <c r="G599" s="160">
        <v>799.95</v>
      </c>
      <c r="H599" s="161">
        <v>2</v>
      </c>
      <c r="I599" s="162">
        <f t="shared" si="9"/>
        <v>1599.9</v>
      </c>
    </row>
    <row r="600" spans="2:9">
      <c r="B600" s="156" t="s">
        <v>678</v>
      </c>
      <c r="C600" s="163" t="s">
        <v>1089</v>
      </c>
      <c r="D600" s="158" t="s">
        <v>679</v>
      </c>
      <c r="E600" s="163" t="s">
        <v>1091</v>
      </c>
      <c r="F600" s="159">
        <v>40478</v>
      </c>
      <c r="G600" s="164">
        <v>799.95</v>
      </c>
      <c r="H600" s="161">
        <v>9</v>
      </c>
      <c r="I600" s="165">
        <f t="shared" si="9"/>
        <v>7199.55</v>
      </c>
    </row>
    <row r="601" spans="2:9">
      <c r="B601" s="156" t="s">
        <v>171</v>
      </c>
      <c r="C601" s="157" t="s">
        <v>1089</v>
      </c>
      <c r="D601" s="158" t="s">
        <v>674</v>
      </c>
      <c r="E601" s="157" t="s">
        <v>1091</v>
      </c>
      <c r="F601" s="159">
        <v>40479</v>
      </c>
      <c r="G601" s="160">
        <v>799.95</v>
      </c>
      <c r="H601" s="161">
        <v>4</v>
      </c>
      <c r="I601" s="162">
        <f t="shared" si="9"/>
        <v>3199.8</v>
      </c>
    </row>
    <row r="602" spans="2:9">
      <c r="B602" s="156" t="s">
        <v>682</v>
      </c>
      <c r="C602" s="163" t="s">
        <v>1089</v>
      </c>
      <c r="D602" s="158" t="s">
        <v>679</v>
      </c>
      <c r="E602" s="163" t="s">
        <v>1091</v>
      </c>
      <c r="F602" s="159">
        <v>40480</v>
      </c>
      <c r="G602" s="164">
        <v>799.95</v>
      </c>
      <c r="H602" s="161">
        <v>10</v>
      </c>
      <c r="I602" s="165">
        <f t="shared" si="9"/>
        <v>7999.5</v>
      </c>
    </row>
    <row r="603" spans="2:9">
      <c r="B603" s="156" t="s">
        <v>677</v>
      </c>
      <c r="C603" s="157" t="s">
        <v>1089</v>
      </c>
      <c r="D603" s="158" t="s">
        <v>675</v>
      </c>
      <c r="E603" s="157" t="s">
        <v>1095</v>
      </c>
      <c r="F603" s="159">
        <v>40484</v>
      </c>
      <c r="G603" s="160">
        <v>799.95</v>
      </c>
      <c r="H603" s="161">
        <v>7</v>
      </c>
      <c r="I603" s="162">
        <f t="shared" si="9"/>
        <v>5599.6500000000005</v>
      </c>
    </row>
    <row r="604" spans="2:9">
      <c r="B604" s="156" t="s">
        <v>343</v>
      </c>
      <c r="C604" s="163" t="s">
        <v>1089</v>
      </c>
      <c r="D604" s="158" t="s">
        <v>674</v>
      </c>
      <c r="E604" s="163" t="s">
        <v>1092</v>
      </c>
      <c r="F604" s="159">
        <v>40494</v>
      </c>
      <c r="G604" s="164">
        <v>799.95</v>
      </c>
      <c r="H604" s="161">
        <v>3</v>
      </c>
      <c r="I604" s="165">
        <f t="shared" si="9"/>
        <v>2399.8500000000004</v>
      </c>
    </row>
    <row r="605" spans="2:9">
      <c r="B605" s="156" t="s">
        <v>262</v>
      </c>
      <c r="C605" s="157" t="s">
        <v>1089</v>
      </c>
      <c r="D605" s="158" t="s">
        <v>676</v>
      </c>
      <c r="E605" s="157" t="s">
        <v>1093</v>
      </c>
      <c r="F605" s="159">
        <v>40499</v>
      </c>
      <c r="G605" s="160">
        <v>799.95</v>
      </c>
      <c r="H605" s="161">
        <v>5</v>
      </c>
      <c r="I605" s="162">
        <f t="shared" si="9"/>
        <v>3999.75</v>
      </c>
    </row>
    <row r="606" spans="2:9">
      <c r="B606" s="156" t="s">
        <v>312</v>
      </c>
      <c r="C606" s="163" t="s">
        <v>1089</v>
      </c>
      <c r="D606" s="158" t="s">
        <v>674</v>
      </c>
      <c r="E606" s="163" t="s">
        <v>1094</v>
      </c>
      <c r="F606" s="159">
        <v>40504</v>
      </c>
      <c r="G606" s="164">
        <v>799.95</v>
      </c>
      <c r="H606" s="161">
        <v>14</v>
      </c>
      <c r="I606" s="165">
        <f t="shared" si="9"/>
        <v>11199.300000000001</v>
      </c>
    </row>
    <row r="607" spans="2:9">
      <c r="B607" s="156" t="s">
        <v>150</v>
      </c>
      <c r="C607" s="157" t="s">
        <v>1089</v>
      </c>
      <c r="D607" s="158" t="s">
        <v>676</v>
      </c>
      <c r="E607" s="157" t="s">
        <v>1095</v>
      </c>
      <c r="F607" s="159">
        <v>40504</v>
      </c>
      <c r="G607" s="160">
        <v>799.95</v>
      </c>
      <c r="H607" s="161">
        <v>2</v>
      </c>
      <c r="I607" s="162">
        <f t="shared" si="9"/>
        <v>1599.9</v>
      </c>
    </row>
    <row r="608" spans="2:9">
      <c r="B608" s="156" t="s">
        <v>673</v>
      </c>
      <c r="C608" s="163" t="s">
        <v>1089</v>
      </c>
      <c r="D608" s="158" t="s">
        <v>674</v>
      </c>
      <c r="E608" s="163" t="s">
        <v>1093</v>
      </c>
      <c r="F608" s="159">
        <v>40505</v>
      </c>
      <c r="G608" s="164">
        <v>799.95</v>
      </c>
      <c r="H608" s="161">
        <v>14</v>
      </c>
      <c r="I608" s="165">
        <f t="shared" si="9"/>
        <v>11199.300000000001</v>
      </c>
    </row>
    <row r="609" spans="2:9">
      <c r="B609" s="156" t="s">
        <v>680</v>
      </c>
      <c r="C609" s="157" t="s">
        <v>1089</v>
      </c>
      <c r="D609" s="158" t="s">
        <v>679</v>
      </c>
      <c r="E609" s="157" t="s">
        <v>1094</v>
      </c>
      <c r="F609" s="159">
        <v>40513</v>
      </c>
      <c r="G609" s="160">
        <v>799.95</v>
      </c>
      <c r="H609" s="161">
        <v>12</v>
      </c>
      <c r="I609" s="162">
        <f t="shared" si="9"/>
        <v>9599.4000000000015</v>
      </c>
    </row>
    <row r="610" spans="2:9">
      <c r="B610" s="156" t="s">
        <v>673</v>
      </c>
      <c r="C610" s="163" t="s">
        <v>1089</v>
      </c>
      <c r="D610" s="158" t="s">
        <v>674</v>
      </c>
      <c r="E610" s="163" t="s">
        <v>1091</v>
      </c>
      <c r="F610" s="159">
        <v>40523</v>
      </c>
      <c r="G610" s="164">
        <v>799.95</v>
      </c>
      <c r="H610" s="161">
        <v>7</v>
      </c>
      <c r="I610" s="165">
        <f t="shared" si="9"/>
        <v>5599.6500000000005</v>
      </c>
    </row>
    <row r="611" spans="2:9">
      <c r="B611" s="156" t="s">
        <v>677</v>
      </c>
      <c r="C611" s="157" t="s">
        <v>1089</v>
      </c>
      <c r="D611" s="158" t="s">
        <v>675</v>
      </c>
      <c r="E611" s="157" t="s">
        <v>1094</v>
      </c>
      <c r="F611" s="159">
        <v>40525</v>
      </c>
      <c r="G611" s="160">
        <v>799.95</v>
      </c>
      <c r="H611" s="161">
        <v>13</v>
      </c>
      <c r="I611" s="162">
        <f t="shared" si="9"/>
        <v>10399.35</v>
      </c>
    </row>
    <row r="612" spans="2:9">
      <c r="B612" s="156" t="s">
        <v>150</v>
      </c>
      <c r="C612" s="163" t="s">
        <v>1089</v>
      </c>
      <c r="D612" s="158" t="s">
        <v>676</v>
      </c>
      <c r="E612" s="163" t="s">
        <v>1095</v>
      </c>
      <c r="F612" s="159">
        <v>40528</v>
      </c>
      <c r="G612" s="164">
        <v>799.95</v>
      </c>
      <c r="H612" s="161">
        <v>14</v>
      </c>
      <c r="I612" s="165">
        <f t="shared" si="9"/>
        <v>11199.300000000001</v>
      </c>
    </row>
    <row r="613" spans="2:9">
      <c r="B613" s="156" t="s">
        <v>262</v>
      </c>
      <c r="C613" s="157" t="s">
        <v>1089</v>
      </c>
      <c r="D613" s="158" t="s">
        <v>676</v>
      </c>
      <c r="E613" s="157" t="s">
        <v>1094</v>
      </c>
      <c r="F613" s="159">
        <v>40530</v>
      </c>
      <c r="G613" s="160">
        <v>799.95</v>
      </c>
      <c r="H613" s="161">
        <v>11</v>
      </c>
      <c r="I613" s="162">
        <f t="shared" si="9"/>
        <v>8799.4500000000007</v>
      </c>
    </row>
    <row r="614" spans="2:9">
      <c r="B614" s="156" t="s">
        <v>171</v>
      </c>
      <c r="C614" s="163" t="s">
        <v>1089</v>
      </c>
      <c r="D614" s="158" t="s">
        <v>674</v>
      </c>
      <c r="E614" s="163" t="s">
        <v>1092</v>
      </c>
      <c r="F614" s="159">
        <v>40532</v>
      </c>
      <c r="G614" s="164">
        <v>799.95</v>
      </c>
      <c r="H614" s="161">
        <v>6</v>
      </c>
      <c r="I614" s="165">
        <f t="shared" si="9"/>
        <v>4799.7000000000007</v>
      </c>
    </row>
    <row r="615" spans="2:9">
      <c r="B615" s="156" t="s">
        <v>680</v>
      </c>
      <c r="C615" s="157" t="s">
        <v>1089</v>
      </c>
      <c r="D615" s="158" t="s">
        <v>679</v>
      </c>
      <c r="E615" s="157" t="s">
        <v>1094</v>
      </c>
      <c r="F615" s="159">
        <v>40534</v>
      </c>
      <c r="G615" s="160">
        <v>799.95</v>
      </c>
      <c r="H615" s="161">
        <v>20</v>
      </c>
      <c r="I615" s="162">
        <f t="shared" si="9"/>
        <v>15999</v>
      </c>
    </row>
    <row r="616" spans="2:9">
      <c r="B616" s="156" t="s">
        <v>678</v>
      </c>
      <c r="C616" s="163" t="s">
        <v>1089</v>
      </c>
      <c r="D616" s="158" t="s">
        <v>679</v>
      </c>
      <c r="E616" s="163" t="s">
        <v>1094</v>
      </c>
      <c r="F616" s="159">
        <v>40548</v>
      </c>
      <c r="G616" s="164">
        <v>799.95</v>
      </c>
      <c r="H616" s="161">
        <v>18</v>
      </c>
      <c r="I616" s="165">
        <f t="shared" si="9"/>
        <v>14399.1</v>
      </c>
    </row>
    <row r="617" spans="2:9">
      <c r="B617" s="156" t="s">
        <v>677</v>
      </c>
      <c r="C617" s="157" t="s">
        <v>1089</v>
      </c>
      <c r="D617" s="158" t="s">
        <v>675</v>
      </c>
      <c r="E617" s="157" t="s">
        <v>1091</v>
      </c>
      <c r="F617" s="159">
        <v>40550</v>
      </c>
      <c r="G617" s="160">
        <v>799.95</v>
      </c>
      <c r="H617" s="161">
        <v>7</v>
      </c>
      <c r="I617" s="162">
        <f t="shared" si="9"/>
        <v>5599.6500000000005</v>
      </c>
    </row>
    <row r="618" spans="2:9">
      <c r="B618" s="156" t="s">
        <v>262</v>
      </c>
      <c r="C618" s="163" t="s">
        <v>1089</v>
      </c>
      <c r="D618" s="158" t="s">
        <v>676</v>
      </c>
      <c r="E618" s="163" t="s">
        <v>1091</v>
      </c>
      <c r="F618" s="159">
        <v>40550</v>
      </c>
      <c r="G618" s="164">
        <v>799.95</v>
      </c>
      <c r="H618" s="161">
        <v>8</v>
      </c>
      <c r="I618" s="165">
        <f t="shared" si="9"/>
        <v>6399.6</v>
      </c>
    </row>
    <row r="619" spans="2:9">
      <c r="B619" s="156" t="s">
        <v>343</v>
      </c>
      <c r="C619" s="157" t="s">
        <v>1089</v>
      </c>
      <c r="D619" s="158" t="s">
        <v>674</v>
      </c>
      <c r="E619" s="157" t="s">
        <v>1095</v>
      </c>
      <c r="F619" s="159">
        <v>40550</v>
      </c>
      <c r="G619" s="160">
        <v>799.95</v>
      </c>
      <c r="H619" s="161">
        <v>15</v>
      </c>
      <c r="I619" s="162">
        <f t="shared" si="9"/>
        <v>11999.25</v>
      </c>
    </row>
    <row r="620" spans="2:9">
      <c r="B620" s="156" t="s">
        <v>681</v>
      </c>
      <c r="C620" s="163" t="s">
        <v>1089</v>
      </c>
      <c r="D620" s="158" t="s">
        <v>679</v>
      </c>
      <c r="E620" s="163" t="s">
        <v>1095</v>
      </c>
      <c r="F620" s="159">
        <v>40551</v>
      </c>
      <c r="G620" s="164">
        <v>799.95</v>
      </c>
      <c r="H620" s="161">
        <v>7</v>
      </c>
      <c r="I620" s="165">
        <f t="shared" si="9"/>
        <v>5599.6500000000005</v>
      </c>
    </row>
    <row r="621" spans="2:9">
      <c r="B621" s="156" t="s">
        <v>262</v>
      </c>
      <c r="C621" s="157" t="s">
        <v>1089</v>
      </c>
      <c r="D621" s="158" t="s">
        <v>676</v>
      </c>
      <c r="E621" s="157" t="s">
        <v>1094</v>
      </c>
      <c r="F621" s="159">
        <v>40556</v>
      </c>
      <c r="G621" s="160">
        <v>799.95</v>
      </c>
      <c r="H621" s="161">
        <v>6</v>
      </c>
      <c r="I621" s="162">
        <f t="shared" si="9"/>
        <v>4799.7000000000007</v>
      </c>
    </row>
    <row r="622" spans="2:9">
      <c r="B622" s="156" t="s">
        <v>673</v>
      </c>
      <c r="C622" s="163" t="s">
        <v>1089</v>
      </c>
      <c r="D622" s="158" t="s">
        <v>674</v>
      </c>
      <c r="E622" s="163" t="s">
        <v>1091</v>
      </c>
      <c r="F622" s="159">
        <v>40561</v>
      </c>
      <c r="G622" s="164">
        <v>799.95</v>
      </c>
      <c r="H622" s="161">
        <v>3</v>
      </c>
      <c r="I622" s="165">
        <f t="shared" si="9"/>
        <v>2399.8500000000004</v>
      </c>
    </row>
    <row r="623" spans="2:9">
      <c r="B623" s="156" t="s">
        <v>150</v>
      </c>
      <c r="C623" s="157" t="s">
        <v>1089</v>
      </c>
      <c r="D623" s="158" t="s">
        <v>676</v>
      </c>
      <c r="E623" s="157" t="s">
        <v>1092</v>
      </c>
      <c r="F623" s="159">
        <v>40562</v>
      </c>
      <c r="G623" s="160">
        <v>799.95</v>
      </c>
      <c r="H623" s="161">
        <v>10</v>
      </c>
      <c r="I623" s="162">
        <f t="shared" si="9"/>
        <v>7999.5</v>
      </c>
    </row>
    <row r="624" spans="2:9">
      <c r="B624" s="156" t="s">
        <v>680</v>
      </c>
      <c r="C624" s="163" t="s">
        <v>1089</v>
      </c>
      <c r="D624" s="158" t="s">
        <v>679</v>
      </c>
      <c r="E624" s="163" t="s">
        <v>1094</v>
      </c>
      <c r="F624" s="159">
        <v>40564</v>
      </c>
      <c r="G624" s="164">
        <v>799.95</v>
      </c>
      <c r="H624" s="161">
        <v>15</v>
      </c>
      <c r="I624" s="165">
        <f t="shared" si="9"/>
        <v>11999.25</v>
      </c>
    </row>
    <row r="625" spans="2:9">
      <c r="B625" s="156" t="s">
        <v>343</v>
      </c>
      <c r="C625" s="157" t="s">
        <v>1089</v>
      </c>
      <c r="D625" s="158" t="s">
        <v>674</v>
      </c>
      <c r="E625" s="157" t="s">
        <v>1091</v>
      </c>
      <c r="F625" s="159">
        <v>40568</v>
      </c>
      <c r="G625" s="160">
        <v>799.95</v>
      </c>
      <c r="H625" s="161">
        <v>2</v>
      </c>
      <c r="I625" s="162">
        <f t="shared" si="9"/>
        <v>1599.9</v>
      </c>
    </row>
    <row r="626" spans="2:9">
      <c r="B626" s="156" t="s">
        <v>682</v>
      </c>
      <c r="C626" s="163" t="s">
        <v>1089</v>
      </c>
      <c r="D626" s="158" t="s">
        <v>679</v>
      </c>
      <c r="E626" s="163" t="s">
        <v>1092</v>
      </c>
      <c r="F626" s="159">
        <v>40568</v>
      </c>
      <c r="G626" s="164">
        <v>799.95</v>
      </c>
      <c r="H626" s="161">
        <v>11</v>
      </c>
      <c r="I626" s="165">
        <f t="shared" si="9"/>
        <v>8799.4500000000007</v>
      </c>
    </row>
    <row r="627" spans="2:9">
      <c r="B627" s="156" t="s">
        <v>678</v>
      </c>
      <c r="C627" s="157" t="s">
        <v>1089</v>
      </c>
      <c r="D627" s="158" t="s">
        <v>679</v>
      </c>
      <c r="E627" s="157" t="s">
        <v>1095</v>
      </c>
      <c r="F627" s="159">
        <v>40571</v>
      </c>
      <c r="G627" s="160">
        <v>799.95</v>
      </c>
      <c r="H627" s="161">
        <v>15</v>
      </c>
      <c r="I627" s="162">
        <f t="shared" si="9"/>
        <v>11999.25</v>
      </c>
    </row>
    <row r="628" spans="2:9">
      <c r="B628" s="156" t="s">
        <v>343</v>
      </c>
      <c r="C628" s="163" t="s">
        <v>1089</v>
      </c>
      <c r="D628" s="158" t="s">
        <v>674</v>
      </c>
      <c r="E628" s="163" t="s">
        <v>1093</v>
      </c>
      <c r="F628" s="159">
        <v>40578</v>
      </c>
      <c r="G628" s="164">
        <v>799.95</v>
      </c>
      <c r="H628" s="161">
        <v>6</v>
      </c>
      <c r="I628" s="165">
        <f t="shared" si="9"/>
        <v>4799.7000000000007</v>
      </c>
    </row>
    <row r="629" spans="2:9">
      <c r="B629" s="156" t="s">
        <v>680</v>
      </c>
      <c r="C629" s="157" t="s">
        <v>1089</v>
      </c>
      <c r="D629" s="158" t="s">
        <v>679</v>
      </c>
      <c r="E629" s="157" t="s">
        <v>1093</v>
      </c>
      <c r="F629" s="159">
        <v>40582</v>
      </c>
      <c r="G629" s="160">
        <v>799.95</v>
      </c>
      <c r="H629" s="161">
        <v>11</v>
      </c>
      <c r="I629" s="162">
        <f t="shared" si="9"/>
        <v>8799.4500000000007</v>
      </c>
    </row>
    <row r="630" spans="2:9">
      <c r="B630" s="156" t="s">
        <v>605</v>
      </c>
      <c r="C630" s="163" t="s">
        <v>1089</v>
      </c>
      <c r="D630" s="158" t="s">
        <v>675</v>
      </c>
      <c r="E630" s="163" t="s">
        <v>1092</v>
      </c>
      <c r="F630" s="159">
        <v>40591</v>
      </c>
      <c r="G630" s="164">
        <v>799.95</v>
      </c>
      <c r="H630" s="161">
        <v>4</v>
      </c>
      <c r="I630" s="165">
        <f t="shared" si="9"/>
        <v>3199.8</v>
      </c>
    </row>
    <row r="631" spans="2:9">
      <c r="B631" s="156" t="s">
        <v>681</v>
      </c>
      <c r="C631" s="157" t="s">
        <v>1089</v>
      </c>
      <c r="D631" s="158" t="s">
        <v>679</v>
      </c>
      <c r="E631" s="157" t="s">
        <v>1095</v>
      </c>
      <c r="F631" s="159">
        <v>40593</v>
      </c>
      <c r="G631" s="160">
        <v>799.95</v>
      </c>
      <c r="H631" s="161">
        <v>13</v>
      </c>
      <c r="I631" s="162">
        <f t="shared" si="9"/>
        <v>10399.35</v>
      </c>
    </row>
    <row r="632" spans="2:9">
      <c r="B632" s="156" t="s">
        <v>682</v>
      </c>
      <c r="C632" s="163" t="s">
        <v>1089</v>
      </c>
      <c r="D632" s="158" t="s">
        <v>679</v>
      </c>
      <c r="E632" s="163" t="s">
        <v>1095</v>
      </c>
      <c r="F632" s="159">
        <v>40603</v>
      </c>
      <c r="G632" s="164">
        <v>799.95</v>
      </c>
      <c r="H632" s="161">
        <v>13</v>
      </c>
      <c r="I632" s="165">
        <f t="shared" si="9"/>
        <v>10399.35</v>
      </c>
    </row>
    <row r="633" spans="2:9">
      <c r="B633" s="156" t="s">
        <v>681</v>
      </c>
      <c r="C633" s="157" t="s">
        <v>1089</v>
      </c>
      <c r="D633" s="158" t="s">
        <v>679</v>
      </c>
      <c r="E633" s="157" t="s">
        <v>1094</v>
      </c>
      <c r="F633" s="159">
        <v>40613</v>
      </c>
      <c r="G633" s="160">
        <v>799.95</v>
      </c>
      <c r="H633" s="161">
        <v>9</v>
      </c>
      <c r="I633" s="162">
        <f t="shared" si="9"/>
        <v>7199.55</v>
      </c>
    </row>
    <row r="634" spans="2:9">
      <c r="B634" s="156" t="s">
        <v>343</v>
      </c>
      <c r="C634" s="163" t="s">
        <v>1089</v>
      </c>
      <c r="D634" s="158" t="s">
        <v>674</v>
      </c>
      <c r="E634" s="163" t="s">
        <v>1094</v>
      </c>
      <c r="F634" s="159">
        <v>40614</v>
      </c>
      <c r="G634" s="164">
        <v>799.95</v>
      </c>
      <c r="H634" s="161">
        <v>8</v>
      </c>
      <c r="I634" s="165">
        <f t="shared" si="9"/>
        <v>6399.6</v>
      </c>
    </row>
    <row r="635" spans="2:9">
      <c r="B635" s="156" t="s">
        <v>682</v>
      </c>
      <c r="C635" s="157" t="s">
        <v>1089</v>
      </c>
      <c r="D635" s="158" t="s">
        <v>679</v>
      </c>
      <c r="E635" s="157" t="s">
        <v>1095</v>
      </c>
      <c r="F635" s="159">
        <v>40624</v>
      </c>
      <c r="G635" s="160">
        <v>799.95</v>
      </c>
      <c r="H635" s="161">
        <v>10</v>
      </c>
      <c r="I635" s="162">
        <f t="shared" si="9"/>
        <v>7999.5</v>
      </c>
    </row>
    <row r="636" spans="2:9">
      <c r="B636" s="156" t="s">
        <v>605</v>
      </c>
      <c r="C636" s="163" t="s">
        <v>1089</v>
      </c>
      <c r="D636" s="158" t="s">
        <v>675</v>
      </c>
      <c r="E636" s="163" t="s">
        <v>1094</v>
      </c>
      <c r="F636" s="159">
        <v>40628</v>
      </c>
      <c r="G636" s="164">
        <v>799.95</v>
      </c>
      <c r="H636" s="161">
        <v>7</v>
      </c>
      <c r="I636" s="165">
        <f t="shared" si="9"/>
        <v>5599.6500000000005</v>
      </c>
    </row>
    <row r="637" spans="2:9">
      <c r="B637" s="156" t="s">
        <v>678</v>
      </c>
      <c r="C637" s="157" t="s">
        <v>1089</v>
      </c>
      <c r="D637" s="158" t="s">
        <v>679</v>
      </c>
      <c r="E637" s="157" t="s">
        <v>1094</v>
      </c>
      <c r="F637" s="159">
        <v>40632</v>
      </c>
      <c r="G637" s="160">
        <v>799.95</v>
      </c>
      <c r="H637" s="161">
        <v>12</v>
      </c>
      <c r="I637" s="162">
        <f t="shared" si="9"/>
        <v>9599.4000000000015</v>
      </c>
    </row>
    <row r="638" spans="2:9">
      <c r="B638" s="156" t="s">
        <v>678</v>
      </c>
      <c r="C638" s="163" t="s">
        <v>1089</v>
      </c>
      <c r="D638" s="158" t="s">
        <v>679</v>
      </c>
      <c r="E638" s="163" t="s">
        <v>1095</v>
      </c>
      <c r="F638" s="159">
        <v>40646</v>
      </c>
      <c r="G638" s="164">
        <v>799.95</v>
      </c>
      <c r="H638" s="161">
        <v>9</v>
      </c>
      <c r="I638" s="165">
        <f t="shared" si="9"/>
        <v>7199.55</v>
      </c>
    </row>
    <row r="639" spans="2:9">
      <c r="B639" s="156" t="s">
        <v>681</v>
      </c>
      <c r="C639" s="157" t="s">
        <v>1089</v>
      </c>
      <c r="D639" s="158" t="s">
        <v>679</v>
      </c>
      <c r="E639" s="157" t="s">
        <v>1092</v>
      </c>
      <c r="F639" s="159">
        <v>40648</v>
      </c>
      <c r="G639" s="160">
        <v>799.95</v>
      </c>
      <c r="H639" s="161">
        <v>13</v>
      </c>
      <c r="I639" s="162">
        <f t="shared" si="9"/>
        <v>10399.35</v>
      </c>
    </row>
    <row r="640" spans="2:9">
      <c r="B640" s="156" t="s">
        <v>171</v>
      </c>
      <c r="C640" s="163" t="s">
        <v>1089</v>
      </c>
      <c r="D640" s="158" t="s">
        <v>674</v>
      </c>
      <c r="E640" s="163" t="s">
        <v>1095</v>
      </c>
      <c r="F640" s="159">
        <v>40653</v>
      </c>
      <c r="G640" s="164">
        <v>799.95</v>
      </c>
      <c r="H640" s="161">
        <v>5</v>
      </c>
      <c r="I640" s="165">
        <f t="shared" si="9"/>
        <v>3999.75</v>
      </c>
    </row>
    <row r="641" spans="2:9">
      <c r="B641" s="156" t="s">
        <v>150</v>
      </c>
      <c r="C641" s="157" t="s">
        <v>1089</v>
      </c>
      <c r="D641" s="158" t="s">
        <v>676</v>
      </c>
      <c r="E641" s="157" t="s">
        <v>1092</v>
      </c>
      <c r="F641" s="159">
        <v>40655</v>
      </c>
      <c r="G641" s="160">
        <v>799.95</v>
      </c>
      <c r="H641" s="161">
        <v>14</v>
      </c>
      <c r="I641" s="162">
        <f t="shared" si="9"/>
        <v>11199.300000000001</v>
      </c>
    </row>
    <row r="642" spans="2:9">
      <c r="B642" s="156" t="s">
        <v>673</v>
      </c>
      <c r="C642" s="163" t="s">
        <v>1089</v>
      </c>
      <c r="D642" s="158" t="s">
        <v>674</v>
      </c>
      <c r="E642" s="163" t="s">
        <v>1093</v>
      </c>
      <c r="F642" s="159">
        <v>40658</v>
      </c>
      <c r="G642" s="164">
        <v>799.95</v>
      </c>
      <c r="H642" s="161">
        <v>10</v>
      </c>
      <c r="I642" s="165">
        <f t="shared" ref="I642:I705" si="10">G642*H642</f>
        <v>7999.5</v>
      </c>
    </row>
    <row r="643" spans="2:9">
      <c r="B643" s="156" t="s">
        <v>605</v>
      </c>
      <c r="C643" s="157" t="s">
        <v>1089</v>
      </c>
      <c r="D643" s="158" t="s">
        <v>675</v>
      </c>
      <c r="E643" s="157" t="s">
        <v>1091</v>
      </c>
      <c r="F643" s="159">
        <v>40659</v>
      </c>
      <c r="G643" s="160">
        <v>799.95</v>
      </c>
      <c r="H643" s="161">
        <v>8</v>
      </c>
      <c r="I643" s="162">
        <f t="shared" si="10"/>
        <v>6399.6</v>
      </c>
    </row>
    <row r="644" spans="2:9">
      <c r="B644" s="156" t="s">
        <v>262</v>
      </c>
      <c r="C644" s="163" t="s">
        <v>1089</v>
      </c>
      <c r="D644" s="158" t="s">
        <v>676</v>
      </c>
      <c r="E644" s="163" t="s">
        <v>1094</v>
      </c>
      <c r="F644" s="159">
        <v>40660</v>
      </c>
      <c r="G644" s="164">
        <v>799.95</v>
      </c>
      <c r="H644" s="161">
        <v>11</v>
      </c>
      <c r="I644" s="165">
        <f t="shared" si="10"/>
        <v>8799.4500000000007</v>
      </c>
    </row>
    <row r="645" spans="2:9">
      <c r="B645" s="156" t="s">
        <v>605</v>
      </c>
      <c r="C645" s="157" t="s">
        <v>1089</v>
      </c>
      <c r="D645" s="158" t="s">
        <v>675</v>
      </c>
      <c r="E645" s="157" t="s">
        <v>1095</v>
      </c>
      <c r="F645" s="159">
        <v>40661</v>
      </c>
      <c r="G645" s="160">
        <v>799.95</v>
      </c>
      <c r="H645" s="161">
        <v>9</v>
      </c>
      <c r="I645" s="162">
        <f t="shared" si="10"/>
        <v>7199.55</v>
      </c>
    </row>
    <row r="646" spans="2:9">
      <c r="B646" s="156" t="s">
        <v>150</v>
      </c>
      <c r="C646" s="163" t="s">
        <v>1089</v>
      </c>
      <c r="D646" s="158" t="s">
        <v>676</v>
      </c>
      <c r="E646" s="163" t="s">
        <v>1094</v>
      </c>
      <c r="F646" s="159">
        <v>40663</v>
      </c>
      <c r="G646" s="164">
        <v>799.95</v>
      </c>
      <c r="H646" s="161">
        <v>20</v>
      </c>
      <c r="I646" s="165">
        <f t="shared" si="10"/>
        <v>15999</v>
      </c>
    </row>
    <row r="647" spans="2:9">
      <c r="B647" s="156" t="s">
        <v>680</v>
      </c>
      <c r="C647" s="157" t="s">
        <v>1089</v>
      </c>
      <c r="D647" s="158" t="s">
        <v>679</v>
      </c>
      <c r="E647" s="157" t="s">
        <v>1094</v>
      </c>
      <c r="F647" s="159">
        <v>40677</v>
      </c>
      <c r="G647" s="160">
        <v>799.95</v>
      </c>
      <c r="H647" s="161">
        <v>14</v>
      </c>
      <c r="I647" s="162">
        <f t="shared" si="10"/>
        <v>11199.300000000001</v>
      </c>
    </row>
    <row r="648" spans="2:9">
      <c r="B648" s="156" t="s">
        <v>680</v>
      </c>
      <c r="C648" s="163" t="s">
        <v>1089</v>
      </c>
      <c r="D648" s="158" t="s">
        <v>679</v>
      </c>
      <c r="E648" s="163" t="s">
        <v>1093</v>
      </c>
      <c r="F648" s="159">
        <v>40680</v>
      </c>
      <c r="G648" s="164">
        <v>799.95</v>
      </c>
      <c r="H648" s="161">
        <v>13</v>
      </c>
      <c r="I648" s="165">
        <f t="shared" si="10"/>
        <v>10399.35</v>
      </c>
    </row>
    <row r="649" spans="2:9">
      <c r="B649" s="156" t="s">
        <v>678</v>
      </c>
      <c r="C649" s="157" t="s">
        <v>1089</v>
      </c>
      <c r="D649" s="158" t="s">
        <v>679</v>
      </c>
      <c r="E649" s="157" t="s">
        <v>1094</v>
      </c>
      <c r="F649" s="159">
        <v>40684</v>
      </c>
      <c r="G649" s="160">
        <v>799.95</v>
      </c>
      <c r="H649" s="161">
        <v>7</v>
      </c>
      <c r="I649" s="162">
        <f t="shared" si="10"/>
        <v>5599.6500000000005</v>
      </c>
    </row>
    <row r="650" spans="2:9">
      <c r="B650" s="156" t="s">
        <v>605</v>
      </c>
      <c r="C650" s="163" t="s">
        <v>1089</v>
      </c>
      <c r="D650" s="158" t="s">
        <v>675</v>
      </c>
      <c r="E650" s="163" t="s">
        <v>1094</v>
      </c>
      <c r="F650" s="159">
        <v>40687</v>
      </c>
      <c r="G650" s="164">
        <v>799.95</v>
      </c>
      <c r="H650" s="161">
        <v>20</v>
      </c>
      <c r="I650" s="165">
        <f t="shared" si="10"/>
        <v>15999</v>
      </c>
    </row>
    <row r="651" spans="2:9">
      <c r="B651" s="156" t="s">
        <v>343</v>
      </c>
      <c r="C651" s="157" t="s">
        <v>1089</v>
      </c>
      <c r="D651" s="158" t="s">
        <v>674</v>
      </c>
      <c r="E651" s="157" t="s">
        <v>1092</v>
      </c>
      <c r="F651" s="159">
        <v>40687</v>
      </c>
      <c r="G651" s="160">
        <v>799.95</v>
      </c>
      <c r="H651" s="161">
        <v>4</v>
      </c>
      <c r="I651" s="162">
        <f t="shared" si="10"/>
        <v>3199.8</v>
      </c>
    </row>
    <row r="652" spans="2:9">
      <c r="B652" s="156" t="s">
        <v>680</v>
      </c>
      <c r="C652" s="163" t="s">
        <v>1089</v>
      </c>
      <c r="D652" s="158" t="s">
        <v>679</v>
      </c>
      <c r="E652" s="163" t="s">
        <v>1092</v>
      </c>
      <c r="F652" s="159">
        <v>40687</v>
      </c>
      <c r="G652" s="164">
        <v>799.95</v>
      </c>
      <c r="H652" s="161">
        <v>2</v>
      </c>
      <c r="I652" s="165">
        <f t="shared" si="10"/>
        <v>1599.9</v>
      </c>
    </row>
    <row r="653" spans="2:9">
      <c r="B653" s="156" t="s">
        <v>343</v>
      </c>
      <c r="C653" s="157" t="s">
        <v>1089</v>
      </c>
      <c r="D653" s="158" t="s">
        <v>674</v>
      </c>
      <c r="E653" s="157" t="s">
        <v>1094</v>
      </c>
      <c r="F653" s="159">
        <v>40691</v>
      </c>
      <c r="G653" s="160">
        <v>799.95</v>
      </c>
      <c r="H653" s="161">
        <v>8</v>
      </c>
      <c r="I653" s="162">
        <f t="shared" si="10"/>
        <v>6399.6</v>
      </c>
    </row>
    <row r="654" spans="2:9">
      <c r="B654" s="156" t="s">
        <v>262</v>
      </c>
      <c r="C654" s="163" t="s">
        <v>1089</v>
      </c>
      <c r="D654" s="158" t="s">
        <v>676</v>
      </c>
      <c r="E654" s="163" t="s">
        <v>1095</v>
      </c>
      <c r="F654" s="159">
        <v>40691</v>
      </c>
      <c r="G654" s="164">
        <v>799.95</v>
      </c>
      <c r="H654" s="161">
        <v>12</v>
      </c>
      <c r="I654" s="165">
        <f t="shared" si="10"/>
        <v>9599.4000000000015</v>
      </c>
    </row>
    <row r="655" spans="2:9">
      <c r="B655" s="156" t="s">
        <v>680</v>
      </c>
      <c r="C655" s="157" t="s">
        <v>1089</v>
      </c>
      <c r="D655" s="158" t="s">
        <v>679</v>
      </c>
      <c r="E655" s="157" t="s">
        <v>1093</v>
      </c>
      <c r="F655" s="159">
        <v>40694</v>
      </c>
      <c r="G655" s="160">
        <v>799.95</v>
      </c>
      <c r="H655" s="161">
        <v>10</v>
      </c>
      <c r="I655" s="162">
        <f t="shared" si="10"/>
        <v>7999.5</v>
      </c>
    </row>
    <row r="656" spans="2:9">
      <c r="B656" s="156" t="s">
        <v>171</v>
      </c>
      <c r="C656" s="163" t="s">
        <v>1089</v>
      </c>
      <c r="D656" s="158" t="s">
        <v>674</v>
      </c>
      <c r="E656" s="163" t="s">
        <v>1092</v>
      </c>
      <c r="F656" s="159">
        <v>40701</v>
      </c>
      <c r="G656" s="164">
        <v>799.95</v>
      </c>
      <c r="H656" s="161">
        <v>3</v>
      </c>
      <c r="I656" s="165">
        <f t="shared" si="10"/>
        <v>2399.8500000000004</v>
      </c>
    </row>
    <row r="657" spans="2:9">
      <c r="B657" s="156" t="s">
        <v>681</v>
      </c>
      <c r="C657" s="157" t="s">
        <v>1089</v>
      </c>
      <c r="D657" s="158" t="s">
        <v>679</v>
      </c>
      <c r="E657" s="157" t="s">
        <v>1094</v>
      </c>
      <c r="F657" s="159">
        <v>40704</v>
      </c>
      <c r="G657" s="160">
        <v>799.95</v>
      </c>
      <c r="H657" s="161">
        <v>11</v>
      </c>
      <c r="I657" s="162">
        <f t="shared" si="10"/>
        <v>8799.4500000000007</v>
      </c>
    </row>
    <row r="658" spans="2:9">
      <c r="B658" s="156" t="s">
        <v>681</v>
      </c>
      <c r="C658" s="163" t="s">
        <v>1089</v>
      </c>
      <c r="D658" s="158" t="s">
        <v>679</v>
      </c>
      <c r="E658" s="163" t="s">
        <v>1091</v>
      </c>
      <c r="F658" s="159">
        <v>40708</v>
      </c>
      <c r="G658" s="164">
        <v>799.95</v>
      </c>
      <c r="H658" s="161">
        <v>1</v>
      </c>
      <c r="I658" s="165">
        <f t="shared" si="10"/>
        <v>799.95</v>
      </c>
    </row>
    <row r="659" spans="2:9">
      <c r="B659" s="156" t="s">
        <v>673</v>
      </c>
      <c r="C659" s="157" t="s">
        <v>1089</v>
      </c>
      <c r="D659" s="158" t="s">
        <v>674</v>
      </c>
      <c r="E659" s="157" t="s">
        <v>1091</v>
      </c>
      <c r="F659" s="159">
        <v>40710</v>
      </c>
      <c r="G659" s="160">
        <v>799.95</v>
      </c>
      <c r="H659" s="161">
        <v>1</v>
      </c>
      <c r="I659" s="162">
        <f t="shared" si="10"/>
        <v>799.95</v>
      </c>
    </row>
    <row r="660" spans="2:9">
      <c r="B660" s="156" t="s">
        <v>171</v>
      </c>
      <c r="C660" s="163" t="s">
        <v>1089</v>
      </c>
      <c r="D660" s="158" t="s">
        <v>674</v>
      </c>
      <c r="E660" s="163" t="s">
        <v>1091</v>
      </c>
      <c r="F660" s="159">
        <v>40712</v>
      </c>
      <c r="G660" s="164">
        <v>799.95</v>
      </c>
      <c r="H660" s="161">
        <v>12</v>
      </c>
      <c r="I660" s="165">
        <f t="shared" si="10"/>
        <v>9599.4000000000015</v>
      </c>
    </row>
    <row r="661" spans="2:9">
      <c r="B661" s="156" t="s">
        <v>343</v>
      </c>
      <c r="C661" s="157" t="s">
        <v>1089</v>
      </c>
      <c r="D661" s="158" t="s">
        <v>674</v>
      </c>
      <c r="E661" s="157" t="s">
        <v>1094</v>
      </c>
      <c r="F661" s="159">
        <v>40715</v>
      </c>
      <c r="G661" s="160">
        <v>799.95</v>
      </c>
      <c r="H661" s="161">
        <v>19</v>
      </c>
      <c r="I661" s="162">
        <f t="shared" si="10"/>
        <v>15199.050000000001</v>
      </c>
    </row>
    <row r="662" spans="2:9">
      <c r="B662" s="156" t="s">
        <v>262</v>
      </c>
      <c r="C662" s="163" t="s">
        <v>1089</v>
      </c>
      <c r="D662" s="158" t="s">
        <v>676</v>
      </c>
      <c r="E662" s="163" t="s">
        <v>1094</v>
      </c>
      <c r="F662" s="159">
        <v>40716</v>
      </c>
      <c r="G662" s="164">
        <v>799.95</v>
      </c>
      <c r="H662" s="161">
        <v>16</v>
      </c>
      <c r="I662" s="165">
        <f t="shared" si="10"/>
        <v>12799.2</v>
      </c>
    </row>
    <row r="663" spans="2:9">
      <c r="B663" s="156" t="s">
        <v>673</v>
      </c>
      <c r="C663" s="157" t="s">
        <v>1089</v>
      </c>
      <c r="D663" s="158" t="s">
        <v>674</v>
      </c>
      <c r="E663" s="157" t="s">
        <v>1094</v>
      </c>
      <c r="F663" s="159">
        <v>40716</v>
      </c>
      <c r="G663" s="160">
        <v>799.95</v>
      </c>
      <c r="H663" s="161">
        <v>17</v>
      </c>
      <c r="I663" s="162">
        <f t="shared" si="10"/>
        <v>13599.150000000001</v>
      </c>
    </row>
    <row r="664" spans="2:9">
      <c r="B664" s="156" t="s">
        <v>678</v>
      </c>
      <c r="C664" s="163" t="s">
        <v>1089</v>
      </c>
      <c r="D664" s="158" t="s">
        <v>679</v>
      </c>
      <c r="E664" s="163" t="s">
        <v>1095</v>
      </c>
      <c r="F664" s="159">
        <v>40716</v>
      </c>
      <c r="G664" s="164">
        <v>799.95</v>
      </c>
      <c r="H664" s="161">
        <v>8</v>
      </c>
      <c r="I664" s="165">
        <f t="shared" si="10"/>
        <v>6399.6</v>
      </c>
    </row>
    <row r="665" spans="2:9">
      <c r="B665" s="156" t="s">
        <v>680</v>
      </c>
      <c r="C665" s="157" t="s">
        <v>1089</v>
      </c>
      <c r="D665" s="158" t="s">
        <v>679</v>
      </c>
      <c r="E665" s="157" t="s">
        <v>1094</v>
      </c>
      <c r="F665" s="159">
        <v>40723</v>
      </c>
      <c r="G665" s="160">
        <v>799.95</v>
      </c>
      <c r="H665" s="161">
        <v>10</v>
      </c>
      <c r="I665" s="162">
        <f t="shared" si="10"/>
        <v>7999.5</v>
      </c>
    </row>
    <row r="666" spans="2:9">
      <c r="B666" s="156" t="s">
        <v>605</v>
      </c>
      <c r="C666" s="163" t="s">
        <v>1089</v>
      </c>
      <c r="D666" s="158" t="s">
        <v>675</v>
      </c>
      <c r="E666" s="163" t="s">
        <v>1095</v>
      </c>
      <c r="F666" s="159">
        <v>40729</v>
      </c>
      <c r="G666" s="164">
        <v>799.95</v>
      </c>
      <c r="H666" s="161">
        <v>5</v>
      </c>
      <c r="I666" s="165">
        <f t="shared" si="10"/>
        <v>3999.75</v>
      </c>
    </row>
    <row r="667" spans="2:9">
      <c r="B667" s="156" t="s">
        <v>262</v>
      </c>
      <c r="C667" s="157" t="s">
        <v>1089</v>
      </c>
      <c r="D667" s="158" t="s">
        <v>676</v>
      </c>
      <c r="E667" s="157" t="s">
        <v>1092</v>
      </c>
      <c r="F667" s="159">
        <v>40732</v>
      </c>
      <c r="G667" s="160">
        <v>799.95</v>
      </c>
      <c r="H667" s="161">
        <v>7</v>
      </c>
      <c r="I667" s="162">
        <f t="shared" si="10"/>
        <v>5599.6500000000005</v>
      </c>
    </row>
    <row r="668" spans="2:9">
      <c r="B668" s="156" t="s">
        <v>150</v>
      </c>
      <c r="C668" s="163" t="s">
        <v>1089</v>
      </c>
      <c r="D668" s="158" t="s">
        <v>676</v>
      </c>
      <c r="E668" s="163" t="s">
        <v>1092</v>
      </c>
      <c r="F668" s="159">
        <v>40749</v>
      </c>
      <c r="G668" s="164">
        <v>799.95</v>
      </c>
      <c r="H668" s="161">
        <v>10</v>
      </c>
      <c r="I668" s="165">
        <f t="shared" si="10"/>
        <v>7999.5</v>
      </c>
    </row>
    <row r="669" spans="2:9">
      <c r="B669" s="156" t="s">
        <v>673</v>
      </c>
      <c r="C669" s="157" t="s">
        <v>1089</v>
      </c>
      <c r="D669" s="158" t="s">
        <v>674</v>
      </c>
      <c r="E669" s="157" t="s">
        <v>1092</v>
      </c>
      <c r="F669" s="159">
        <v>40754</v>
      </c>
      <c r="G669" s="160">
        <v>799.95</v>
      </c>
      <c r="H669" s="161">
        <v>7</v>
      </c>
      <c r="I669" s="162">
        <f t="shared" si="10"/>
        <v>5599.6500000000005</v>
      </c>
    </row>
    <row r="670" spans="2:9">
      <c r="B670" s="156" t="s">
        <v>681</v>
      </c>
      <c r="C670" s="163" t="s">
        <v>1089</v>
      </c>
      <c r="D670" s="158" t="s">
        <v>679</v>
      </c>
      <c r="E670" s="163" t="s">
        <v>1095</v>
      </c>
      <c r="F670" s="159">
        <v>40754</v>
      </c>
      <c r="G670" s="164">
        <v>799.95</v>
      </c>
      <c r="H670" s="161">
        <v>5</v>
      </c>
      <c r="I670" s="165">
        <f t="shared" si="10"/>
        <v>3999.75</v>
      </c>
    </row>
    <row r="671" spans="2:9">
      <c r="B671" s="156" t="s">
        <v>673</v>
      </c>
      <c r="C671" s="157" t="s">
        <v>1089</v>
      </c>
      <c r="D671" s="158" t="s">
        <v>674</v>
      </c>
      <c r="E671" s="157" t="s">
        <v>1092</v>
      </c>
      <c r="F671" s="159">
        <v>40764</v>
      </c>
      <c r="G671" s="160">
        <v>799.95</v>
      </c>
      <c r="H671" s="161">
        <v>12</v>
      </c>
      <c r="I671" s="162">
        <f t="shared" si="10"/>
        <v>9599.4000000000015</v>
      </c>
    </row>
    <row r="672" spans="2:9">
      <c r="B672" s="156" t="s">
        <v>673</v>
      </c>
      <c r="C672" s="163" t="s">
        <v>1089</v>
      </c>
      <c r="D672" s="158" t="s">
        <v>674</v>
      </c>
      <c r="E672" s="163" t="s">
        <v>1094</v>
      </c>
      <c r="F672" s="159">
        <v>40767</v>
      </c>
      <c r="G672" s="164">
        <v>799.95</v>
      </c>
      <c r="H672" s="161">
        <v>16</v>
      </c>
      <c r="I672" s="165">
        <f t="shared" si="10"/>
        <v>12799.2</v>
      </c>
    </row>
    <row r="673" spans="2:9">
      <c r="B673" s="156" t="s">
        <v>681</v>
      </c>
      <c r="C673" s="157" t="s">
        <v>1089</v>
      </c>
      <c r="D673" s="158" t="s">
        <v>679</v>
      </c>
      <c r="E673" s="157" t="s">
        <v>1092</v>
      </c>
      <c r="F673" s="159">
        <v>40771</v>
      </c>
      <c r="G673" s="160">
        <v>799.95</v>
      </c>
      <c r="H673" s="161">
        <v>13</v>
      </c>
      <c r="I673" s="162">
        <f t="shared" si="10"/>
        <v>10399.35</v>
      </c>
    </row>
    <row r="674" spans="2:9">
      <c r="B674" s="156" t="s">
        <v>680</v>
      </c>
      <c r="C674" s="163" t="s">
        <v>1089</v>
      </c>
      <c r="D674" s="158" t="s">
        <v>679</v>
      </c>
      <c r="E674" s="163" t="s">
        <v>1093</v>
      </c>
      <c r="F674" s="159">
        <v>40778</v>
      </c>
      <c r="G674" s="164">
        <v>799.95</v>
      </c>
      <c r="H674" s="161">
        <v>10</v>
      </c>
      <c r="I674" s="165">
        <f t="shared" si="10"/>
        <v>7999.5</v>
      </c>
    </row>
    <row r="675" spans="2:9">
      <c r="B675" s="156" t="s">
        <v>678</v>
      </c>
      <c r="C675" s="157" t="s">
        <v>1089</v>
      </c>
      <c r="D675" s="158" t="s">
        <v>679</v>
      </c>
      <c r="E675" s="157" t="s">
        <v>1091</v>
      </c>
      <c r="F675" s="159">
        <v>40788</v>
      </c>
      <c r="G675" s="160">
        <v>799.95</v>
      </c>
      <c r="H675" s="161">
        <v>13</v>
      </c>
      <c r="I675" s="162">
        <f t="shared" si="10"/>
        <v>10399.35</v>
      </c>
    </row>
    <row r="676" spans="2:9">
      <c r="B676" s="156" t="s">
        <v>343</v>
      </c>
      <c r="C676" s="163" t="s">
        <v>1089</v>
      </c>
      <c r="D676" s="158" t="s">
        <v>674</v>
      </c>
      <c r="E676" s="163" t="s">
        <v>1095</v>
      </c>
      <c r="F676" s="159">
        <v>40801</v>
      </c>
      <c r="G676" s="164">
        <v>799.95</v>
      </c>
      <c r="H676" s="161">
        <v>9</v>
      </c>
      <c r="I676" s="165">
        <f t="shared" si="10"/>
        <v>7199.55</v>
      </c>
    </row>
    <row r="677" spans="2:9">
      <c r="B677" s="156" t="s">
        <v>605</v>
      </c>
      <c r="C677" s="157" t="s">
        <v>1089</v>
      </c>
      <c r="D677" s="158" t="s">
        <v>675</v>
      </c>
      <c r="E677" s="157" t="s">
        <v>1094</v>
      </c>
      <c r="F677" s="159">
        <v>40807</v>
      </c>
      <c r="G677" s="160">
        <v>799.95</v>
      </c>
      <c r="H677" s="161">
        <v>19</v>
      </c>
      <c r="I677" s="162">
        <f t="shared" si="10"/>
        <v>15199.050000000001</v>
      </c>
    </row>
    <row r="678" spans="2:9">
      <c r="B678" s="156" t="s">
        <v>682</v>
      </c>
      <c r="C678" s="163" t="s">
        <v>1089</v>
      </c>
      <c r="D678" s="158" t="s">
        <v>679</v>
      </c>
      <c r="E678" s="163" t="s">
        <v>1092</v>
      </c>
      <c r="F678" s="159">
        <v>40813</v>
      </c>
      <c r="G678" s="164">
        <v>799.95</v>
      </c>
      <c r="H678" s="161">
        <v>15</v>
      </c>
      <c r="I678" s="165">
        <f t="shared" si="10"/>
        <v>11999.25</v>
      </c>
    </row>
    <row r="679" spans="2:9">
      <c r="B679" s="156" t="s">
        <v>680</v>
      </c>
      <c r="C679" s="157" t="s">
        <v>1089</v>
      </c>
      <c r="D679" s="158" t="s">
        <v>679</v>
      </c>
      <c r="E679" s="157" t="s">
        <v>1093</v>
      </c>
      <c r="F679" s="159">
        <v>40814</v>
      </c>
      <c r="G679" s="160">
        <v>799.95</v>
      </c>
      <c r="H679" s="161">
        <v>11</v>
      </c>
      <c r="I679" s="162">
        <f t="shared" si="10"/>
        <v>8799.4500000000007</v>
      </c>
    </row>
    <row r="680" spans="2:9">
      <c r="B680" s="156" t="s">
        <v>150</v>
      </c>
      <c r="C680" s="163" t="s">
        <v>1089</v>
      </c>
      <c r="D680" s="158" t="s">
        <v>676</v>
      </c>
      <c r="E680" s="163" t="s">
        <v>1092</v>
      </c>
      <c r="F680" s="159">
        <v>40814</v>
      </c>
      <c r="G680" s="164">
        <v>799.95</v>
      </c>
      <c r="H680" s="161">
        <v>4</v>
      </c>
      <c r="I680" s="165">
        <f t="shared" si="10"/>
        <v>3199.8</v>
      </c>
    </row>
    <row r="681" spans="2:9">
      <c r="B681" s="156" t="s">
        <v>343</v>
      </c>
      <c r="C681" s="157" t="s">
        <v>1089</v>
      </c>
      <c r="D681" s="158" t="s">
        <v>674</v>
      </c>
      <c r="E681" s="157" t="s">
        <v>1091</v>
      </c>
      <c r="F681" s="159">
        <v>40816</v>
      </c>
      <c r="G681" s="160">
        <v>799.95</v>
      </c>
      <c r="H681" s="161">
        <v>9</v>
      </c>
      <c r="I681" s="162">
        <f t="shared" si="10"/>
        <v>7199.55</v>
      </c>
    </row>
    <row r="682" spans="2:9">
      <c r="B682" s="156" t="s">
        <v>681</v>
      </c>
      <c r="C682" s="163" t="s">
        <v>1089</v>
      </c>
      <c r="D682" s="158" t="s">
        <v>679</v>
      </c>
      <c r="E682" s="163" t="s">
        <v>1094</v>
      </c>
      <c r="F682" s="159">
        <v>40819</v>
      </c>
      <c r="G682" s="164">
        <v>799.95</v>
      </c>
      <c r="H682" s="161">
        <v>14</v>
      </c>
      <c r="I682" s="165">
        <f t="shared" si="10"/>
        <v>11199.300000000001</v>
      </c>
    </row>
    <row r="683" spans="2:9">
      <c r="B683" s="156" t="s">
        <v>677</v>
      </c>
      <c r="C683" s="157" t="s">
        <v>1089</v>
      </c>
      <c r="D683" s="158" t="s">
        <v>675</v>
      </c>
      <c r="E683" s="157" t="s">
        <v>1093</v>
      </c>
      <c r="F683" s="159">
        <v>40821</v>
      </c>
      <c r="G683" s="160">
        <v>799.95</v>
      </c>
      <c r="H683" s="161">
        <v>15</v>
      </c>
      <c r="I683" s="162">
        <f t="shared" si="10"/>
        <v>11999.25</v>
      </c>
    </row>
    <row r="684" spans="2:9">
      <c r="B684" s="156" t="s">
        <v>673</v>
      </c>
      <c r="C684" s="163" t="s">
        <v>1089</v>
      </c>
      <c r="D684" s="158" t="s">
        <v>674</v>
      </c>
      <c r="E684" s="163" t="s">
        <v>1093</v>
      </c>
      <c r="F684" s="159">
        <v>40827</v>
      </c>
      <c r="G684" s="164">
        <v>799.95</v>
      </c>
      <c r="H684" s="161">
        <v>3</v>
      </c>
      <c r="I684" s="165">
        <f t="shared" si="10"/>
        <v>2399.8500000000004</v>
      </c>
    </row>
    <row r="685" spans="2:9">
      <c r="B685" s="156" t="s">
        <v>343</v>
      </c>
      <c r="C685" s="157" t="s">
        <v>1089</v>
      </c>
      <c r="D685" s="158" t="s">
        <v>674</v>
      </c>
      <c r="E685" s="157" t="s">
        <v>1094</v>
      </c>
      <c r="F685" s="159">
        <v>40833</v>
      </c>
      <c r="G685" s="160">
        <v>799.95</v>
      </c>
      <c r="H685" s="161">
        <v>11</v>
      </c>
      <c r="I685" s="162">
        <f t="shared" si="10"/>
        <v>8799.4500000000007</v>
      </c>
    </row>
    <row r="686" spans="2:9">
      <c r="B686" s="156" t="s">
        <v>677</v>
      </c>
      <c r="C686" s="163" t="s">
        <v>1089</v>
      </c>
      <c r="D686" s="158" t="s">
        <v>675</v>
      </c>
      <c r="E686" s="163" t="s">
        <v>1092</v>
      </c>
      <c r="F686" s="159">
        <v>40841</v>
      </c>
      <c r="G686" s="164">
        <v>799.95</v>
      </c>
      <c r="H686" s="161">
        <v>13</v>
      </c>
      <c r="I686" s="165">
        <f t="shared" si="10"/>
        <v>10399.35</v>
      </c>
    </row>
    <row r="687" spans="2:9">
      <c r="B687" s="156" t="s">
        <v>673</v>
      </c>
      <c r="C687" s="157" t="s">
        <v>1089</v>
      </c>
      <c r="D687" s="158" t="s">
        <v>674</v>
      </c>
      <c r="E687" s="157" t="s">
        <v>1092</v>
      </c>
      <c r="F687" s="159">
        <v>40841</v>
      </c>
      <c r="G687" s="160">
        <v>799.95</v>
      </c>
      <c r="H687" s="161">
        <v>5</v>
      </c>
      <c r="I687" s="162">
        <f t="shared" si="10"/>
        <v>3999.75</v>
      </c>
    </row>
    <row r="688" spans="2:9">
      <c r="B688" s="156" t="s">
        <v>678</v>
      </c>
      <c r="C688" s="163" t="s">
        <v>1089</v>
      </c>
      <c r="D688" s="158" t="s">
        <v>679</v>
      </c>
      <c r="E688" s="163" t="s">
        <v>1094</v>
      </c>
      <c r="F688" s="159">
        <v>40847</v>
      </c>
      <c r="G688" s="164">
        <v>799.95</v>
      </c>
      <c r="H688" s="161">
        <v>8</v>
      </c>
      <c r="I688" s="165">
        <f t="shared" si="10"/>
        <v>6399.6</v>
      </c>
    </row>
    <row r="689" spans="2:9">
      <c r="B689" s="156" t="s">
        <v>680</v>
      </c>
      <c r="C689" s="157" t="s">
        <v>1089</v>
      </c>
      <c r="D689" s="158" t="s">
        <v>679</v>
      </c>
      <c r="E689" s="157" t="s">
        <v>1091</v>
      </c>
      <c r="F689" s="159">
        <v>40848</v>
      </c>
      <c r="G689" s="160">
        <v>799.95</v>
      </c>
      <c r="H689" s="161">
        <v>7</v>
      </c>
      <c r="I689" s="162">
        <f t="shared" si="10"/>
        <v>5599.6500000000005</v>
      </c>
    </row>
    <row r="690" spans="2:9">
      <c r="B690" s="156" t="s">
        <v>680</v>
      </c>
      <c r="C690" s="163" t="s">
        <v>1089</v>
      </c>
      <c r="D690" s="158" t="s">
        <v>679</v>
      </c>
      <c r="E690" s="163" t="s">
        <v>1091</v>
      </c>
      <c r="F690" s="159">
        <v>40849</v>
      </c>
      <c r="G690" s="164">
        <v>799.95</v>
      </c>
      <c r="H690" s="161">
        <v>13</v>
      </c>
      <c r="I690" s="165">
        <f t="shared" si="10"/>
        <v>10399.35</v>
      </c>
    </row>
    <row r="691" spans="2:9">
      <c r="B691" s="156" t="s">
        <v>673</v>
      </c>
      <c r="C691" s="157" t="s">
        <v>1089</v>
      </c>
      <c r="D691" s="158" t="s">
        <v>674</v>
      </c>
      <c r="E691" s="157" t="s">
        <v>1091</v>
      </c>
      <c r="F691" s="159">
        <v>40850</v>
      </c>
      <c r="G691" s="160">
        <v>799.95</v>
      </c>
      <c r="H691" s="161">
        <v>2</v>
      </c>
      <c r="I691" s="162">
        <f t="shared" si="10"/>
        <v>1599.9</v>
      </c>
    </row>
    <row r="692" spans="2:9">
      <c r="B692" s="156" t="s">
        <v>262</v>
      </c>
      <c r="C692" s="163" t="s">
        <v>1089</v>
      </c>
      <c r="D692" s="158" t="s">
        <v>676</v>
      </c>
      <c r="E692" s="163" t="s">
        <v>1093</v>
      </c>
      <c r="F692" s="159">
        <v>40856</v>
      </c>
      <c r="G692" s="164">
        <v>799.95</v>
      </c>
      <c r="H692" s="161">
        <v>1</v>
      </c>
      <c r="I692" s="165">
        <f t="shared" si="10"/>
        <v>799.95</v>
      </c>
    </row>
    <row r="693" spans="2:9">
      <c r="B693" s="156" t="s">
        <v>605</v>
      </c>
      <c r="C693" s="157" t="s">
        <v>1089</v>
      </c>
      <c r="D693" s="158" t="s">
        <v>675</v>
      </c>
      <c r="E693" s="157" t="s">
        <v>1091</v>
      </c>
      <c r="F693" s="159">
        <v>40857</v>
      </c>
      <c r="G693" s="160">
        <v>799.95</v>
      </c>
      <c r="H693" s="161">
        <v>7</v>
      </c>
      <c r="I693" s="162">
        <f t="shared" si="10"/>
        <v>5599.6500000000005</v>
      </c>
    </row>
    <row r="694" spans="2:9">
      <c r="B694" s="156" t="s">
        <v>680</v>
      </c>
      <c r="C694" s="163" t="s">
        <v>1089</v>
      </c>
      <c r="D694" s="158" t="s">
        <v>679</v>
      </c>
      <c r="E694" s="163" t="s">
        <v>1094</v>
      </c>
      <c r="F694" s="159">
        <v>40863</v>
      </c>
      <c r="G694" s="164">
        <v>799.95</v>
      </c>
      <c r="H694" s="161">
        <v>19</v>
      </c>
      <c r="I694" s="165">
        <f t="shared" si="10"/>
        <v>15199.050000000001</v>
      </c>
    </row>
    <row r="695" spans="2:9">
      <c r="B695" s="156" t="s">
        <v>605</v>
      </c>
      <c r="C695" s="157" t="s">
        <v>1089</v>
      </c>
      <c r="D695" s="158" t="s">
        <v>675</v>
      </c>
      <c r="E695" s="157" t="s">
        <v>1095</v>
      </c>
      <c r="F695" s="159">
        <v>40863</v>
      </c>
      <c r="G695" s="160">
        <v>799.95</v>
      </c>
      <c r="H695" s="161">
        <v>3</v>
      </c>
      <c r="I695" s="162">
        <f t="shared" si="10"/>
        <v>2399.8500000000004</v>
      </c>
    </row>
    <row r="696" spans="2:9">
      <c r="B696" s="156" t="s">
        <v>673</v>
      </c>
      <c r="C696" s="163" t="s">
        <v>1089</v>
      </c>
      <c r="D696" s="158" t="s">
        <v>674</v>
      </c>
      <c r="E696" s="163" t="s">
        <v>1091</v>
      </c>
      <c r="F696" s="159">
        <v>40868</v>
      </c>
      <c r="G696" s="164">
        <v>799.95</v>
      </c>
      <c r="H696" s="161">
        <v>10</v>
      </c>
      <c r="I696" s="165">
        <f t="shared" si="10"/>
        <v>7999.5</v>
      </c>
    </row>
    <row r="697" spans="2:9">
      <c r="B697" s="156" t="s">
        <v>682</v>
      </c>
      <c r="C697" s="157" t="s">
        <v>1089</v>
      </c>
      <c r="D697" s="158" t="s">
        <v>679</v>
      </c>
      <c r="E697" s="157" t="s">
        <v>1092</v>
      </c>
      <c r="F697" s="159">
        <v>40868</v>
      </c>
      <c r="G697" s="160">
        <v>799.95</v>
      </c>
      <c r="H697" s="161">
        <v>1</v>
      </c>
      <c r="I697" s="162">
        <f t="shared" si="10"/>
        <v>799.95</v>
      </c>
    </row>
    <row r="698" spans="2:9">
      <c r="B698" s="156" t="s">
        <v>673</v>
      </c>
      <c r="C698" s="163" t="s">
        <v>1089</v>
      </c>
      <c r="D698" s="158" t="s">
        <v>674</v>
      </c>
      <c r="E698" s="163" t="s">
        <v>1093</v>
      </c>
      <c r="F698" s="159">
        <v>40869</v>
      </c>
      <c r="G698" s="164">
        <v>799.95</v>
      </c>
      <c r="H698" s="161">
        <v>10</v>
      </c>
      <c r="I698" s="165">
        <f t="shared" si="10"/>
        <v>7999.5</v>
      </c>
    </row>
    <row r="699" spans="2:9">
      <c r="B699" s="156" t="s">
        <v>673</v>
      </c>
      <c r="C699" s="157" t="s">
        <v>1089</v>
      </c>
      <c r="D699" s="158" t="s">
        <v>674</v>
      </c>
      <c r="E699" s="157" t="s">
        <v>1093</v>
      </c>
      <c r="F699" s="159">
        <v>40870</v>
      </c>
      <c r="G699" s="160">
        <v>799.95</v>
      </c>
      <c r="H699" s="161">
        <v>6</v>
      </c>
      <c r="I699" s="162">
        <f t="shared" si="10"/>
        <v>4799.7000000000007</v>
      </c>
    </row>
    <row r="700" spans="2:9">
      <c r="B700" s="156" t="s">
        <v>605</v>
      </c>
      <c r="C700" s="163" t="s">
        <v>1089</v>
      </c>
      <c r="D700" s="158" t="s">
        <v>675</v>
      </c>
      <c r="E700" s="163" t="s">
        <v>1094</v>
      </c>
      <c r="F700" s="159">
        <v>40871</v>
      </c>
      <c r="G700" s="164">
        <v>799.95</v>
      </c>
      <c r="H700" s="161">
        <v>18</v>
      </c>
      <c r="I700" s="165">
        <f t="shared" si="10"/>
        <v>14399.1</v>
      </c>
    </row>
    <row r="701" spans="2:9">
      <c r="B701" s="156" t="s">
        <v>678</v>
      </c>
      <c r="C701" s="157" t="s">
        <v>1089</v>
      </c>
      <c r="D701" s="158" t="s">
        <v>679</v>
      </c>
      <c r="E701" s="157" t="s">
        <v>1093</v>
      </c>
      <c r="F701" s="159">
        <v>40876</v>
      </c>
      <c r="G701" s="160">
        <v>799.95</v>
      </c>
      <c r="H701" s="161">
        <v>15</v>
      </c>
      <c r="I701" s="162">
        <f t="shared" si="10"/>
        <v>11999.25</v>
      </c>
    </row>
    <row r="702" spans="2:9">
      <c r="B702" s="156" t="s">
        <v>680</v>
      </c>
      <c r="C702" s="163" t="s">
        <v>1089</v>
      </c>
      <c r="D702" s="158" t="s">
        <v>679</v>
      </c>
      <c r="E702" s="163" t="s">
        <v>1091</v>
      </c>
      <c r="F702" s="159">
        <v>40884</v>
      </c>
      <c r="G702" s="164">
        <v>799.95</v>
      </c>
      <c r="H702" s="161">
        <v>5</v>
      </c>
      <c r="I702" s="165">
        <f t="shared" si="10"/>
        <v>3999.75</v>
      </c>
    </row>
    <row r="703" spans="2:9">
      <c r="B703" s="156" t="s">
        <v>677</v>
      </c>
      <c r="C703" s="157" t="s">
        <v>1089</v>
      </c>
      <c r="D703" s="158" t="s">
        <v>675</v>
      </c>
      <c r="E703" s="157" t="s">
        <v>1091</v>
      </c>
      <c r="F703" s="159">
        <v>40885</v>
      </c>
      <c r="G703" s="160">
        <v>799.95</v>
      </c>
      <c r="H703" s="161">
        <v>14</v>
      </c>
      <c r="I703" s="162">
        <f t="shared" si="10"/>
        <v>11199.300000000001</v>
      </c>
    </row>
    <row r="704" spans="2:9">
      <c r="B704" s="156" t="s">
        <v>673</v>
      </c>
      <c r="C704" s="163" t="s">
        <v>1089</v>
      </c>
      <c r="D704" s="158" t="s">
        <v>674</v>
      </c>
      <c r="E704" s="163" t="s">
        <v>1092</v>
      </c>
      <c r="F704" s="159">
        <v>40896</v>
      </c>
      <c r="G704" s="164">
        <v>799.95</v>
      </c>
      <c r="H704" s="161">
        <v>3</v>
      </c>
      <c r="I704" s="165">
        <f t="shared" si="10"/>
        <v>2399.8500000000004</v>
      </c>
    </row>
    <row r="705" spans="2:9">
      <c r="B705" s="156" t="s">
        <v>673</v>
      </c>
      <c r="C705" s="157" t="s">
        <v>1089</v>
      </c>
      <c r="D705" s="158" t="s">
        <v>674</v>
      </c>
      <c r="E705" s="157" t="s">
        <v>1094</v>
      </c>
      <c r="F705" s="159">
        <v>40897</v>
      </c>
      <c r="G705" s="160">
        <v>799.95</v>
      </c>
      <c r="H705" s="161">
        <v>9</v>
      </c>
      <c r="I705" s="162">
        <f t="shared" si="10"/>
        <v>7199.55</v>
      </c>
    </row>
    <row r="706" spans="2:9">
      <c r="B706" s="156" t="s">
        <v>605</v>
      </c>
      <c r="C706" s="163" t="s">
        <v>1090</v>
      </c>
      <c r="D706" s="158" t="s">
        <v>675</v>
      </c>
      <c r="E706" s="163" t="s">
        <v>1092</v>
      </c>
      <c r="F706" s="159">
        <v>40181</v>
      </c>
      <c r="G706" s="164">
        <v>340.95</v>
      </c>
      <c r="H706" s="161">
        <v>2</v>
      </c>
      <c r="I706" s="165">
        <f t="shared" ref="I706:I769" si="11">G706*H706</f>
        <v>681.9</v>
      </c>
    </row>
    <row r="707" spans="2:9">
      <c r="B707" s="156" t="s">
        <v>605</v>
      </c>
      <c r="C707" s="157" t="s">
        <v>1090</v>
      </c>
      <c r="D707" s="158" t="s">
        <v>675</v>
      </c>
      <c r="E707" s="157" t="s">
        <v>1092</v>
      </c>
      <c r="F707" s="159">
        <v>40186</v>
      </c>
      <c r="G707" s="160">
        <v>340.95</v>
      </c>
      <c r="H707" s="161">
        <v>6</v>
      </c>
      <c r="I707" s="162">
        <f t="shared" si="11"/>
        <v>2045.6999999999998</v>
      </c>
    </row>
    <row r="708" spans="2:9">
      <c r="B708" s="156" t="s">
        <v>605</v>
      </c>
      <c r="C708" s="163" t="s">
        <v>1090</v>
      </c>
      <c r="D708" s="158" t="s">
        <v>675</v>
      </c>
      <c r="E708" s="163" t="s">
        <v>1094</v>
      </c>
      <c r="F708" s="159">
        <v>40189</v>
      </c>
      <c r="G708" s="164">
        <v>340.95</v>
      </c>
      <c r="H708" s="161">
        <v>13</v>
      </c>
      <c r="I708" s="165">
        <f t="shared" si="11"/>
        <v>4432.3499999999995</v>
      </c>
    </row>
    <row r="709" spans="2:9">
      <c r="B709" s="156" t="s">
        <v>673</v>
      </c>
      <c r="C709" s="157" t="s">
        <v>1090</v>
      </c>
      <c r="D709" s="158" t="s">
        <v>674</v>
      </c>
      <c r="E709" s="157" t="s">
        <v>1092</v>
      </c>
      <c r="F709" s="159">
        <v>40189</v>
      </c>
      <c r="G709" s="160">
        <v>340.95</v>
      </c>
      <c r="H709" s="161">
        <v>4</v>
      </c>
      <c r="I709" s="162">
        <f t="shared" si="11"/>
        <v>1363.8</v>
      </c>
    </row>
    <row r="710" spans="2:9">
      <c r="B710" s="156" t="s">
        <v>673</v>
      </c>
      <c r="C710" s="163" t="s">
        <v>1090</v>
      </c>
      <c r="D710" s="158" t="s">
        <v>674</v>
      </c>
      <c r="E710" s="163" t="s">
        <v>1091</v>
      </c>
      <c r="F710" s="159">
        <v>40197</v>
      </c>
      <c r="G710" s="164">
        <v>340.95</v>
      </c>
      <c r="H710" s="161">
        <v>4</v>
      </c>
      <c r="I710" s="165">
        <f t="shared" si="11"/>
        <v>1363.8</v>
      </c>
    </row>
    <row r="711" spans="2:9">
      <c r="B711" s="156" t="s">
        <v>678</v>
      </c>
      <c r="C711" s="157" t="s">
        <v>1090</v>
      </c>
      <c r="D711" s="158" t="s">
        <v>679</v>
      </c>
      <c r="E711" s="157" t="s">
        <v>1092</v>
      </c>
      <c r="F711" s="159">
        <v>40199</v>
      </c>
      <c r="G711" s="160">
        <v>340.95</v>
      </c>
      <c r="H711" s="161">
        <v>8</v>
      </c>
      <c r="I711" s="162">
        <f t="shared" si="11"/>
        <v>2727.6</v>
      </c>
    </row>
    <row r="712" spans="2:9">
      <c r="B712" s="156" t="s">
        <v>262</v>
      </c>
      <c r="C712" s="163" t="s">
        <v>1090</v>
      </c>
      <c r="D712" s="158" t="s">
        <v>676</v>
      </c>
      <c r="E712" s="163" t="s">
        <v>1094</v>
      </c>
      <c r="F712" s="159">
        <v>40203</v>
      </c>
      <c r="G712" s="164">
        <v>340.95</v>
      </c>
      <c r="H712" s="161">
        <v>7</v>
      </c>
      <c r="I712" s="165">
        <f t="shared" si="11"/>
        <v>2386.65</v>
      </c>
    </row>
    <row r="713" spans="2:9">
      <c r="B713" s="156" t="s">
        <v>312</v>
      </c>
      <c r="C713" s="157" t="s">
        <v>1090</v>
      </c>
      <c r="D713" s="158" t="s">
        <v>674</v>
      </c>
      <c r="E713" s="157" t="s">
        <v>1094</v>
      </c>
      <c r="F713" s="159">
        <v>40204</v>
      </c>
      <c r="G713" s="160">
        <v>340.95</v>
      </c>
      <c r="H713" s="161">
        <v>8</v>
      </c>
      <c r="I713" s="162">
        <f t="shared" si="11"/>
        <v>2727.6</v>
      </c>
    </row>
    <row r="714" spans="2:9">
      <c r="B714" s="156" t="s">
        <v>680</v>
      </c>
      <c r="C714" s="163" t="s">
        <v>1090</v>
      </c>
      <c r="D714" s="158" t="s">
        <v>679</v>
      </c>
      <c r="E714" s="163" t="s">
        <v>1091</v>
      </c>
      <c r="F714" s="159">
        <v>40206</v>
      </c>
      <c r="G714" s="164">
        <v>340.95</v>
      </c>
      <c r="H714" s="161">
        <v>4</v>
      </c>
      <c r="I714" s="165">
        <f t="shared" si="11"/>
        <v>1363.8</v>
      </c>
    </row>
    <row r="715" spans="2:9">
      <c r="B715" s="156" t="s">
        <v>682</v>
      </c>
      <c r="C715" s="157" t="s">
        <v>1090</v>
      </c>
      <c r="D715" s="158" t="s">
        <v>679</v>
      </c>
      <c r="E715" s="157" t="s">
        <v>1091</v>
      </c>
      <c r="F715" s="159">
        <v>40218</v>
      </c>
      <c r="G715" s="160">
        <v>340.95</v>
      </c>
      <c r="H715" s="161">
        <v>4</v>
      </c>
      <c r="I715" s="162">
        <f t="shared" si="11"/>
        <v>1363.8</v>
      </c>
    </row>
    <row r="716" spans="2:9">
      <c r="B716" s="156" t="s">
        <v>682</v>
      </c>
      <c r="C716" s="163" t="s">
        <v>1090</v>
      </c>
      <c r="D716" s="158" t="s">
        <v>679</v>
      </c>
      <c r="E716" s="163" t="s">
        <v>1091</v>
      </c>
      <c r="F716" s="159">
        <v>40218</v>
      </c>
      <c r="G716" s="164">
        <v>340.95</v>
      </c>
      <c r="H716" s="161">
        <v>6</v>
      </c>
      <c r="I716" s="165">
        <f t="shared" si="11"/>
        <v>2045.6999999999998</v>
      </c>
    </row>
    <row r="717" spans="2:9">
      <c r="B717" s="156" t="s">
        <v>678</v>
      </c>
      <c r="C717" s="157" t="s">
        <v>1090</v>
      </c>
      <c r="D717" s="158" t="s">
        <v>679</v>
      </c>
      <c r="E717" s="157" t="s">
        <v>1092</v>
      </c>
      <c r="F717" s="159">
        <v>40233</v>
      </c>
      <c r="G717" s="160">
        <v>340.95</v>
      </c>
      <c r="H717" s="161">
        <v>14</v>
      </c>
      <c r="I717" s="162">
        <f t="shared" si="11"/>
        <v>4773.3</v>
      </c>
    </row>
    <row r="718" spans="2:9">
      <c r="B718" s="156" t="s">
        <v>171</v>
      </c>
      <c r="C718" s="163" t="s">
        <v>1090</v>
      </c>
      <c r="D718" s="158" t="s">
        <v>674</v>
      </c>
      <c r="E718" s="163" t="s">
        <v>1094</v>
      </c>
      <c r="F718" s="159">
        <v>40238</v>
      </c>
      <c r="G718" s="164">
        <v>340.95</v>
      </c>
      <c r="H718" s="161">
        <v>20</v>
      </c>
      <c r="I718" s="165">
        <f t="shared" si="11"/>
        <v>6819</v>
      </c>
    </row>
    <row r="719" spans="2:9">
      <c r="B719" s="156" t="s">
        <v>678</v>
      </c>
      <c r="C719" s="157" t="s">
        <v>1090</v>
      </c>
      <c r="D719" s="158" t="s">
        <v>679</v>
      </c>
      <c r="E719" s="157" t="s">
        <v>1095</v>
      </c>
      <c r="F719" s="159">
        <v>40243</v>
      </c>
      <c r="G719" s="160">
        <v>340.95</v>
      </c>
      <c r="H719" s="161">
        <v>1</v>
      </c>
      <c r="I719" s="162">
        <f t="shared" si="11"/>
        <v>340.95</v>
      </c>
    </row>
    <row r="720" spans="2:9">
      <c r="B720" s="156" t="s">
        <v>673</v>
      </c>
      <c r="C720" s="163" t="s">
        <v>1090</v>
      </c>
      <c r="D720" s="158" t="s">
        <v>674</v>
      </c>
      <c r="E720" s="163" t="s">
        <v>1091</v>
      </c>
      <c r="F720" s="159">
        <v>40248</v>
      </c>
      <c r="G720" s="164">
        <v>340.95</v>
      </c>
      <c r="H720" s="161">
        <v>5</v>
      </c>
      <c r="I720" s="165">
        <f t="shared" si="11"/>
        <v>1704.75</v>
      </c>
    </row>
    <row r="721" spans="2:9">
      <c r="B721" s="156" t="s">
        <v>681</v>
      </c>
      <c r="C721" s="157" t="s">
        <v>1090</v>
      </c>
      <c r="D721" s="158" t="s">
        <v>679</v>
      </c>
      <c r="E721" s="157" t="s">
        <v>1093</v>
      </c>
      <c r="F721" s="159">
        <v>40255</v>
      </c>
      <c r="G721" s="160">
        <v>340.95</v>
      </c>
      <c r="H721" s="161">
        <v>1</v>
      </c>
      <c r="I721" s="162">
        <f t="shared" si="11"/>
        <v>340.95</v>
      </c>
    </row>
    <row r="722" spans="2:9">
      <c r="B722" s="156" t="s">
        <v>171</v>
      </c>
      <c r="C722" s="163" t="s">
        <v>1090</v>
      </c>
      <c r="D722" s="158" t="s">
        <v>674</v>
      </c>
      <c r="E722" s="163" t="s">
        <v>1094</v>
      </c>
      <c r="F722" s="159">
        <v>40257</v>
      </c>
      <c r="G722" s="164">
        <v>340.95</v>
      </c>
      <c r="H722" s="161">
        <v>16</v>
      </c>
      <c r="I722" s="165">
        <f t="shared" si="11"/>
        <v>5455.2</v>
      </c>
    </row>
    <row r="723" spans="2:9">
      <c r="B723" s="156" t="s">
        <v>682</v>
      </c>
      <c r="C723" s="157" t="s">
        <v>1090</v>
      </c>
      <c r="D723" s="158" t="s">
        <v>679</v>
      </c>
      <c r="E723" s="157" t="s">
        <v>1095</v>
      </c>
      <c r="F723" s="159">
        <v>40261</v>
      </c>
      <c r="G723" s="160">
        <v>340.95</v>
      </c>
      <c r="H723" s="161">
        <v>6</v>
      </c>
      <c r="I723" s="162">
        <f t="shared" si="11"/>
        <v>2045.6999999999998</v>
      </c>
    </row>
    <row r="724" spans="2:9">
      <c r="B724" s="156" t="s">
        <v>681</v>
      </c>
      <c r="C724" s="163" t="s">
        <v>1090</v>
      </c>
      <c r="D724" s="158" t="s">
        <v>679</v>
      </c>
      <c r="E724" s="163" t="s">
        <v>1094</v>
      </c>
      <c r="F724" s="159">
        <v>40263</v>
      </c>
      <c r="G724" s="164">
        <v>340.95</v>
      </c>
      <c r="H724" s="161">
        <v>20</v>
      </c>
      <c r="I724" s="165">
        <f t="shared" si="11"/>
        <v>6819</v>
      </c>
    </row>
    <row r="725" spans="2:9">
      <c r="B725" s="156" t="s">
        <v>682</v>
      </c>
      <c r="C725" s="157" t="s">
        <v>1090</v>
      </c>
      <c r="D725" s="158" t="s">
        <v>679</v>
      </c>
      <c r="E725" s="157" t="s">
        <v>1091</v>
      </c>
      <c r="F725" s="159">
        <v>40264</v>
      </c>
      <c r="G725" s="160">
        <v>340.95</v>
      </c>
      <c r="H725" s="161">
        <v>15</v>
      </c>
      <c r="I725" s="162">
        <f t="shared" si="11"/>
        <v>5114.25</v>
      </c>
    </row>
    <row r="726" spans="2:9">
      <c r="B726" s="156" t="s">
        <v>262</v>
      </c>
      <c r="C726" s="163" t="s">
        <v>1090</v>
      </c>
      <c r="D726" s="158" t="s">
        <v>676</v>
      </c>
      <c r="E726" s="163" t="s">
        <v>1093</v>
      </c>
      <c r="F726" s="159">
        <v>40270</v>
      </c>
      <c r="G726" s="164">
        <v>340.95</v>
      </c>
      <c r="H726" s="161">
        <v>3</v>
      </c>
      <c r="I726" s="165">
        <f t="shared" si="11"/>
        <v>1022.8499999999999</v>
      </c>
    </row>
    <row r="727" spans="2:9">
      <c r="B727" s="156" t="s">
        <v>312</v>
      </c>
      <c r="C727" s="157" t="s">
        <v>1090</v>
      </c>
      <c r="D727" s="158" t="s">
        <v>674</v>
      </c>
      <c r="E727" s="157" t="s">
        <v>1094</v>
      </c>
      <c r="F727" s="159">
        <v>40274</v>
      </c>
      <c r="G727" s="160">
        <v>340.95</v>
      </c>
      <c r="H727" s="161">
        <v>18</v>
      </c>
      <c r="I727" s="162">
        <f t="shared" si="11"/>
        <v>6137.0999999999995</v>
      </c>
    </row>
    <row r="728" spans="2:9">
      <c r="B728" s="156" t="s">
        <v>681</v>
      </c>
      <c r="C728" s="163" t="s">
        <v>1090</v>
      </c>
      <c r="D728" s="158" t="s">
        <v>679</v>
      </c>
      <c r="E728" s="163" t="s">
        <v>1092</v>
      </c>
      <c r="F728" s="159">
        <v>40274</v>
      </c>
      <c r="G728" s="164">
        <v>340.95</v>
      </c>
      <c r="H728" s="161">
        <v>11</v>
      </c>
      <c r="I728" s="165">
        <f t="shared" si="11"/>
        <v>3750.45</v>
      </c>
    </row>
    <row r="729" spans="2:9">
      <c r="B729" s="156" t="s">
        <v>262</v>
      </c>
      <c r="C729" s="157" t="s">
        <v>1090</v>
      </c>
      <c r="D729" s="158" t="s">
        <v>676</v>
      </c>
      <c r="E729" s="157" t="s">
        <v>1095</v>
      </c>
      <c r="F729" s="159">
        <v>40274</v>
      </c>
      <c r="G729" s="160">
        <v>340.95</v>
      </c>
      <c r="H729" s="161">
        <v>6</v>
      </c>
      <c r="I729" s="162">
        <f t="shared" si="11"/>
        <v>2045.6999999999998</v>
      </c>
    </row>
    <row r="730" spans="2:9">
      <c r="B730" s="156" t="s">
        <v>682</v>
      </c>
      <c r="C730" s="163" t="s">
        <v>1090</v>
      </c>
      <c r="D730" s="158" t="s">
        <v>679</v>
      </c>
      <c r="E730" s="163" t="s">
        <v>1095</v>
      </c>
      <c r="F730" s="159">
        <v>40274</v>
      </c>
      <c r="G730" s="164">
        <v>340.95</v>
      </c>
      <c r="H730" s="161">
        <v>2</v>
      </c>
      <c r="I730" s="165">
        <f t="shared" si="11"/>
        <v>681.9</v>
      </c>
    </row>
    <row r="731" spans="2:9">
      <c r="B731" s="156" t="s">
        <v>262</v>
      </c>
      <c r="C731" s="157" t="s">
        <v>1090</v>
      </c>
      <c r="D731" s="158" t="s">
        <v>676</v>
      </c>
      <c r="E731" s="157" t="s">
        <v>1092</v>
      </c>
      <c r="F731" s="159">
        <v>40278</v>
      </c>
      <c r="G731" s="160">
        <v>340.95</v>
      </c>
      <c r="H731" s="161">
        <v>14</v>
      </c>
      <c r="I731" s="162">
        <f t="shared" si="11"/>
        <v>4773.3</v>
      </c>
    </row>
    <row r="732" spans="2:9">
      <c r="B732" s="156" t="s">
        <v>673</v>
      </c>
      <c r="C732" s="163" t="s">
        <v>1090</v>
      </c>
      <c r="D732" s="158" t="s">
        <v>674</v>
      </c>
      <c r="E732" s="163" t="s">
        <v>1092</v>
      </c>
      <c r="F732" s="159">
        <v>40280</v>
      </c>
      <c r="G732" s="164">
        <v>340.95</v>
      </c>
      <c r="H732" s="161">
        <v>4</v>
      </c>
      <c r="I732" s="165">
        <f t="shared" si="11"/>
        <v>1363.8</v>
      </c>
    </row>
    <row r="733" spans="2:9">
      <c r="B733" s="156" t="s">
        <v>682</v>
      </c>
      <c r="C733" s="157" t="s">
        <v>1090</v>
      </c>
      <c r="D733" s="158" t="s">
        <v>679</v>
      </c>
      <c r="E733" s="157" t="s">
        <v>1091</v>
      </c>
      <c r="F733" s="159">
        <v>40281</v>
      </c>
      <c r="G733" s="160">
        <v>340.95</v>
      </c>
      <c r="H733" s="161">
        <v>6</v>
      </c>
      <c r="I733" s="162">
        <f t="shared" si="11"/>
        <v>2045.6999999999998</v>
      </c>
    </row>
    <row r="734" spans="2:9">
      <c r="B734" s="156" t="s">
        <v>171</v>
      </c>
      <c r="C734" s="163" t="s">
        <v>1090</v>
      </c>
      <c r="D734" s="158" t="s">
        <v>674</v>
      </c>
      <c r="E734" s="163" t="s">
        <v>1092</v>
      </c>
      <c r="F734" s="159">
        <v>40285</v>
      </c>
      <c r="G734" s="164">
        <v>340.95</v>
      </c>
      <c r="H734" s="161">
        <v>5</v>
      </c>
      <c r="I734" s="165">
        <f t="shared" si="11"/>
        <v>1704.75</v>
      </c>
    </row>
    <row r="735" spans="2:9">
      <c r="B735" s="156" t="s">
        <v>682</v>
      </c>
      <c r="C735" s="157" t="s">
        <v>1090</v>
      </c>
      <c r="D735" s="158" t="s">
        <v>679</v>
      </c>
      <c r="E735" s="157" t="s">
        <v>1091</v>
      </c>
      <c r="F735" s="159">
        <v>40288</v>
      </c>
      <c r="G735" s="160">
        <v>340.95</v>
      </c>
      <c r="H735" s="161">
        <v>2</v>
      </c>
      <c r="I735" s="162">
        <f t="shared" si="11"/>
        <v>681.9</v>
      </c>
    </row>
    <row r="736" spans="2:9">
      <c r="B736" s="156" t="s">
        <v>343</v>
      </c>
      <c r="C736" s="163" t="s">
        <v>1090</v>
      </c>
      <c r="D736" s="158" t="s">
        <v>674</v>
      </c>
      <c r="E736" s="163" t="s">
        <v>1093</v>
      </c>
      <c r="F736" s="159">
        <v>40288</v>
      </c>
      <c r="G736" s="164">
        <v>340.95</v>
      </c>
      <c r="H736" s="161">
        <v>1</v>
      </c>
      <c r="I736" s="165">
        <f t="shared" si="11"/>
        <v>340.95</v>
      </c>
    </row>
    <row r="737" spans="2:9">
      <c r="B737" s="156" t="s">
        <v>171</v>
      </c>
      <c r="C737" s="157" t="s">
        <v>1090</v>
      </c>
      <c r="D737" s="158" t="s">
        <v>674</v>
      </c>
      <c r="E737" s="157" t="s">
        <v>1093</v>
      </c>
      <c r="F737" s="159">
        <v>40290</v>
      </c>
      <c r="G737" s="160">
        <v>340.95</v>
      </c>
      <c r="H737" s="161">
        <v>4</v>
      </c>
      <c r="I737" s="162">
        <f t="shared" si="11"/>
        <v>1363.8</v>
      </c>
    </row>
    <row r="738" spans="2:9">
      <c r="B738" s="156" t="s">
        <v>673</v>
      </c>
      <c r="C738" s="163" t="s">
        <v>1090</v>
      </c>
      <c r="D738" s="158" t="s">
        <v>674</v>
      </c>
      <c r="E738" s="163" t="s">
        <v>1095</v>
      </c>
      <c r="F738" s="159">
        <v>40290</v>
      </c>
      <c r="G738" s="164">
        <v>340.95</v>
      </c>
      <c r="H738" s="161">
        <v>7</v>
      </c>
      <c r="I738" s="165">
        <f t="shared" si="11"/>
        <v>2386.65</v>
      </c>
    </row>
    <row r="739" spans="2:9">
      <c r="B739" s="156" t="s">
        <v>678</v>
      </c>
      <c r="C739" s="157" t="s">
        <v>1090</v>
      </c>
      <c r="D739" s="158" t="s">
        <v>679</v>
      </c>
      <c r="E739" s="157" t="s">
        <v>1093</v>
      </c>
      <c r="F739" s="159">
        <v>40295</v>
      </c>
      <c r="G739" s="160">
        <v>340.95</v>
      </c>
      <c r="H739" s="161">
        <v>11</v>
      </c>
      <c r="I739" s="162">
        <f t="shared" si="11"/>
        <v>3750.45</v>
      </c>
    </row>
    <row r="740" spans="2:9">
      <c r="B740" s="156" t="s">
        <v>262</v>
      </c>
      <c r="C740" s="163" t="s">
        <v>1090</v>
      </c>
      <c r="D740" s="158" t="s">
        <v>676</v>
      </c>
      <c r="E740" s="163" t="s">
        <v>1091</v>
      </c>
      <c r="F740" s="159">
        <v>40302</v>
      </c>
      <c r="G740" s="164">
        <v>340.95</v>
      </c>
      <c r="H740" s="161">
        <v>2</v>
      </c>
      <c r="I740" s="165">
        <f t="shared" si="11"/>
        <v>681.9</v>
      </c>
    </row>
    <row r="741" spans="2:9">
      <c r="B741" s="156" t="s">
        <v>605</v>
      </c>
      <c r="C741" s="157" t="s">
        <v>1090</v>
      </c>
      <c r="D741" s="158" t="s">
        <v>675</v>
      </c>
      <c r="E741" s="157" t="s">
        <v>1093</v>
      </c>
      <c r="F741" s="159">
        <v>40306</v>
      </c>
      <c r="G741" s="160">
        <v>340.95</v>
      </c>
      <c r="H741" s="161">
        <v>15</v>
      </c>
      <c r="I741" s="162">
        <f t="shared" si="11"/>
        <v>5114.25</v>
      </c>
    </row>
    <row r="742" spans="2:9">
      <c r="B742" s="156" t="s">
        <v>677</v>
      </c>
      <c r="C742" s="163" t="s">
        <v>1090</v>
      </c>
      <c r="D742" s="158" t="s">
        <v>675</v>
      </c>
      <c r="E742" s="163" t="s">
        <v>1094</v>
      </c>
      <c r="F742" s="159">
        <v>40315</v>
      </c>
      <c r="G742" s="164">
        <v>340.95</v>
      </c>
      <c r="H742" s="161">
        <v>15</v>
      </c>
      <c r="I742" s="165">
        <f t="shared" si="11"/>
        <v>5114.25</v>
      </c>
    </row>
    <row r="743" spans="2:9">
      <c r="B743" s="156" t="s">
        <v>150</v>
      </c>
      <c r="C743" s="157" t="s">
        <v>1090</v>
      </c>
      <c r="D743" s="158" t="s">
        <v>676</v>
      </c>
      <c r="E743" s="157" t="s">
        <v>1095</v>
      </c>
      <c r="F743" s="159">
        <v>40315</v>
      </c>
      <c r="G743" s="160">
        <v>340.95</v>
      </c>
      <c r="H743" s="161">
        <v>15</v>
      </c>
      <c r="I743" s="162">
        <f t="shared" si="11"/>
        <v>5114.25</v>
      </c>
    </row>
    <row r="744" spans="2:9">
      <c r="B744" s="156" t="s">
        <v>681</v>
      </c>
      <c r="C744" s="163" t="s">
        <v>1090</v>
      </c>
      <c r="D744" s="158" t="s">
        <v>679</v>
      </c>
      <c r="E744" s="163" t="s">
        <v>1091</v>
      </c>
      <c r="F744" s="159">
        <v>40318</v>
      </c>
      <c r="G744" s="164">
        <v>340.95</v>
      </c>
      <c r="H744" s="161">
        <v>3</v>
      </c>
      <c r="I744" s="165">
        <f t="shared" si="11"/>
        <v>1022.8499999999999</v>
      </c>
    </row>
    <row r="745" spans="2:9">
      <c r="B745" s="156" t="s">
        <v>681</v>
      </c>
      <c r="C745" s="157" t="s">
        <v>1090</v>
      </c>
      <c r="D745" s="158" t="s">
        <v>679</v>
      </c>
      <c r="E745" s="157" t="s">
        <v>1093</v>
      </c>
      <c r="F745" s="159">
        <v>40322</v>
      </c>
      <c r="G745" s="160">
        <v>340.95</v>
      </c>
      <c r="H745" s="161">
        <v>3</v>
      </c>
      <c r="I745" s="162">
        <f t="shared" si="11"/>
        <v>1022.8499999999999</v>
      </c>
    </row>
    <row r="746" spans="2:9">
      <c r="B746" s="156" t="s">
        <v>171</v>
      </c>
      <c r="C746" s="163" t="s">
        <v>1090</v>
      </c>
      <c r="D746" s="158" t="s">
        <v>674</v>
      </c>
      <c r="E746" s="163" t="s">
        <v>1094</v>
      </c>
      <c r="F746" s="159">
        <v>40339</v>
      </c>
      <c r="G746" s="164">
        <v>340.95</v>
      </c>
      <c r="H746" s="161">
        <v>18</v>
      </c>
      <c r="I746" s="165">
        <f t="shared" si="11"/>
        <v>6137.0999999999995</v>
      </c>
    </row>
    <row r="747" spans="2:9">
      <c r="B747" s="156" t="s">
        <v>343</v>
      </c>
      <c r="C747" s="157" t="s">
        <v>1090</v>
      </c>
      <c r="D747" s="158" t="s">
        <v>674</v>
      </c>
      <c r="E747" s="157" t="s">
        <v>1092</v>
      </c>
      <c r="F747" s="159">
        <v>40345</v>
      </c>
      <c r="G747" s="160">
        <v>340.95</v>
      </c>
      <c r="H747" s="161">
        <v>14</v>
      </c>
      <c r="I747" s="162">
        <f t="shared" si="11"/>
        <v>4773.3</v>
      </c>
    </row>
    <row r="748" spans="2:9">
      <c r="B748" s="156" t="s">
        <v>171</v>
      </c>
      <c r="C748" s="163" t="s">
        <v>1090</v>
      </c>
      <c r="D748" s="158" t="s">
        <v>674</v>
      </c>
      <c r="E748" s="163" t="s">
        <v>1093</v>
      </c>
      <c r="F748" s="159">
        <v>40352</v>
      </c>
      <c r="G748" s="164">
        <v>340.95</v>
      </c>
      <c r="H748" s="161">
        <v>6</v>
      </c>
      <c r="I748" s="165">
        <f t="shared" si="11"/>
        <v>2045.6999999999998</v>
      </c>
    </row>
    <row r="749" spans="2:9">
      <c r="B749" s="156" t="s">
        <v>681</v>
      </c>
      <c r="C749" s="157" t="s">
        <v>1090</v>
      </c>
      <c r="D749" s="158" t="s">
        <v>679</v>
      </c>
      <c r="E749" s="157" t="s">
        <v>1092</v>
      </c>
      <c r="F749" s="159">
        <v>40353</v>
      </c>
      <c r="G749" s="160">
        <v>340.95</v>
      </c>
      <c r="H749" s="161">
        <v>2</v>
      </c>
      <c r="I749" s="162">
        <f t="shared" si="11"/>
        <v>681.9</v>
      </c>
    </row>
    <row r="750" spans="2:9">
      <c r="B750" s="156" t="s">
        <v>312</v>
      </c>
      <c r="C750" s="163" t="s">
        <v>1090</v>
      </c>
      <c r="D750" s="158" t="s">
        <v>674</v>
      </c>
      <c r="E750" s="163" t="s">
        <v>1095</v>
      </c>
      <c r="F750" s="159">
        <v>40353</v>
      </c>
      <c r="G750" s="164">
        <v>340.95</v>
      </c>
      <c r="H750" s="161">
        <v>15</v>
      </c>
      <c r="I750" s="165">
        <f t="shared" si="11"/>
        <v>5114.25</v>
      </c>
    </row>
    <row r="751" spans="2:9">
      <c r="B751" s="156" t="s">
        <v>605</v>
      </c>
      <c r="C751" s="157" t="s">
        <v>1090</v>
      </c>
      <c r="D751" s="158" t="s">
        <v>675</v>
      </c>
      <c r="E751" s="157" t="s">
        <v>1093</v>
      </c>
      <c r="F751" s="159">
        <v>40369</v>
      </c>
      <c r="G751" s="160">
        <v>340.95</v>
      </c>
      <c r="H751" s="161">
        <v>14</v>
      </c>
      <c r="I751" s="162">
        <f t="shared" si="11"/>
        <v>4773.3</v>
      </c>
    </row>
    <row r="752" spans="2:9">
      <c r="B752" s="156" t="s">
        <v>171</v>
      </c>
      <c r="C752" s="163" t="s">
        <v>1090</v>
      </c>
      <c r="D752" s="158" t="s">
        <v>674</v>
      </c>
      <c r="E752" s="163" t="s">
        <v>1092</v>
      </c>
      <c r="F752" s="159">
        <v>40372</v>
      </c>
      <c r="G752" s="164">
        <v>340.95</v>
      </c>
      <c r="H752" s="161">
        <v>13</v>
      </c>
      <c r="I752" s="165">
        <f t="shared" si="11"/>
        <v>4432.3499999999995</v>
      </c>
    </row>
    <row r="753" spans="2:9">
      <c r="B753" s="156" t="s">
        <v>171</v>
      </c>
      <c r="C753" s="157" t="s">
        <v>1090</v>
      </c>
      <c r="D753" s="158" t="s">
        <v>674</v>
      </c>
      <c r="E753" s="157" t="s">
        <v>1095</v>
      </c>
      <c r="F753" s="159">
        <v>40380</v>
      </c>
      <c r="G753" s="160">
        <v>340.95</v>
      </c>
      <c r="H753" s="161">
        <v>7</v>
      </c>
      <c r="I753" s="162">
        <f t="shared" si="11"/>
        <v>2386.65</v>
      </c>
    </row>
    <row r="754" spans="2:9">
      <c r="B754" s="156" t="s">
        <v>682</v>
      </c>
      <c r="C754" s="163" t="s">
        <v>1090</v>
      </c>
      <c r="D754" s="158" t="s">
        <v>679</v>
      </c>
      <c r="E754" s="163" t="s">
        <v>1091</v>
      </c>
      <c r="F754" s="159">
        <v>40381</v>
      </c>
      <c r="G754" s="164">
        <v>340.95</v>
      </c>
      <c r="H754" s="161">
        <v>14</v>
      </c>
      <c r="I754" s="165">
        <f t="shared" si="11"/>
        <v>4773.3</v>
      </c>
    </row>
    <row r="755" spans="2:9">
      <c r="B755" s="156" t="s">
        <v>171</v>
      </c>
      <c r="C755" s="157" t="s">
        <v>1090</v>
      </c>
      <c r="D755" s="158" t="s">
        <v>674</v>
      </c>
      <c r="E755" s="157" t="s">
        <v>1091</v>
      </c>
      <c r="F755" s="159">
        <v>40385</v>
      </c>
      <c r="G755" s="160">
        <v>340.95</v>
      </c>
      <c r="H755" s="161">
        <v>3</v>
      </c>
      <c r="I755" s="162">
        <f t="shared" si="11"/>
        <v>1022.8499999999999</v>
      </c>
    </row>
    <row r="756" spans="2:9">
      <c r="B756" s="156" t="s">
        <v>681</v>
      </c>
      <c r="C756" s="163" t="s">
        <v>1090</v>
      </c>
      <c r="D756" s="158" t="s">
        <v>679</v>
      </c>
      <c r="E756" s="163" t="s">
        <v>1094</v>
      </c>
      <c r="F756" s="159">
        <v>40387</v>
      </c>
      <c r="G756" s="164">
        <v>340.95</v>
      </c>
      <c r="H756" s="161">
        <v>12</v>
      </c>
      <c r="I756" s="165">
        <f t="shared" si="11"/>
        <v>4091.3999999999996</v>
      </c>
    </row>
    <row r="757" spans="2:9">
      <c r="B757" s="156" t="s">
        <v>312</v>
      </c>
      <c r="C757" s="157" t="s">
        <v>1090</v>
      </c>
      <c r="D757" s="158" t="s">
        <v>674</v>
      </c>
      <c r="E757" s="157" t="s">
        <v>1094</v>
      </c>
      <c r="F757" s="159">
        <v>40388</v>
      </c>
      <c r="G757" s="160">
        <v>340.95</v>
      </c>
      <c r="H757" s="161">
        <v>11</v>
      </c>
      <c r="I757" s="162">
        <f t="shared" si="11"/>
        <v>3750.45</v>
      </c>
    </row>
    <row r="758" spans="2:9">
      <c r="B758" s="156" t="s">
        <v>312</v>
      </c>
      <c r="C758" s="163" t="s">
        <v>1090</v>
      </c>
      <c r="D758" s="158" t="s">
        <v>674</v>
      </c>
      <c r="E758" s="163" t="s">
        <v>1094</v>
      </c>
      <c r="F758" s="159">
        <v>40393</v>
      </c>
      <c r="G758" s="164">
        <v>340.95</v>
      </c>
      <c r="H758" s="161">
        <v>7</v>
      </c>
      <c r="I758" s="165">
        <f t="shared" si="11"/>
        <v>2386.65</v>
      </c>
    </row>
    <row r="759" spans="2:9">
      <c r="B759" s="156" t="s">
        <v>605</v>
      </c>
      <c r="C759" s="157" t="s">
        <v>1090</v>
      </c>
      <c r="D759" s="158" t="s">
        <v>675</v>
      </c>
      <c r="E759" s="157" t="s">
        <v>1093</v>
      </c>
      <c r="F759" s="159">
        <v>40393</v>
      </c>
      <c r="G759" s="160">
        <v>340.95</v>
      </c>
      <c r="H759" s="161">
        <v>4</v>
      </c>
      <c r="I759" s="162">
        <f t="shared" si="11"/>
        <v>1363.8</v>
      </c>
    </row>
    <row r="760" spans="2:9">
      <c r="B760" s="156" t="s">
        <v>605</v>
      </c>
      <c r="C760" s="163" t="s">
        <v>1090</v>
      </c>
      <c r="D760" s="158" t="s">
        <v>675</v>
      </c>
      <c r="E760" s="163" t="s">
        <v>1091</v>
      </c>
      <c r="F760" s="159">
        <v>40396</v>
      </c>
      <c r="G760" s="164">
        <v>340.95</v>
      </c>
      <c r="H760" s="161">
        <v>14</v>
      </c>
      <c r="I760" s="165">
        <f t="shared" si="11"/>
        <v>4773.3</v>
      </c>
    </row>
    <row r="761" spans="2:9">
      <c r="B761" s="156" t="s">
        <v>150</v>
      </c>
      <c r="C761" s="157" t="s">
        <v>1090</v>
      </c>
      <c r="D761" s="158" t="s">
        <v>676</v>
      </c>
      <c r="E761" s="157" t="s">
        <v>1095</v>
      </c>
      <c r="F761" s="159">
        <v>40396</v>
      </c>
      <c r="G761" s="160">
        <v>340.95</v>
      </c>
      <c r="H761" s="161">
        <v>2</v>
      </c>
      <c r="I761" s="162">
        <f t="shared" si="11"/>
        <v>681.9</v>
      </c>
    </row>
    <row r="762" spans="2:9">
      <c r="B762" s="156" t="s">
        <v>171</v>
      </c>
      <c r="C762" s="163" t="s">
        <v>1090</v>
      </c>
      <c r="D762" s="158" t="s">
        <v>674</v>
      </c>
      <c r="E762" s="163" t="s">
        <v>1094</v>
      </c>
      <c r="F762" s="159">
        <v>40401</v>
      </c>
      <c r="G762" s="164">
        <v>340.95</v>
      </c>
      <c r="H762" s="161">
        <v>20</v>
      </c>
      <c r="I762" s="165">
        <f t="shared" si="11"/>
        <v>6819</v>
      </c>
    </row>
    <row r="763" spans="2:9">
      <c r="B763" s="156" t="s">
        <v>681</v>
      </c>
      <c r="C763" s="157" t="s">
        <v>1090</v>
      </c>
      <c r="D763" s="158" t="s">
        <v>679</v>
      </c>
      <c r="E763" s="157" t="s">
        <v>1091</v>
      </c>
      <c r="F763" s="159">
        <v>40406</v>
      </c>
      <c r="G763" s="160">
        <v>340.95</v>
      </c>
      <c r="H763" s="161">
        <v>3</v>
      </c>
      <c r="I763" s="162">
        <f t="shared" si="11"/>
        <v>1022.8499999999999</v>
      </c>
    </row>
    <row r="764" spans="2:9">
      <c r="B764" s="156" t="s">
        <v>681</v>
      </c>
      <c r="C764" s="163" t="s">
        <v>1090</v>
      </c>
      <c r="D764" s="158" t="s">
        <v>679</v>
      </c>
      <c r="E764" s="163" t="s">
        <v>1093</v>
      </c>
      <c r="F764" s="159">
        <v>40406</v>
      </c>
      <c r="G764" s="164">
        <v>340.95</v>
      </c>
      <c r="H764" s="161">
        <v>10</v>
      </c>
      <c r="I764" s="165">
        <f t="shared" si="11"/>
        <v>3409.5</v>
      </c>
    </row>
    <row r="765" spans="2:9">
      <c r="B765" s="156" t="s">
        <v>678</v>
      </c>
      <c r="C765" s="157" t="s">
        <v>1090</v>
      </c>
      <c r="D765" s="158" t="s">
        <v>679</v>
      </c>
      <c r="E765" s="157" t="s">
        <v>1094</v>
      </c>
      <c r="F765" s="159">
        <v>40408</v>
      </c>
      <c r="G765" s="160">
        <v>340.95</v>
      </c>
      <c r="H765" s="161">
        <v>6</v>
      </c>
      <c r="I765" s="162">
        <f t="shared" si="11"/>
        <v>2045.6999999999998</v>
      </c>
    </row>
    <row r="766" spans="2:9">
      <c r="B766" s="156" t="s">
        <v>677</v>
      </c>
      <c r="C766" s="163" t="s">
        <v>1090</v>
      </c>
      <c r="D766" s="158" t="s">
        <v>675</v>
      </c>
      <c r="E766" s="163" t="s">
        <v>1093</v>
      </c>
      <c r="F766" s="159">
        <v>40413</v>
      </c>
      <c r="G766" s="164">
        <v>340.95</v>
      </c>
      <c r="H766" s="161">
        <v>8</v>
      </c>
      <c r="I766" s="165">
        <f t="shared" si="11"/>
        <v>2727.6</v>
      </c>
    </row>
    <row r="767" spans="2:9">
      <c r="B767" s="156" t="s">
        <v>605</v>
      </c>
      <c r="C767" s="157" t="s">
        <v>1090</v>
      </c>
      <c r="D767" s="158" t="s">
        <v>675</v>
      </c>
      <c r="E767" s="157" t="s">
        <v>1092</v>
      </c>
      <c r="F767" s="159">
        <v>40413</v>
      </c>
      <c r="G767" s="160">
        <v>340.95</v>
      </c>
      <c r="H767" s="161">
        <v>5</v>
      </c>
      <c r="I767" s="162">
        <f t="shared" si="11"/>
        <v>1704.75</v>
      </c>
    </row>
    <row r="768" spans="2:9">
      <c r="B768" s="156" t="s">
        <v>681</v>
      </c>
      <c r="C768" s="163" t="s">
        <v>1090</v>
      </c>
      <c r="D768" s="158" t="s">
        <v>679</v>
      </c>
      <c r="E768" s="163" t="s">
        <v>1095</v>
      </c>
      <c r="F768" s="159">
        <v>40414</v>
      </c>
      <c r="G768" s="164">
        <v>340.95</v>
      </c>
      <c r="H768" s="161">
        <v>15</v>
      </c>
      <c r="I768" s="165">
        <f t="shared" si="11"/>
        <v>5114.25</v>
      </c>
    </row>
    <row r="769" spans="2:9">
      <c r="B769" s="156" t="s">
        <v>682</v>
      </c>
      <c r="C769" s="157" t="s">
        <v>1090</v>
      </c>
      <c r="D769" s="158" t="s">
        <v>679</v>
      </c>
      <c r="E769" s="157" t="s">
        <v>1094</v>
      </c>
      <c r="F769" s="159">
        <v>40421</v>
      </c>
      <c r="G769" s="160">
        <v>340.95</v>
      </c>
      <c r="H769" s="161">
        <v>11</v>
      </c>
      <c r="I769" s="162">
        <f t="shared" si="11"/>
        <v>3750.45</v>
      </c>
    </row>
    <row r="770" spans="2:9">
      <c r="B770" s="156" t="s">
        <v>312</v>
      </c>
      <c r="C770" s="163" t="s">
        <v>1090</v>
      </c>
      <c r="D770" s="158" t="s">
        <v>674</v>
      </c>
      <c r="E770" s="163" t="s">
        <v>1094</v>
      </c>
      <c r="F770" s="159">
        <v>40427</v>
      </c>
      <c r="G770" s="164">
        <v>340.95</v>
      </c>
      <c r="H770" s="161">
        <v>7</v>
      </c>
      <c r="I770" s="165">
        <f t="shared" ref="I770:I833" si="12">G770*H770</f>
        <v>2386.65</v>
      </c>
    </row>
    <row r="771" spans="2:9">
      <c r="B771" s="156" t="s">
        <v>673</v>
      </c>
      <c r="C771" s="157" t="s">
        <v>1090</v>
      </c>
      <c r="D771" s="158" t="s">
        <v>674</v>
      </c>
      <c r="E771" s="157" t="s">
        <v>1095</v>
      </c>
      <c r="F771" s="159">
        <v>40430</v>
      </c>
      <c r="G771" s="160">
        <v>340.95</v>
      </c>
      <c r="H771" s="161">
        <v>10</v>
      </c>
      <c r="I771" s="162">
        <f t="shared" si="12"/>
        <v>3409.5</v>
      </c>
    </row>
    <row r="772" spans="2:9">
      <c r="B772" s="156" t="s">
        <v>681</v>
      </c>
      <c r="C772" s="163" t="s">
        <v>1090</v>
      </c>
      <c r="D772" s="158" t="s">
        <v>679</v>
      </c>
      <c r="E772" s="163" t="s">
        <v>1091</v>
      </c>
      <c r="F772" s="159">
        <v>40432</v>
      </c>
      <c r="G772" s="164">
        <v>340.95</v>
      </c>
      <c r="H772" s="161">
        <v>5</v>
      </c>
      <c r="I772" s="165">
        <f t="shared" si="12"/>
        <v>1704.75</v>
      </c>
    </row>
    <row r="773" spans="2:9">
      <c r="B773" s="156" t="s">
        <v>682</v>
      </c>
      <c r="C773" s="157" t="s">
        <v>1090</v>
      </c>
      <c r="D773" s="158" t="s">
        <v>679</v>
      </c>
      <c r="E773" s="157" t="s">
        <v>1091</v>
      </c>
      <c r="F773" s="159">
        <v>40432</v>
      </c>
      <c r="G773" s="160">
        <v>340.95</v>
      </c>
      <c r="H773" s="161">
        <v>8</v>
      </c>
      <c r="I773" s="162">
        <f t="shared" si="12"/>
        <v>2727.6</v>
      </c>
    </row>
    <row r="774" spans="2:9">
      <c r="B774" s="156" t="s">
        <v>677</v>
      </c>
      <c r="C774" s="163" t="s">
        <v>1090</v>
      </c>
      <c r="D774" s="158" t="s">
        <v>675</v>
      </c>
      <c r="E774" s="163" t="s">
        <v>1093</v>
      </c>
      <c r="F774" s="159">
        <v>40435</v>
      </c>
      <c r="G774" s="164">
        <v>340.95</v>
      </c>
      <c r="H774" s="161">
        <v>9</v>
      </c>
      <c r="I774" s="165">
        <f t="shared" si="12"/>
        <v>3068.5499999999997</v>
      </c>
    </row>
    <row r="775" spans="2:9">
      <c r="B775" s="156" t="s">
        <v>150</v>
      </c>
      <c r="C775" s="157" t="s">
        <v>1090</v>
      </c>
      <c r="D775" s="158" t="s">
        <v>676</v>
      </c>
      <c r="E775" s="157" t="s">
        <v>1093</v>
      </c>
      <c r="F775" s="159">
        <v>40438</v>
      </c>
      <c r="G775" s="160">
        <v>340.95</v>
      </c>
      <c r="H775" s="161">
        <v>15</v>
      </c>
      <c r="I775" s="162">
        <f t="shared" si="12"/>
        <v>5114.25</v>
      </c>
    </row>
    <row r="776" spans="2:9">
      <c r="B776" s="156" t="s">
        <v>150</v>
      </c>
      <c r="C776" s="163" t="s">
        <v>1090</v>
      </c>
      <c r="D776" s="158" t="s">
        <v>676</v>
      </c>
      <c r="E776" s="163" t="s">
        <v>1091</v>
      </c>
      <c r="F776" s="159">
        <v>40445</v>
      </c>
      <c r="G776" s="164">
        <v>340.95</v>
      </c>
      <c r="H776" s="161">
        <v>1</v>
      </c>
      <c r="I776" s="165">
        <f t="shared" si="12"/>
        <v>340.95</v>
      </c>
    </row>
    <row r="777" spans="2:9">
      <c r="B777" s="156" t="s">
        <v>681</v>
      </c>
      <c r="C777" s="157" t="s">
        <v>1090</v>
      </c>
      <c r="D777" s="158" t="s">
        <v>679</v>
      </c>
      <c r="E777" s="157" t="s">
        <v>1095</v>
      </c>
      <c r="F777" s="159">
        <v>40448</v>
      </c>
      <c r="G777" s="160">
        <v>340.95</v>
      </c>
      <c r="H777" s="161">
        <v>1</v>
      </c>
      <c r="I777" s="162">
        <f t="shared" si="12"/>
        <v>340.95</v>
      </c>
    </row>
    <row r="778" spans="2:9">
      <c r="B778" s="156" t="s">
        <v>312</v>
      </c>
      <c r="C778" s="163" t="s">
        <v>1090</v>
      </c>
      <c r="D778" s="158" t="s">
        <v>674</v>
      </c>
      <c r="E778" s="163" t="s">
        <v>1094</v>
      </c>
      <c r="F778" s="159">
        <v>40451</v>
      </c>
      <c r="G778" s="164">
        <v>340.95</v>
      </c>
      <c r="H778" s="161">
        <v>19</v>
      </c>
      <c r="I778" s="165">
        <f t="shared" si="12"/>
        <v>6478.05</v>
      </c>
    </row>
    <row r="779" spans="2:9">
      <c r="B779" s="156" t="s">
        <v>678</v>
      </c>
      <c r="C779" s="157" t="s">
        <v>1090</v>
      </c>
      <c r="D779" s="158" t="s">
        <v>679</v>
      </c>
      <c r="E779" s="157" t="s">
        <v>1094</v>
      </c>
      <c r="F779" s="159">
        <v>40451</v>
      </c>
      <c r="G779" s="160">
        <v>340.95</v>
      </c>
      <c r="H779" s="161">
        <v>6</v>
      </c>
      <c r="I779" s="162">
        <f t="shared" si="12"/>
        <v>2045.6999999999998</v>
      </c>
    </row>
    <row r="780" spans="2:9">
      <c r="B780" s="156" t="s">
        <v>150</v>
      </c>
      <c r="C780" s="163" t="s">
        <v>1090</v>
      </c>
      <c r="D780" s="158" t="s">
        <v>676</v>
      </c>
      <c r="E780" s="163" t="s">
        <v>1093</v>
      </c>
      <c r="F780" s="159">
        <v>40456</v>
      </c>
      <c r="G780" s="164">
        <v>340.95</v>
      </c>
      <c r="H780" s="161">
        <v>1</v>
      </c>
      <c r="I780" s="165">
        <f t="shared" si="12"/>
        <v>340.95</v>
      </c>
    </row>
    <row r="781" spans="2:9">
      <c r="B781" s="156" t="s">
        <v>312</v>
      </c>
      <c r="C781" s="157" t="s">
        <v>1090</v>
      </c>
      <c r="D781" s="158" t="s">
        <v>674</v>
      </c>
      <c r="E781" s="157" t="s">
        <v>1095</v>
      </c>
      <c r="F781" s="159">
        <v>40456</v>
      </c>
      <c r="G781" s="160">
        <v>340.95</v>
      </c>
      <c r="H781" s="161">
        <v>6</v>
      </c>
      <c r="I781" s="162">
        <f t="shared" si="12"/>
        <v>2045.6999999999998</v>
      </c>
    </row>
    <row r="782" spans="2:9">
      <c r="B782" s="156" t="s">
        <v>680</v>
      </c>
      <c r="C782" s="163" t="s">
        <v>1090</v>
      </c>
      <c r="D782" s="158" t="s">
        <v>679</v>
      </c>
      <c r="E782" s="163" t="s">
        <v>1094</v>
      </c>
      <c r="F782" s="159">
        <v>40463</v>
      </c>
      <c r="G782" s="164">
        <v>340.95</v>
      </c>
      <c r="H782" s="161">
        <v>13</v>
      </c>
      <c r="I782" s="165">
        <f t="shared" si="12"/>
        <v>4432.3499999999995</v>
      </c>
    </row>
    <row r="783" spans="2:9">
      <c r="B783" s="156" t="s">
        <v>343</v>
      </c>
      <c r="C783" s="157" t="s">
        <v>1090</v>
      </c>
      <c r="D783" s="158" t="s">
        <v>674</v>
      </c>
      <c r="E783" s="157" t="s">
        <v>1092</v>
      </c>
      <c r="F783" s="159">
        <v>40464</v>
      </c>
      <c r="G783" s="160">
        <v>340.95</v>
      </c>
      <c r="H783" s="161">
        <v>3</v>
      </c>
      <c r="I783" s="162">
        <f t="shared" si="12"/>
        <v>1022.8499999999999</v>
      </c>
    </row>
    <row r="784" spans="2:9">
      <c r="B784" s="156" t="s">
        <v>171</v>
      </c>
      <c r="C784" s="163" t="s">
        <v>1090</v>
      </c>
      <c r="D784" s="158" t="s">
        <v>674</v>
      </c>
      <c r="E784" s="163" t="s">
        <v>1091</v>
      </c>
      <c r="F784" s="159">
        <v>40470</v>
      </c>
      <c r="G784" s="164">
        <v>340.95</v>
      </c>
      <c r="H784" s="161">
        <v>7</v>
      </c>
      <c r="I784" s="165">
        <f t="shared" si="12"/>
        <v>2386.65</v>
      </c>
    </row>
    <row r="785" spans="2:9">
      <c r="B785" s="156" t="s">
        <v>171</v>
      </c>
      <c r="C785" s="157" t="s">
        <v>1090</v>
      </c>
      <c r="D785" s="158" t="s">
        <v>674</v>
      </c>
      <c r="E785" s="157" t="s">
        <v>1095</v>
      </c>
      <c r="F785" s="159">
        <v>40470</v>
      </c>
      <c r="G785" s="160">
        <v>340.95</v>
      </c>
      <c r="H785" s="161">
        <v>2</v>
      </c>
      <c r="I785" s="162">
        <f t="shared" si="12"/>
        <v>681.9</v>
      </c>
    </row>
    <row r="786" spans="2:9">
      <c r="B786" s="156" t="s">
        <v>677</v>
      </c>
      <c r="C786" s="163" t="s">
        <v>1090</v>
      </c>
      <c r="D786" s="158" t="s">
        <v>675</v>
      </c>
      <c r="E786" s="163" t="s">
        <v>1092</v>
      </c>
      <c r="F786" s="159">
        <v>40473</v>
      </c>
      <c r="G786" s="164">
        <v>340.95</v>
      </c>
      <c r="H786" s="161">
        <v>8</v>
      </c>
      <c r="I786" s="165">
        <f t="shared" si="12"/>
        <v>2727.6</v>
      </c>
    </row>
    <row r="787" spans="2:9">
      <c r="B787" s="156" t="s">
        <v>678</v>
      </c>
      <c r="C787" s="157" t="s">
        <v>1090</v>
      </c>
      <c r="D787" s="158" t="s">
        <v>679</v>
      </c>
      <c r="E787" s="157" t="s">
        <v>1091</v>
      </c>
      <c r="F787" s="159">
        <v>40474</v>
      </c>
      <c r="G787" s="160">
        <v>340.95</v>
      </c>
      <c r="H787" s="161">
        <v>4</v>
      </c>
      <c r="I787" s="162">
        <f t="shared" si="12"/>
        <v>1363.8</v>
      </c>
    </row>
    <row r="788" spans="2:9">
      <c r="B788" s="156" t="s">
        <v>605</v>
      </c>
      <c r="C788" s="163" t="s">
        <v>1090</v>
      </c>
      <c r="D788" s="158" t="s">
        <v>675</v>
      </c>
      <c r="E788" s="163" t="s">
        <v>1095</v>
      </c>
      <c r="F788" s="159">
        <v>40479</v>
      </c>
      <c r="G788" s="164">
        <v>340.95</v>
      </c>
      <c r="H788" s="161">
        <v>15</v>
      </c>
      <c r="I788" s="165">
        <f t="shared" si="12"/>
        <v>5114.25</v>
      </c>
    </row>
    <row r="789" spans="2:9">
      <c r="B789" s="156" t="s">
        <v>681</v>
      </c>
      <c r="C789" s="157" t="s">
        <v>1090</v>
      </c>
      <c r="D789" s="158" t="s">
        <v>679</v>
      </c>
      <c r="E789" s="157" t="s">
        <v>1092</v>
      </c>
      <c r="F789" s="159">
        <v>40481</v>
      </c>
      <c r="G789" s="160">
        <v>340.95</v>
      </c>
      <c r="H789" s="161">
        <v>2</v>
      </c>
      <c r="I789" s="162">
        <f t="shared" si="12"/>
        <v>681.9</v>
      </c>
    </row>
    <row r="790" spans="2:9">
      <c r="B790" s="156" t="s">
        <v>262</v>
      </c>
      <c r="C790" s="163" t="s">
        <v>1090</v>
      </c>
      <c r="D790" s="158" t="s">
        <v>676</v>
      </c>
      <c r="E790" s="163" t="s">
        <v>1092</v>
      </c>
      <c r="F790" s="159">
        <v>40491</v>
      </c>
      <c r="G790" s="164">
        <v>340.95</v>
      </c>
      <c r="H790" s="161">
        <v>2</v>
      </c>
      <c r="I790" s="165">
        <f t="shared" si="12"/>
        <v>681.9</v>
      </c>
    </row>
    <row r="791" spans="2:9">
      <c r="B791" s="156" t="s">
        <v>678</v>
      </c>
      <c r="C791" s="157" t="s">
        <v>1090</v>
      </c>
      <c r="D791" s="158" t="s">
        <v>679</v>
      </c>
      <c r="E791" s="157" t="s">
        <v>1095</v>
      </c>
      <c r="F791" s="159">
        <v>40498</v>
      </c>
      <c r="G791" s="160">
        <v>340.95</v>
      </c>
      <c r="H791" s="161">
        <v>3</v>
      </c>
      <c r="I791" s="162">
        <f t="shared" si="12"/>
        <v>1022.8499999999999</v>
      </c>
    </row>
    <row r="792" spans="2:9">
      <c r="B792" s="156" t="s">
        <v>312</v>
      </c>
      <c r="C792" s="163" t="s">
        <v>1090</v>
      </c>
      <c r="D792" s="158" t="s">
        <v>674</v>
      </c>
      <c r="E792" s="163" t="s">
        <v>1092</v>
      </c>
      <c r="F792" s="159">
        <v>40499</v>
      </c>
      <c r="G792" s="164">
        <v>340.95</v>
      </c>
      <c r="H792" s="161">
        <v>7</v>
      </c>
      <c r="I792" s="165">
        <f t="shared" si="12"/>
        <v>2386.65</v>
      </c>
    </row>
    <row r="793" spans="2:9">
      <c r="B793" s="156" t="s">
        <v>673</v>
      </c>
      <c r="C793" s="157" t="s">
        <v>1090</v>
      </c>
      <c r="D793" s="158" t="s">
        <v>674</v>
      </c>
      <c r="E793" s="157" t="s">
        <v>1095</v>
      </c>
      <c r="F793" s="159">
        <v>40501</v>
      </c>
      <c r="G793" s="160">
        <v>340.95</v>
      </c>
      <c r="H793" s="161">
        <v>8</v>
      </c>
      <c r="I793" s="162">
        <f t="shared" si="12"/>
        <v>2727.6</v>
      </c>
    </row>
    <row r="794" spans="2:9">
      <c r="B794" s="156" t="s">
        <v>682</v>
      </c>
      <c r="C794" s="163" t="s">
        <v>1090</v>
      </c>
      <c r="D794" s="158" t="s">
        <v>679</v>
      </c>
      <c r="E794" s="163" t="s">
        <v>1094</v>
      </c>
      <c r="F794" s="159">
        <v>40502</v>
      </c>
      <c r="G794" s="164">
        <v>340.95</v>
      </c>
      <c r="H794" s="161">
        <v>14</v>
      </c>
      <c r="I794" s="165">
        <f t="shared" si="12"/>
        <v>4773.3</v>
      </c>
    </row>
    <row r="795" spans="2:9">
      <c r="B795" s="156" t="s">
        <v>312</v>
      </c>
      <c r="C795" s="157" t="s">
        <v>1090</v>
      </c>
      <c r="D795" s="158" t="s">
        <v>674</v>
      </c>
      <c r="E795" s="157" t="s">
        <v>1094</v>
      </c>
      <c r="F795" s="159">
        <v>40502</v>
      </c>
      <c r="G795" s="160">
        <v>340.95</v>
      </c>
      <c r="H795" s="161">
        <v>19</v>
      </c>
      <c r="I795" s="162">
        <f t="shared" si="12"/>
        <v>6478.05</v>
      </c>
    </row>
    <row r="796" spans="2:9">
      <c r="B796" s="156" t="s">
        <v>682</v>
      </c>
      <c r="C796" s="163" t="s">
        <v>1090</v>
      </c>
      <c r="D796" s="158" t="s">
        <v>679</v>
      </c>
      <c r="E796" s="163" t="s">
        <v>1095</v>
      </c>
      <c r="F796" s="159">
        <v>40502</v>
      </c>
      <c r="G796" s="164">
        <v>340.95</v>
      </c>
      <c r="H796" s="161">
        <v>15</v>
      </c>
      <c r="I796" s="165">
        <f t="shared" si="12"/>
        <v>5114.25</v>
      </c>
    </row>
    <row r="797" spans="2:9">
      <c r="B797" s="156" t="s">
        <v>673</v>
      </c>
      <c r="C797" s="157" t="s">
        <v>1090</v>
      </c>
      <c r="D797" s="158" t="s">
        <v>674</v>
      </c>
      <c r="E797" s="157" t="s">
        <v>1094</v>
      </c>
      <c r="F797" s="159">
        <v>40504</v>
      </c>
      <c r="G797" s="160">
        <v>340.95</v>
      </c>
      <c r="H797" s="161">
        <v>8</v>
      </c>
      <c r="I797" s="162">
        <f t="shared" si="12"/>
        <v>2727.6</v>
      </c>
    </row>
    <row r="798" spans="2:9">
      <c r="B798" s="156" t="s">
        <v>673</v>
      </c>
      <c r="C798" s="163" t="s">
        <v>1090</v>
      </c>
      <c r="D798" s="158" t="s">
        <v>674</v>
      </c>
      <c r="E798" s="163" t="s">
        <v>1093</v>
      </c>
      <c r="F798" s="159">
        <v>40507</v>
      </c>
      <c r="G798" s="164">
        <v>340.95</v>
      </c>
      <c r="H798" s="161">
        <v>9</v>
      </c>
      <c r="I798" s="165">
        <f t="shared" si="12"/>
        <v>3068.5499999999997</v>
      </c>
    </row>
    <row r="799" spans="2:9">
      <c r="B799" s="156" t="s">
        <v>673</v>
      </c>
      <c r="C799" s="157" t="s">
        <v>1090</v>
      </c>
      <c r="D799" s="158" t="s">
        <v>674</v>
      </c>
      <c r="E799" s="157" t="s">
        <v>1092</v>
      </c>
      <c r="F799" s="159">
        <v>40508</v>
      </c>
      <c r="G799" s="160">
        <v>340.95</v>
      </c>
      <c r="H799" s="161">
        <v>12</v>
      </c>
      <c r="I799" s="162">
        <f t="shared" si="12"/>
        <v>4091.3999999999996</v>
      </c>
    </row>
    <row r="800" spans="2:9">
      <c r="B800" s="156" t="s">
        <v>171</v>
      </c>
      <c r="C800" s="163" t="s">
        <v>1090</v>
      </c>
      <c r="D800" s="158" t="s">
        <v>674</v>
      </c>
      <c r="E800" s="163" t="s">
        <v>1092</v>
      </c>
      <c r="F800" s="159">
        <v>40511</v>
      </c>
      <c r="G800" s="164">
        <v>340.95</v>
      </c>
      <c r="H800" s="161">
        <v>14</v>
      </c>
      <c r="I800" s="165">
        <f t="shared" si="12"/>
        <v>4773.3</v>
      </c>
    </row>
    <row r="801" spans="2:9">
      <c r="B801" s="156" t="s">
        <v>262</v>
      </c>
      <c r="C801" s="157" t="s">
        <v>1090</v>
      </c>
      <c r="D801" s="158" t="s">
        <v>676</v>
      </c>
      <c r="E801" s="157" t="s">
        <v>1094</v>
      </c>
      <c r="F801" s="159">
        <v>40512</v>
      </c>
      <c r="G801" s="160">
        <v>340.95</v>
      </c>
      <c r="H801" s="161">
        <v>13</v>
      </c>
      <c r="I801" s="162">
        <f t="shared" si="12"/>
        <v>4432.3499999999995</v>
      </c>
    </row>
    <row r="802" spans="2:9">
      <c r="B802" s="156" t="s">
        <v>171</v>
      </c>
      <c r="C802" s="163" t="s">
        <v>1090</v>
      </c>
      <c r="D802" s="158" t="s">
        <v>674</v>
      </c>
      <c r="E802" s="163" t="s">
        <v>1092</v>
      </c>
      <c r="F802" s="159">
        <v>40513</v>
      </c>
      <c r="G802" s="164">
        <v>340.95</v>
      </c>
      <c r="H802" s="161">
        <v>15</v>
      </c>
      <c r="I802" s="165">
        <f t="shared" si="12"/>
        <v>5114.25</v>
      </c>
    </row>
    <row r="803" spans="2:9">
      <c r="B803" s="156" t="s">
        <v>312</v>
      </c>
      <c r="C803" s="157" t="s">
        <v>1090</v>
      </c>
      <c r="D803" s="158" t="s">
        <v>674</v>
      </c>
      <c r="E803" s="157" t="s">
        <v>1095</v>
      </c>
      <c r="F803" s="159">
        <v>40514</v>
      </c>
      <c r="G803" s="160">
        <v>340.95</v>
      </c>
      <c r="H803" s="161">
        <v>13</v>
      </c>
      <c r="I803" s="162">
        <f t="shared" si="12"/>
        <v>4432.3499999999995</v>
      </c>
    </row>
    <row r="804" spans="2:9">
      <c r="B804" s="156" t="s">
        <v>682</v>
      </c>
      <c r="C804" s="163" t="s">
        <v>1090</v>
      </c>
      <c r="D804" s="158" t="s">
        <v>679</v>
      </c>
      <c r="E804" s="163" t="s">
        <v>1094</v>
      </c>
      <c r="F804" s="159">
        <v>40526</v>
      </c>
      <c r="G804" s="164">
        <v>340.95</v>
      </c>
      <c r="H804" s="161">
        <v>13</v>
      </c>
      <c r="I804" s="165">
        <f t="shared" si="12"/>
        <v>4432.3499999999995</v>
      </c>
    </row>
    <row r="805" spans="2:9">
      <c r="B805" s="156" t="s">
        <v>312</v>
      </c>
      <c r="C805" s="157" t="s">
        <v>1090</v>
      </c>
      <c r="D805" s="158" t="s">
        <v>674</v>
      </c>
      <c r="E805" s="157" t="s">
        <v>1093</v>
      </c>
      <c r="F805" s="159">
        <v>40529</v>
      </c>
      <c r="G805" s="160">
        <v>340.95</v>
      </c>
      <c r="H805" s="161">
        <v>11</v>
      </c>
      <c r="I805" s="162">
        <f t="shared" si="12"/>
        <v>3750.45</v>
      </c>
    </row>
    <row r="806" spans="2:9">
      <c r="B806" s="156" t="s">
        <v>678</v>
      </c>
      <c r="C806" s="163" t="s">
        <v>1090</v>
      </c>
      <c r="D806" s="158" t="s">
        <v>679</v>
      </c>
      <c r="E806" s="163" t="s">
        <v>1091</v>
      </c>
      <c r="F806" s="159">
        <v>40536</v>
      </c>
      <c r="G806" s="164">
        <v>340.95</v>
      </c>
      <c r="H806" s="161">
        <v>3</v>
      </c>
      <c r="I806" s="165">
        <f t="shared" si="12"/>
        <v>1022.8499999999999</v>
      </c>
    </row>
    <row r="807" spans="2:9">
      <c r="B807" s="156" t="s">
        <v>262</v>
      </c>
      <c r="C807" s="157" t="s">
        <v>1090</v>
      </c>
      <c r="D807" s="158" t="s">
        <v>676</v>
      </c>
      <c r="E807" s="157" t="s">
        <v>1094</v>
      </c>
      <c r="F807" s="159">
        <v>40536</v>
      </c>
      <c r="G807" s="160">
        <v>340.95</v>
      </c>
      <c r="H807" s="161">
        <v>16</v>
      </c>
      <c r="I807" s="162">
        <f t="shared" si="12"/>
        <v>5455.2</v>
      </c>
    </row>
    <row r="808" spans="2:9">
      <c r="B808" s="156" t="s">
        <v>171</v>
      </c>
      <c r="C808" s="163" t="s">
        <v>1090</v>
      </c>
      <c r="D808" s="158" t="s">
        <v>674</v>
      </c>
      <c r="E808" s="163" t="s">
        <v>1093</v>
      </c>
      <c r="F808" s="159">
        <v>40537</v>
      </c>
      <c r="G808" s="164">
        <v>340.95</v>
      </c>
      <c r="H808" s="161">
        <v>8</v>
      </c>
      <c r="I808" s="165">
        <f t="shared" si="12"/>
        <v>2727.6</v>
      </c>
    </row>
    <row r="809" spans="2:9">
      <c r="B809" s="156" t="s">
        <v>605</v>
      </c>
      <c r="C809" s="157" t="s">
        <v>1090</v>
      </c>
      <c r="D809" s="158" t="s">
        <v>675</v>
      </c>
      <c r="E809" s="157" t="s">
        <v>1092</v>
      </c>
      <c r="F809" s="159">
        <v>40537</v>
      </c>
      <c r="G809" s="160">
        <v>340.95</v>
      </c>
      <c r="H809" s="161">
        <v>9</v>
      </c>
      <c r="I809" s="162">
        <f t="shared" si="12"/>
        <v>3068.5499999999997</v>
      </c>
    </row>
    <row r="810" spans="2:9">
      <c r="B810" s="156" t="s">
        <v>677</v>
      </c>
      <c r="C810" s="163" t="s">
        <v>1090</v>
      </c>
      <c r="D810" s="158" t="s">
        <v>675</v>
      </c>
      <c r="E810" s="163" t="s">
        <v>1091</v>
      </c>
      <c r="F810" s="159">
        <v>40539</v>
      </c>
      <c r="G810" s="164">
        <v>340.95</v>
      </c>
      <c r="H810" s="161">
        <v>12</v>
      </c>
      <c r="I810" s="165">
        <f t="shared" si="12"/>
        <v>4091.3999999999996</v>
      </c>
    </row>
    <row r="811" spans="2:9">
      <c r="B811" s="156" t="s">
        <v>682</v>
      </c>
      <c r="C811" s="157" t="s">
        <v>1090</v>
      </c>
      <c r="D811" s="158" t="s">
        <v>679</v>
      </c>
      <c r="E811" s="157" t="s">
        <v>1093</v>
      </c>
      <c r="F811" s="159">
        <v>40539</v>
      </c>
      <c r="G811" s="160">
        <v>340.95</v>
      </c>
      <c r="H811" s="161">
        <v>6</v>
      </c>
      <c r="I811" s="162">
        <f t="shared" si="12"/>
        <v>2045.6999999999998</v>
      </c>
    </row>
    <row r="812" spans="2:9">
      <c r="B812" s="156" t="s">
        <v>605</v>
      </c>
      <c r="C812" s="163" t="s">
        <v>1090</v>
      </c>
      <c r="D812" s="158" t="s">
        <v>675</v>
      </c>
      <c r="E812" s="163" t="s">
        <v>1094</v>
      </c>
      <c r="F812" s="159">
        <v>40542</v>
      </c>
      <c r="G812" s="164">
        <v>340.95</v>
      </c>
      <c r="H812" s="161">
        <v>12</v>
      </c>
      <c r="I812" s="165">
        <f t="shared" si="12"/>
        <v>4091.3999999999996</v>
      </c>
    </row>
    <row r="813" spans="2:9">
      <c r="B813" s="156" t="s">
        <v>171</v>
      </c>
      <c r="C813" s="157" t="s">
        <v>1090</v>
      </c>
      <c r="D813" s="158" t="s">
        <v>674</v>
      </c>
      <c r="E813" s="157" t="s">
        <v>1091</v>
      </c>
      <c r="F813" s="159">
        <v>40547</v>
      </c>
      <c r="G813" s="160">
        <v>340.95</v>
      </c>
      <c r="H813" s="161">
        <v>2</v>
      </c>
      <c r="I813" s="162">
        <f t="shared" si="12"/>
        <v>681.9</v>
      </c>
    </row>
    <row r="814" spans="2:9">
      <c r="B814" s="156" t="s">
        <v>681</v>
      </c>
      <c r="C814" s="163" t="s">
        <v>1090</v>
      </c>
      <c r="D814" s="158" t="s">
        <v>679</v>
      </c>
      <c r="E814" s="163" t="s">
        <v>1091</v>
      </c>
      <c r="F814" s="159">
        <v>40549</v>
      </c>
      <c r="G814" s="164">
        <v>340.95</v>
      </c>
      <c r="H814" s="161">
        <v>11</v>
      </c>
      <c r="I814" s="165">
        <f t="shared" si="12"/>
        <v>3750.45</v>
      </c>
    </row>
    <row r="815" spans="2:9">
      <c r="B815" s="156" t="s">
        <v>312</v>
      </c>
      <c r="C815" s="157" t="s">
        <v>1090</v>
      </c>
      <c r="D815" s="158" t="s">
        <v>674</v>
      </c>
      <c r="E815" s="157" t="s">
        <v>1091</v>
      </c>
      <c r="F815" s="159">
        <v>40549</v>
      </c>
      <c r="G815" s="160">
        <v>340.95</v>
      </c>
      <c r="H815" s="161">
        <v>1</v>
      </c>
      <c r="I815" s="162">
        <f t="shared" si="12"/>
        <v>340.95</v>
      </c>
    </row>
    <row r="816" spans="2:9">
      <c r="B816" s="156" t="s">
        <v>343</v>
      </c>
      <c r="C816" s="163" t="s">
        <v>1090</v>
      </c>
      <c r="D816" s="158" t="s">
        <v>674</v>
      </c>
      <c r="E816" s="163" t="s">
        <v>1095</v>
      </c>
      <c r="F816" s="159">
        <v>40550</v>
      </c>
      <c r="G816" s="164">
        <v>340.95</v>
      </c>
      <c r="H816" s="161">
        <v>11</v>
      </c>
      <c r="I816" s="165">
        <f t="shared" si="12"/>
        <v>3750.45</v>
      </c>
    </row>
    <row r="817" spans="2:9">
      <c r="B817" s="156" t="s">
        <v>682</v>
      </c>
      <c r="C817" s="157" t="s">
        <v>1090</v>
      </c>
      <c r="D817" s="158" t="s">
        <v>679</v>
      </c>
      <c r="E817" s="157" t="s">
        <v>1095</v>
      </c>
      <c r="F817" s="159">
        <v>40554</v>
      </c>
      <c r="G817" s="160">
        <v>340.95</v>
      </c>
      <c r="H817" s="161">
        <v>1</v>
      </c>
      <c r="I817" s="162">
        <f t="shared" si="12"/>
        <v>340.95</v>
      </c>
    </row>
    <row r="818" spans="2:9">
      <c r="B818" s="156" t="s">
        <v>150</v>
      </c>
      <c r="C818" s="163" t="s">
        <v>1090</v>
      </c>
      <c r="D818" s="158" t="s">
        <v>676</v>
      </c>
      <c r="E818" s="163" t="s">
        <v>1095</v>
      </c>
      <c r="F818" s="159">
        <v>40554</v>
      </c>
      <c r="G818" s="164">
        <v>340.95</v>
      </c>
      <c r="H818" s="161">
        <v>15</v>
      </c>
      <c r="I818" s="165">
        <f t="shared" si="12"/>
        <v>5114.25</v>
      </c>
    </row>
    <row r="819" spans="2:9">
      <c r="B819" s="156" t="s">
        <v>605</v>
      </c>
      <c r="C819" s="157" t="s">
        <v>1090</v>
      </c>
      <c r="D819" s="158" t="s">
        <v>675</v>
      </c>
      <c r="E819" s="157" t="s">
        <v>1093</v>
      </c>
      <c r="F819" s="159">
        <v>40558</v>
      </c>
      <c r="G819" s="160">
        <v>340.95</v>
      </c>
      <c r="H819" s="161">
        <v>10</v>
      </c>
      <c r="I819" s="162">
        <f t="shared" si="12"/>
        <v>3409.5</v>
      </c>
    </row>
    <row r="820" spans="2:9">
      <c r="B820" s="156" t="s">
        <v>262</v>
      </c>
      <c r="C820" s="163" t="s">
        <v>1090</v>
      </c>
      <c r="D820" s="158" t="s">
        <v>676</v>
      </c>
      <c r="E820" s="163" t="s">
        <v>1093</v>
      </c>
      <c r="F820" s="159">
        <v>40564</v>
      </c>
      <c r="G820" s="164">
        <v>340.95</v>
      </c>
      <c r="H820" s="161">
        <v>11</v>
      </c>
      <c r="I820" s="165">
        <f t="shared" si="12"/>
        <v>3750.45</v>
      </c>
    </row>
    <row r="821" spans="2:9">
      <c r="B821" s="156" t="s">
        <v>682</v>
      </c>
      <c r="C821" s="157" t="s">
        <v>1090</v>
      </c>
      <c r="D821" s="158" t="s">
        <v>679</v>
      </c>
      <c r="E821" s="157" t="s">
        <v>1094</v>
      </c>
      <c r="F821" s="159">
        <v>40569</v>
      </c>
      <c r="G821" s="160">
        <v>340.95</v>
      </c>
      <c r="H821" s="161">
        <v>17</v>
      </c>
      <c r="I821" s="162">
        <f t="shared" si="12"/>
        <v>5796.15</v>
      </c>
    </row>
    <row r="822" spans="2:9">
      <c r="B822" s="156" t="s">
        <v>673</v>
      </c>
      <c r="C822" s="163" t="s">
        <v>1090</v>
      </c>
      <c r="D822" s="158" t="s">
        <v>674</v>
      </c>
      <c r="E822" s="163" t="s">
        <v>1093</v>
      </c>
      <c r="F822" s="159">
        <v>40569</v>
      </c>
      <c r="G822" s="164">
        <v>340.95</v>
      </c>
      <c r="H822" s="161">
        <v>8</v>
      </c>
      <c r="I822" s="165">
        <f t="shared" si="12"/>
        <v>2727.6</v>
      </c>
    </row>
    <row r="823" spans="2:9">
      <c r="B823" s="156" t="s">
        <v>605</v>
      </c>
      <c r="C823" s="157" t="s">
        <v>1090</v>
      </c>
      <c r="D823" s="158" t="s">
        <v>675</v>
      </c>
      <c r="E823" s="157" t="s">
        <v>1091</v>
      </c>
      <c r="F823" s="159">
        <v>40572</v>
      </c>
      <c r="G823" s="160">
        <v>340.95</v>
      </c>
      <c r="H823" s="161">
        <v>15</v>
      </c>
      <c r="I823" s="162">
        <f t="shared" si="12"/>
        <v>5114.25</v>
      </c>
    </row>
    <row r="824" spans="2:9">
      <c r="B824" s="156" t="s">
        <v>678</v>
      </c>
      <c r="C824" s="163" t="s">
        <v>1090</v>
      </c>
      <c r="D824" s="158" t="s">
        <v>679</v>
      </c>
      <c r="E824" s="163" t="s">
        <v>1093</v>
      </c>
      <c r="F824" s="159">
        <v>40589</v>
      </c>
      <c r="G824" s="164">
        <v>340.95</v>
      </c>
      <c r="H824" s="161">
        <v>2</v>
      </c>
      <c r="I824" s="165">
        <f t="shared" si="12"/>
        <v>681.9</v>
      </c>
    </row>
    <row r="825" spans="2:9">
      <c r="B825" s="156" t="s">
        <v>262</v>
      </c>
      <c r="C825" s="157" t="s">
        <v>1090</v>
      </c>
      <c r="D825" s="158" t="s">
        <v>676</v>
      </c>
      <c r="E825" s="157" t="s">
        <v>1095</v>
      </c>
      <c r="F825" s="159">
        <v>40589</v>
      </c>
      <c r="G825" s="160">
        <v>340.95</v>
      </c>
      <c r="H825" s="161">
        <v>15</v>
      </c>
      <c r="I825" s="162">
        <f t="shared" si="12"/>
        <v>5114.25</v>
      </c>
    </row>
    <row r="826" spans="2:9">
      <c r="B826" s="156" t="s">
        <v>678</v>
      </c>
      <c r="C826" s="163" t="s">
        <v>1090</v>
      </c>
      <c r="D826" s="158" t="s">
        <v>679</v>
      </c>
      <c r="E826" s="163" t="s">
        <v>1091</v>
      </c>
      <c r="F826" s="159">
        <v>40590</v>
      </c>
      <c r="G826" s="164">
        <v>340.95</v>
      </c>
      <c r="H826" s="161">
        <v>7</v>
      </c>
      <c r="I826" s="165">
        <f t="shared" si="12"/>
        <v>2386.65</v>
      </c>
    </row>
    <row r="827" spans="2:9">
      <c r="B827" s="156" t="s">
        <v>262</v>
      </c>
      <c r="C827" s="157" t="s">
        <v>1090</v>
      </c>
      <c r="D827" s="158" t="s">
        <v>676</v>
      </c>
      <c r="E827" s="157" t="s">
        <v>1091</v>
      </c>
      <c r="F827" s="159">
        <v>40593</v>
      </c>
      <c r="G827" s="160">
        <v>340.95</v>
      </c>
      <c r="H827" s="161">
        <v>6</v>
      </c>
      <c r="I827" s="162">
        <f t="shared" si="12"/>
        <v>2045.6999999999998</v>
      </c>
    </row>
    <row r="828" spans="2:9">
      <c r="B828" s="156" t="s">
        <v>171</v>
      </c>
      <c r="C828" s="163" t="s">
        <v>1090</v>
      </c>
      <c r="D828" s="158" t="s">
        <v>674</v>
      </c>
      <c r="E828" s="163" t="s">
        <v>1092</v>
      </c>
      <c r="F828" s="159">
        <v>40600</v>
      </c>
      <c r="G828" s="164">
        <v>340.95</v>
      </c>
      <c r="H828" s="161">
        <v>11</v>
      </c>
      <c r="I828" s="165">
        <f t="shared" si="12"/>
        <v>3750.45</v>
      </c>
    </row>
    <row r="829" spans="2:9">
      <c r="B829" s="156" t="s">
        <v>673</v>
      </c>
      <c r="C829" s="157" t="s">
        <v>1090</v>
      </c>
      <c r="D829" s="158" t="s">
        <v>674</v>
      </c>
      <c r="E829" s="157" t="s">
        <v>1092</v>
      </c>
      <c r="F829" s="159">
        <v>40600</v>
      </c>
      <c r="G829" s="160">
        <v>340.95</v>
      </c>
      <c r="H829" s="161">
        <v>11</v>
      </c>
      <c r="I829" s="162">
        <f t="shared" si="12"/>
        <v>3750.45</v>
      </c>
    </row>
    <row r="830" spans="2:9">
      <c r="B830" s="156" t="s">
        <v>681</v>
      </c>
      <c r="C830" s="163" t="s">
        <v>1090</v>
      </c>
      <c r="D830" s="158" t="s">
        <v>679</v>
      </c>
      <c r="E830" s="163" t="s">
        <v>1095</v>
      </c>
      <c r="F830" s="159">
        <v>40602</v>
      </c>
      <c r="G830" s="164">
        <v>340.95</v>
      </c>
      <c r="H830" s="161">
        <v>12</v>
      </c>
      <c r="I830" s="165">
        <f t="shared" si="12"/>
        <v>4091.3999999999996</v>
      </c>
    </row>
    <row r="831" spans="2:9">
      <c r="B831" s="156" t="s">
        <v>680</v>
      </c>
      <c r="C831" s="157" t="s">
        <v>1090</v>
      </c>
      <c r="D831" s="158" t="s">
        <v>679</v>
      </c>
      <c r="E831" s="157" t="s">
        <v>1092</v>
      </c>
      <c r="F831" s="159">
        <v>40610</v>
      </c>
      <c r="G831" s="160">
        <v>340.95</v>
      </c>
      <c r="H831" s="161">
        <v>12</v>
      </c>
      <c r="I831" s="162">
        <f t="shared" si="12"/>
        <v>4091.3999999999996</v>
      </c>
    </row>
    <row r="832" spans="2:9">
      <c r="B832" s="156" t="s">
        <v>171</v>
      </c>
      <c r="C832" s="163" t="s">
        <v>1090</v>
      </c>
      <c r="D832" s="158" t="s">
        <v>674</v>
      </c>
      <c r="E832" s="163" t="s">
        <v>1093</v>
      </c>
      <c r="F832" s="159">
        <v>40613</v>
      </c>
      <c r="G832" s="164">
        <v>340.95</v>
      </c>
      <c r="H832" s="161">
        <v>11</v>
      </c>
      <c r="I832" s="165">
        <f t="shared" si="12"/>
        <v>3750.45</v>
      </c>
    </row>
    <row r="833" spans="2:9">
      <c r="B833" s="156" t="s">
        <v>681</v>
      </c>
      <c r="C833" s="157" t="s">
        <v>1090</v>
      </c>
      <c r="D833" s="158" t="s">
        <v>679</v>
      </c>
      <c r="E833" s="157" t="s">
        <v>1092</v>
      </c>
      <c r="F833" s="159">
        <v>40617</v>
      </c>
      <c r="G833" s="160">
        <v>340.95</v>
      </c>
      <c r="H833" s="161">
        <v>4</v>
      </c>
      <c r="I833" s="162">
        <f t="shared" si="12"/>
        <v>1363.8</v>
      </c>
    </row>
    <row r="834" spans="2:9">
      <c r="B834" s="156" t="s">
        <v>150</v>
      </c>
      <c r="C834" s="163" t="s">
        <v>1090</v>
      </c>
      <c r="D834" s="158" t="s">
        <v>676</v>
      </c>
      <c r="E834" s="163" t="s">
        <v>1095</v>
      </c>
      <c r="F834" s="159">
        <v>40617</v>
      </c>
      <c r="G834" s="164">
        <v>340.95</v>
      </c>
      <c r="H834" s="161">
        <v>8</v>
      </c>
      <c r="I834" s="165">
        <f t="shared" ref="I834:I897" si="13">G834*H834</f>
        <v>2727.6</v>
      </c>
    </row>
    <row r="835" spans="2:9">
      <c r="B835" s="156" t="s">
        <v>262</v>
      </c>
      <c r="C835" s="157" t="s">
        <v>1090</v>
      </c>
      <c r="D835" s="158" t="s">
        <v>676</v>
      </c>
      <c r="E835" s="157" t="s">
        <v>1093</v>
      </c>
      <c r="F835" s="159">
        <v>40626</v>
      </c>
      <c r="G835" s="160">
        <v>340.95</v>
      </c>
      <c r="H835" s="161">
        <v>4</v>
      </c>
      <c r="I835" s="162">
        <f t="shared" si="13"/>
        <v>1363.8</v>
      </c>
    </row>
    <row r="836" spans="2:9">
      <c r="B836" s="156" t="s">
        <v>343</v>
      </c>
      <c r="C836" s="163" t="s">
        <v>1090</v>
      </c>
      <c r="D836" s="158" t="s">
        <v>674</v>
      </c>
      <c r="E836" s="163" t="s">
        <v>1095</v>
      </c>
      <c r="F836" s="159">
        <v>40631</v>
      </c>
      <c r="G836" s="164">
        <v>340.95</v>
      </c>
      <c r="H836" s="161">
        <v>13</v>
      </c>
      <c r="I836" s="165">
        <f t="shared" si="13"/>
        <v>4432.3499999999995</v>
      </c>
    </row>
    <row r="837" spans="2:9">
      <c r="B837" s="156" t="s">
        <v>150</v>
      </c>
      <c r="C837" s="157" t="s">
        <v>1090</v>
      </c>
      <c r="D837" s="158" t="s">
        <v>676</v>
      </c>
      <c r="E837" s="157" t="s">
        <v>1091</v>
      </c>
      <c r="F837" s="159">
        <v>40633</v>
      </c>
      <c r="G837" s="160">
        <v>340.95</v>
      </c>
      <c r="H837" s="161">
        <v>6</v>
      </c>
      <c r="I837" s="162">
        <f t="shared" si="13"/>
        <v>2045.6999999999998</v>
      </c>
    </row>
    <row r="838" spans="2:9">
      <c r="B838" s="156" t="s">
        <v>673</v>
      </c>
      <c r="C838" s="163" t="s">
        <v>1090</v>
      </c>
      <c r="D838" s="158" t="s">
        <v>674</v>
      </c>
      <c r="E838" s="163" t="s">
        <v>1091</v>
      </c>
      <c r="F838" s="159">
        <v>40638</v>
      </c>
      <c r="G838" s="164">
        <v>340.95</v>
      </c>
      <c r="H838" s="161">
        <v>4</v>
      </c>
      <c r="I838" s="165">
        <f t="shared" si="13"/>
        <v>1363.8</v>
      </c>
    </row>
    <row r="839" spans="2:9">
      <c r="B839" s="156" t="s">
        <v>681</v>
      </c>
      <c r="C839" s="157" t="s">
        <v>1090</v>
      </c>
      <c r="D839" s="158" t="s">
        <v>679</v>
      </c>
      <c r="E839" s="157" t="s">
        <v>1093</v>
      </c>
      <c r="F839" s="159">
        <v>40638</v>
      </c>
      <c r="G839" s="160">
        <v>340.95</v>
      </c>
      <c r="H839" s="161">
        <v>10</v>
      </c>
      <c r="I839" s="162">
        <f t="shared" si="13"/>
        <v>3409.5</v>
      </c>
    </row>
    <row r="840" spans="2:9">
      <c r="B840" s="156" t="s">
        <v>343</v>
      </c>
      <c r="C840" s="163" t="s">
        <v>1090</v>
      </c>
      <c r="D840" s="158" t="s">
        <v>674</v>
      </c>
      <c r="E840" s="163" t="s">
        <v>1093</v>
      </c>
      <c r="F840" s="159">
        <v>40640</v>
      </c>
      <c r="G840" s="164">
        <v>340.95</v>
      </c>
      <c r="H840" s="161">
        <v>6</v>
      </c>
      <c r="I840" s="165">
        <f t="shared" si="13"/>
        <v>2045.6999999999998</v>
      </c>
    </row>
    <row r="841" spans="2:9">
      <c r="B841" s="156" t="s">
        <v>673</v>
      </c>
      <c r="C841" s="157" t="s">
        <v>1090</v>
      </c>
      <c r="D841" s="158" t="s">
        <v>674</v>
      </c>
      <c r="E841" s="157" t="s">
        <v>1092</v>
      </c>
      <c r="F841" s="159">
        <v>40640</v>
      </c>
      <c r="G841" s="160">
        <v>340.95</v>
      </c>
      <c r="H841" s="161">
        <v>6</v>
      </c>
      <c r="I841" s="162">
        <f t="shared" si="13"/>
        <v>2045.6999999999998</v>
      </c>
    </row>
    <row r="842" spans="2:9">
      <c r="B842" s="156" t="s">
        <v>150</v>
      </c>
      <c r="C842" s="163" t="s">
        <v>1090</v>
      </c>
      <c r="D842" s="158" t="s">
        <v>676</v>
      </c>
      <c r="E842" s="163" t="s">
        <v>1091</v>
      </c>
      <c r="F842" s="159">
        <v>40642</v>
      </c>
      <c r="G842" s="164">
        <v>340.95</v>
      </c>
      <c r="H842" s="161">
        <v>7</v>
      </c>
      <c r="I842" s="165">
        <f t="shared" si="13"/>
        <v>2386.65</v>
      </c>
    </row>
    <row r="843" spans="2:9">
      <c r="B843" s="156" t="s">
        <v>678</v>
      </c>
      <c r="C843" s="157" t="s">
        <v>1090</v>
      </c>
      <c r="D843" s="158" t="s">
        <v>679</v>
      </c>
      <c r="E843" s="157" t="s">
        <v>1094</v>
      </c>
      <c r="F843" s="159">
        <v>40642</v>
      </c>
      <c r="G843" s="160">
        <v>340.95</v>
      </c>
      <c r="H843" s="161">
        <v>15</v>
      </c>
      <c r="I843" s="162">
        <f t="shared" si="13"/>
        <v>5114.25</v>
      </c>
    </row>
    <row r="844" spans="2:9">
      <c r="B844" s="156" t="s">
        <v>673</v>
      </c>
      <c r="C844" s="163" t="s">
        <v>1090</v>
      </c>
      <c r="D844" s="158" t="s">
        <v>674</v>
      </c>
      <c r="E844" s="163" t="s">
        <v>1093</v>
      </c>
      <c r="F844" s="159">
        <v>40645</v>
      </c>
      <c r="G844" s="164">
        <v>340.95</v>
      </c>
      <c r="H844" s="161">
        <v>12</v>
      </c>
      <c r="I844" s="165">
        <f t="shared" si="13"/>
        <v>4091.3999999999996</v>
      </c>
    </row>
    <row r="845" spans="2:9">
      <c r="B845" s="156" t="s">
        <v>150</v>
      </c>
      <c r="C845" s="157" t="s">
        <v>1090</v>
      </c>
      <c r="D845" s="158" t="s">
        <v>676</v>
      </c>
      <c r="E845" s="157" t="s">
        <v>1093</v>
      </c>
      <c r="F845" s="159">
        <v>40654</v>
      </c>
      <c r="G845" s="160">
        <v>340.95</v>
      </c>
      <c r="H845" s="161">
        <v>2</v>
      </c>
      <c r="I845" s="162">
        <f t="shared" si="13"/>
        <v>681.9</v>
      </c>
    </row>
    <row r="846" spans="2:9">
      <c r="B846" s="156" t="s">
        <v>343</v>
      </c>
      <c r="C846" s="163" t="s">
        <v>1090</v>
      </c>
      <c r="D846" s="158" t="s">
        <v>674</v>
      </c>
      <c r="E846" s="163" t="s">
        <v>1092</v>
      </c>
      <c r="F846" s="159">
        <v>40662</v>
      </c>
      <c r="G846" s="164">
        <v>340.95</v>
      </c>
      <c r="H846" s="161">
        <v>4</v>
      </c>
      <c r="I846" s="165">
        <f t="shared" si="13"/>
        <v>1363.8</v>
      </c>
    </row>
    <row r="847" spans="2:9">
      <c r="B847" s="156" t="s">
        <v>681</v>
      </c>
      <c r="C847" s="157" t="s">
        <v>1090</v>
      </c>
      <c r="D847" s="158" t="s">
        <v>679</v>
      </c>
      <c r="E847" s="157" t="s">
        <v>1093</v>
      </c>
      <c r="F847" s="159">
        <v>40670</v>
      </c>
      <c r="G847" s="160">
        <v>340.95</v>
      </c>
      <c r="H847" s="161">
        <v>8</v>
      </c>
      <c r="I847" s="162">
        <f t="shared" si="13"/>
        <v>2727.6</v>
      </c>
    </row>
    <row r="848" spans="2:9">
      <c r="B848" s="156" t="s">
        <v>673</v>
      </c>
      <c r="C848" s="163" t="s">
        <v>1090</v>
      </c>
      <c r="D848" s="158" t="s">
        <v>674</v>
      </c>
      <c r="E848" s="163" t="s">
        <v>1092</v>
      </c>
      <c r="F848" s="159">
        <v>40672</v>
      </c>
      <c r="G848" s="164">
        <v>340.95</v>
      </c>
      <c r="H848" s="161">
        <v>5</v>
      </c>
      <c r="I848" s="165">
        <f t="shared" si="13"/>
        <v>1704.75</v>
      </c>
    </row>
    <row r="849" spans="2:9">
      <c r="B849" s="156" t="s">
        <v>262</v>
      </c>
      <c r="C849" s="157" t="s">
        <v>1090</v>
      </c>
      <c r="D849" s="158" t="s">
        <v>676</v>
      </c>
      <c r="E849" s="157" t="s">
        <v>1094</v>
      </c>
      <c r="F849" s="159">
        <v>40683</v>
      </c>
      <c r="G849" s="160">
        <v>340.95</v>
      </c>
      <c r="H849" s="161">
        <v>7</v>
      </c>
      <c r="I849" s="162">
        <f t="shared" si="13"/>
        <v>2386.65</v>
      </c>
    </row>
    <row r="850" spans="2:9">
      <c r="B850" s="156" t="s">
        <v>678</v>
      </c>
      <c r="C850" s="163" t="s">
        <v>1090</v>
      </c>
      <c r="D850" s="158" t="s">
        <v>679</v>
      </c>
      <c r="E850" s="163" t="s">
        <v>1095</v>
      </c>
      <c r="F850" s="159">
        <v>40690</v>
      </c>
      <c r="G850" s="164">
        <v>340.95</v>
      </c>
      <c r="H850" s="161">
        <v>9</v>
      </c>
      <c r="I850" s="165">
        <f t="shared" si="13"/>
        <v>3068.5499999999997</v>
      </c>
    </row>
    <row r="851" spans="2:9">
      <c r="B851" s="156" t="s">
        <v>678</v>
      </c>
      <c r="C851" s="157" t="s">
        <v>1090</v>
      </c>
      <c r="D851" s="158" t="s">
        <v>679</v>
      </c>
      <c r="E851" s="157" t="s">
        <v>1094</v>
      </c>
      <c r="F851" s="159">
        <v>40691</v>
      </c>
      <c r="G851" s="160">
        <v>340.95</v>
      </c>
      <c r="H851" s="161">
        <v>20</v>
      </c>
      <c r="I851" s="162">
        <f t="shared" si="13"/>
        <v>6819</v>
      </c>
    </row>
    <row r="852" spans="2:9">
      <c r="B852" s="156" t="s">
        <v>673</v>
      </c>
      <c r="C852" s="163" t="s">
        <v>1090</v>
      </c>
      <c r="D852" s="158" t="s">
        <v>674</v>
      </c>
      <c r="E852" s="163" t="s">
        <v>1091</v>
      </c>
      <c r="F852" s="159">
        <v>40700</v>
      </c>
      <c r="G852" s="164">
        <v>340.95</v>
      </c>
      <c r="H852" s="161">
        <v>7</v>
      </c>
      <c r="I852" s="165">
        <f t="shared" si="13"/>
        <v>2386.65</v>
      </c>
    </row>
    <row r="853" spans="2:9">
      <c r="B853" s="156" t="s">
        <v>681</v>
      </c>
      <c r="C853" s="157" t="s">
        <v>1090</v>
      </c>
      <c r="D853" s="158" t="s">
        <v>679</v>
      </c>
      <c r="E853" s="157" t="s">
        <v>1095</v>
      </c>
      <c r="F853" s="159">
        <v>40703</v>
      </c>
      <c r="G853" s="160">
        <v>340.95</v>
      </c>
      <c r="H853" s="161">
        <v>9</v>
      </c>
      <c r="I853" s="162">
        <f t="shared" si="13"/>
        <v>3068.5499999999997</v>
      </c>
    </row>
    <row r="854" spans="2:9">
      <c r="B854" s="156" t="s">
        <v>150</v>
      </c>
      <c r="C854" s="163" t="s">
        <v>1090</v>
      </c>
      <c r="D854" s="158" t="s">
        <v>676</v>
      </c>
      <c r="E854" s="163" t="s">
        <v>1092</v>
      </c>
      <c r="F854" s="159">
        <v>40704</v>
      </c>
      <c r="G854" s="164">
        <v>340.95</v>
      </c>
      <c r="H854" s="161">
        <v>11</v>
      </c>
      <c r="I854" s="165">
        <f t="shared" si="13"/>
        <v>3750.45</v>
      </c>
    </row>
    <row r="855" spans="2:9">
      <c r="B855" s="156" t="s">
        <v>171</v>
      </c>
      <c r="C855" s="157" t="s">
        <v>1090</v>
      </c>
      <c r="D855" s="158" t="s">
        <v>674</v>
      </c>
      <c r="E855" s="157" t="s">
        <v>1091</v>
      </c>
      <c r="F855" s="159">
        <v>40710</v>
      </c>
      <c r="G855" s="160">
        <v>340.95</v>
      </c>
      <c r="H855" s="161">
        <v>3</v>
      </c>
      <c r="I855" s="162">
        <f t="shared" si="13"/>
        <v>1022.8499999999999</v>
      </c>
    </row>
    <row r="856" spans="2:9">
      <c r="B856" s="156" t="s">
        <v>262</v>
      </c>
      <c r="C856" s="163" t="s">
        <v>1090</v>
      </c>
      <c r="D856" s="158" t="s">
        <v>676</v>
      </c>
      <c r="E856" s="163" t="s">
        <v>1092</v>
      </c>
      <c r="F856" s="159">
        <v>40721</v>
      </c>
      <c r="G856" s="164">
        <v>340.95</v>
      </c>
      <c r="H856" s="161">
        <v>15</v>
      </c>
      <c r="I856" s="165">
        <f t="shared" si="13"/>
        <v>5114.25</v>
      </c>
    </row>
    <row r="857" spans="2:9">
      <c r="B857" s="156" t="s">
        <v>262</v>
      </c>
      <c r="C857" s="157" t="s">
        <v>1090</v>
      </c>
      <c r="D857" s="158" t="s">
        <v>676</v>
      </c>
      <c r="E857" s="157" t="s">
        <v>1094</v>
      </c>
      <c r="F857" s="159">
        <v>40722</v>
      </c>
      <c r="G857" s="160">
        <v>340.95</v>
      </c>
      <c r="H857" s="161">
        <v>9</v>
      </c>
      <c r="I857" s="162">
        <f t="shared" si="13"/>
        <v>3068.5499999999997</v>
      </c>
    </row>
    <row r="858" spans="2:9">
      <c r="B858" s="156" t="s">
        <v>678</v>
      </c>
      <c r="C858" s="163" t="s">
        <v>1090</v>
      </c>
      <c r="D858" s="158" t="s">
        <v>679</v>
      </c>
      <c r="E858" s="163" t="s">
        <v>1093</v>
      </c>
      <c r="F858" s="159">
        <v>40724</v>
      </c>
      <c r="G858" s="164">
        <v>340.95</v>
      </c>
      <c r="H858" s="161">
        <v>13</v>
      </c>
      <c r="I858" s="165">
        <f t="shared" si="13"/>
        <v>4432.3499999999995</v>
      </c>
    </row>
    <row r="859" spans="2:9">
      <c r="B859" s="156" t="s">
        <v>150</v>
      </c>
      <c r="C859" s="157" t="s">
        <v>1090</v>
      </c>
      <c r="D859" s="158" t="s">
        <v>676</v>
      </c>
      <c r="E859" s="157" t="s">
        <v>1092</v>
      </c>
      <c r="F859" s="159">
        <v>40739</v>
      </c>
      <c r="G859" s="160">
        <v>340.95</v>
      </c>
      <c r="H859" s="161">
        <v>5</v>
      </c>
      <c r="I859" s="162">
        <f t="shared" si="13"/>
        <v>1704.75</v>
      </c>
    </row>
    <row r="860" spans="2:9">
      <c r="B860" s="156" t="s">
        <v>171</v>
      </c>
      <c r="C860" s="163" t="s">
        <v>1090</v>
      </c>
      <c r="D860" s="158" t="s">
        <v>674</v>
      </c>
      <c r="E860" s="163" t="s">
        <v>1095</v>
      </c>
      <c r="F860" s="159">
        <v>40739</v>
      </c>
      <c r="G860" s="164">
        <v>340.95</v>
      </c>
      <c r="H860" s="161">
        <v>3</v>
      </c>
      <c r="I860" s="165">
        <f t="shared" si="13"/>
        <v>1022.8499999999999</v>
      </c>
    </row>
    <row r="861" spans="2:9">
      <c r="B861" s="156" t="s">
        <v>678</v>
      </c>
      <c r="C861" s="157" t="s">
        <v>1090</v>
      </c>
      <c r="D861" s="158" t="s">
        <v>679</v>
      </c>
      <c r="E861" s="157" t="s">
        <v>1092</v>
      </c>
      <c r="F861" s="159">
        <v>40749</v>
      </c>
      <c r="G861" s="160">
        <v>340.95</v>
      </c>
      <c r="H861" s="161">
        <v>14</v>
      </c>
      <c r="I861" s="162">
        <f t="shared" si="13"/>
        <v>4773.3</v>
      </c>
    </row>
    <row r="862" spans="2:9">
      <c r="B862" s="156" t="s">
        <v>681</v>
      </c>
      <c r="C862" s="163" t="s">
        <v>1090</v>
      </c>
      <c r="D862" s="158" t="s">
        <v>679</v>
      </c>
      <c r="E862" s="163" t="s">
        <v>1092</v>
      </c>
      <c r="F862" s="159">
        <v>40757</v>
      </c>
      <c r="G862" s="164">
        <v>340.95</v>
      </c>
      <c r="H862" s="161">
        <v>10</v>
      </c>
      <c r="I862" s="165">
        <f t="shared" si="13"/>
        <v>3409.5</v>
      </c>
    </row>
    <row r="863" spans="2:9">
      <c r="B863" s="156" t="s">
        <v>262</v>
      </c>
      <c r="C863" s="157" t="s">
        <v>1090</v>
      </c>
      <c r="D863" s="158" t="s">
        <v>676</v>
      </c>
      <c r="E863" s="157" t="s">
        <v>1092</v>
      </c>
      <c r="F863" s="159">
        <v>40761</v>
      </c>
      <c r="G863" s="160">
        <v>340.95</v>
      </c>
      <c r="H863" s="161">
        <v>5</v>
      </c>
      <c r="I863" s="162">
        <f t="shared" si="13"/>
        <v>1704.75</v>
      </c>
    </row>
    <row r="864" spans="2:9">
      <c r="B864" s="156" t="s">
        <v>682</v>
      </c>
      <c r="C864" s="163" t="s">
        <v>1090</v>
      </c>
      <c r="D864" s="158" t="s">
        <v>679</v>
      </c>
      <c r="E864" s="163" t="s">
        <v>1091</v>
      </c>
      <c r="F864" s="159">
        <v>40764</v>
      </c>
      <c r="G864" s="164">
        <v>340.95</v>
      </c>
      <c r="H864" s="161">
        <v>13</v>
      </c>
      <c r="I864" s="165">
        <f t="shared" si="13"/>
        <v>4432.3499999999995</v>
      </c>
    </row>
    <row r="865" spans="2:9">
      <c r="B865" s="156" t="s">
        <v>171</v>
      </c>
      <c r="C865" s="157" t="s">
        <v>1090</v>
      </c>
      <c r="D865" s="158" t="s">
        <v>674</v>
      </c>
      <c r="E865" s="157" t="s">
        <v>1091</v>
      </c>
      <c r="F865" s="159">
        <v>40768</v>
      </c>
      <c r="G865" s="160">
        <v>340.95</v>
      </c>
      <c r="H865" s="161">
        <v>9</v>
      </c>
      <c r="I865" s="162">
        <f t="shared" si="13"/>
        <v>3068.5499999999997</v>
      </c>
    </row>
    <row r="866" spans="2:9">
      <c r="B866" s="156" t="s">
        <v>605</v>
      </c>
      <c r="C866" s="163" t="s">
        <v>1090</v>
      </c>
      <c r="D866" s="158" t="s">
        <v>675</v>
      </c>
      <c r="E866" s="163" t="s">
        <v>1093</v>
      </c>
      <c r="F866" s="159">
        <v>40768</v>
      </c>
      <c r="G866" s="164">
        <v>340.95</v>
      </c>
      <c r="H866" s="161">
        <v>8</v>
      </c>
      <c r="I866" s="165">
        <f t="shared" si="13"/>
        <v>2727.6</v>
      </c>
    </row>
    <row r="867" spans="2:9">
      <c r="B867" s="156" t="s">
        <v>171</v>
      </c>
      <c r="C867" s="157" t="s">
        <v>1090</v>
      </c>
      <c r="D867" s="158" t="s">
        <v>674</v>
      </c>
      <c r="E867" s="157" t="s">
        <v>1095</v>
      </c>
      <c r="F867" s="159">
        <v>40768</v>
      </c>
      <c r="G867" s="160">
        <v>340.95</v>
      </c>
      <c r="H867" s="161">
        <v>15</v>
      </c>
      <c r="I867" s="162">
        <f t="shared" si="13"/>
        <v>5114.25</v>
      </c>
    </row>
    <row r="868" spans="2:9">
      <c r="B868" s="156" t="s">
        <v>262</v>
      </c>
      <c r="C868" s="163" t="s">
        <v>1090</v>
      </c>
      <c r="D868" s="158" t="s">
        <v>676</v>
      </c>
      <c r="E868" s="163" t="s">
        <v>1095</v>
      </c>
      <c r="F868" s="159">
        <v>40771</v>
      </c>
      <c r="G868" s="164">
        <v>340.95</v>
      </c>
      <c r="H868" s="161">
        <v>1</v>
      </c>
      <c r="I868" s="165">
        <f t="shared" si="13"/>
        <v>340.95</v>
      </c>
    </row>
    <row r="869" spans="2:9">
      <c r="B869" s="156" t="s">
        <v>262</v>
      </c>
      <c r="C869" s="157" t="s">
        <v>1090</v>
      </c>
      <c r="D869" s="158" t="s">
        <v>676</v>
      </c>
      <c r="E869" s="157" t="s">
        <v>1092</v>
      </c>
      <c r="F869" s="159">
        <v>40775</v>
      </c>
      <c r="G869" s="160">
        <v>340.95</v>
      </c>
      <c r="H869" s="161">
        <v>1</v>
      </c>
      <c r="I869" s="162">
        <f t="shared" si="13"/>
        <v>340.95</v>
      </c>
    </row>
    <row r="870" spans="2:9">
      <c r="B870" s="156" t="s">
        <v>262</v>
      </c>
      <c r="C870" s="163" t="s">
        <v>1090</v>
      </c>
      <c r="D870" s="158" t="s">
        <v>676</v>
      </c>
      <c r="E870" s="163" t="s">
        <v>1091</v>
      </c>
      <c r="F870" s="159">
        <v>40781</v>
      </c>
      <c r="G870" s="164">
        <v>340.95</v>
      </c>
      <c r="H870" s="161">
        <v>5</v>
      </c>
      <c r="I870" s="165">
        <f t="shared" si="13"/>
        <v>1704.75</v>
      </c>
    </row>
    <row r="871" spans="2:9">
      <c r="B871" s="156" t="s">
        <v>262</v>
      </c>
      <c r="C871" s="157" t="s">
        <v>1090</v>
      </c>
      <c r="D871" s="158" t="s">
        <v>676</v>
      </c>
      <c r="E871" s="157" t="s">
        <v>1092</v>
      </c>
      <c r="F871" s="159">
        <v>40785</v>
      </c>
      <c r="G871" s="160">
        <v>340.95</v>
      </c>
      <c r="H871" s="161">
        <v>5</v>
      </c>
      <c r="I871" s="162">
        <f t="shared" si="13"/>
        <v>1704.75</v>
      </c>
    </row>
    <row r="872" spans="2:9">
      <c r="B872" s="156" t="s">
        <v>262</v>
      </c>
      <c r="C872" s="163" t="s">
        <v>1090</v>
      </c>
      <c r="D872" s="158" t="s">
        <v>676</v>
      </c>
      <c r="E872" s="163" t="s">
        <v>1092</v>
      </c>
      <c r="F872" s="159">
        <v>40786</v>
      </c>
      <c r="G872" s="164">
        <v>340.95</v>
      </c>
      <c r="H872" s="161">
        <v>10</v>
      </c>
      <c r="I872" s="165">
        <f t="shared" si="13"/>
        <v>3409.5</v>
      </c>
    </row>
    <row r="873" spans="2:9">
      <c r="B873" s="156" t="s">
        <v>673</v>
      </c>
      <c r="C873" s="157" t="s">
        <v>1090</v>
      </c>
      <c r="D873" s="158" t="s">
        <v>674</v>
      </c>
      <c r="E873" s="157" t="s">
        <v>1091</v>
      </c>
      <c r="F873" s="159">
        <v>40792</v>
      </c>
      <c r="G873" s="160">
        <v>340.95</v>
      </c>
      <c r="H873" s="161">
        <v>14</v>
      </c>
      <c r="I873" s="162">
        <f t="shared" si="13"/>
        <v>4773.3</v>
      </c>
    </row>
    <row r="874" spans="2:9">
      <c r="B874" s="156" t="s">
        <v>605</v>
      </c>
      <c r="C874" s="163" t="s">
        <v>1090</v>
      </c>
      <c r="D874" s="158" t="s">
        <v>675</v>
      </c>
      <c r="E874" s="163" t="s">
        <v>1095</v>
      </c>
      <c r="F874" s="159">
        <v>40792</v>
      </c>
      <c r="G874" s="164">
        <v>340.95</v>
      </c>
      <c r="H874" s="161">
        <v>8</v>
      </c>
      <c r="I874" s="165">
        <f t="shared" si="13"/>
        <v>2727.6</v>
      </c>
    </row>
    <row r="875" spans="2:9">
      <c r="B875" s="156" t="s">
        <v>677</v>
      </c>
      <c r="C875" s="157" t="s">
        <v>1090</v>
      </c>
      <c r="D875" s="158" t="s">
        <v>675</v>
      </c>
      <c r="E875" s="157" t="s">
        <v>1095</v>
      </c>
      <c r="F875" s="159">
        <v>40798</v>
      </c>
      <c r="G875" s="160">
        <v>340.95</v>
      </c>
      <c r="H875" s="161">
        <v>13</v>
      </c>
      <c r="I875" s="162">
        <f t="shared" si="13"/>
        <v>4432.3499999999995</v>
      </c>
    </row>
    <row r="876" spans="2:9">
      <c r="B876" s="156" t="s">
        <v>673</v>
      </c>
      <c r="C876" s="163" t="s">
        <v>1090</v>
      </c>
      <c r="D876" s="158" t="s">
        <v>674</v>
      </c>
      <c r="E876" s="163" t="s">
        <v>1092</v>
      </c>
      <c r="F876" s="159">
        <v>40801</v>
      </c>
      <c r="G876" s="164">
        <v>340.95</v>
      </c>
      <c r="H876" s="161">
        <v>13</v>
      </c>
      <c r="I876" s="165">
        <f t="shared" si="13"/>
        <v>4432.3499999999995</v>
      </c>
    </row>
    <row r="877" spans="2:9">
      <c r="B877" s="156" t="s">
        <v>681</v>
      </c>
      <c r="C877" s="157" t="s">
        <v>1090</v>
      </c>
      <c r="D877" s="158" t="s">
        <v>679</v>
      </c>
      <c r="E877" s="157" t="s">
        <v>1091</v>
      </c>
      <c r="F877" s="159">
        <v>40806</v>
      </c>
      <c r="G877" s="160">
        <v>340.95</v>
      </c>
      <c r="H877" s="161">
        <v>8</v>
      </c>
      <c r="I877" s="162">
        <f t="shared" si="13"/>
        <v>2727.6</v>
      </c>
    </row>
    <row r="878" spans="2:9">
      <c r="B878" s="156" t="s">
        <v>150</v>
      </c>
      <c r="C878" s="163" t="s">
        <v>1090</v>
      </c>
      <c r="D878" s="158" t="s">
        <v>676</v>
      </c>
      <c r="E878" s="163" t="s">
        <v>1093</v>
      </c>
      <c r="F878" s="159">
        <v>40806</v>
      </c>
      <c r="G878" s="164">
        <v>340.95</v>
      </c>
      <c r="H878" s="161">
        <v>6</v>
      </c>
      <c r="I878" s="165">
        <f t="shared" si="13"/>
        <v>2045.6999999999998</v>
      </c>
    </row>
    <row r="879" spans="2:9">
      <c r="B879" s="156" t="s">
        <v>681</v>
      </c>
      <c r="C879" s="157" t="s">
        <v>1090</v>
      </c>
      <c r="D879" s="158" t="s">
        <v>679</v>
      </c>
      <c r="E879" s="157" t="s">
        <v>1095</v>
      </c>
      <c r="F879" s="159">
        <v>40806</v>
      </c>
      <c r="G879" s="160">
        <v>340.95</v>
      </c>
      <c r="H879" s="161">
        <v>6</v>
      </c>
      <c r="I879" s="162">
        <f t="shared" si="13"/>
        <v>2045.6999999999998</v>
      </c>
    </row>
    <row r="880" spans="2:9">
      <c r="B880" s="156" t="s">
        <v>673</v>
      </c>
      <c r="C880" s="163" t="s">
        <v>1090</v>
      </c>
      <c r="D880" s="158" t="s">
        <v>674</v>
      </c>
      <c r="E880" s="163" t="s">
        <v>1095</v>
      </c>
      <c r="F880" s="159">
        <v>40807</v>
      </c>
      <c r="G880" s="164">
        <v>340.95</v>
      </c>
      <c r="H880" s="161">
        <v>10</v>
      </c>
      <c r="I880" s="165">
        <f t="shared" si="13"/>
        <v>3409.5</v>
      </c>
    </row>
    <row r="881" spans="2:9">
      <c r="B881" s="156" t="s">
        <v>262</v>
      </c>
      <c r="C881" s="157" t="s">
        <v>1090</v>
      </c>
      <c r="D881" s="158" t="s">
        <v>676</v>
      </c>
      <c r="E881" s="157" t="s">
        <v>1091</v>
      </c>
      <c r="F881" s="159">
        <v>40812</v>
      </c>
      <c r="G881" s="160">
        <v>340.95</v>
      </c>
      <c r="H881" s="161">
        <v>13</v>
      </c>
      <c r="I881" s="162">
        <f t="shared" si="13"/>
        <v>4432.3499999999995</v>
      </c>
    </row>
    <row r="882" spans="2:9">
      <c r="B882" s="156" t="s">
        <v>150</v>
      </c>
      <c r="C882" s="163" t="s">
        <v>1090</v>
      </c>
      <c r="D882" s="158" t="s">
        <v>676</v>
      </c>
      <c r="E882" s="163" t="s">
        <v>1092</v>
      </c>
      <c r="F882" s="159">
        <v>40815</v>
      </c>
      <c r="G882" s="164">
        <v>340.95</v>
      </c>
      <c r="H882" s="161">
        <v>9</v>
      </c>
      <c r="I882" s="165">
        <f t="shared" si="13"/>
        <v>3068.5499999999997</v>
      </c>
    </row>
    <row r="883" spans="2:9">
      <c r="B883" s="156" t="s">
        <v>343</v>
      </c>
      <c r="C883" s="157" t="s">
        <v>1090</v>
      </c>
      <c r="D883" s="158" t="s">
        <v>674</v>
      </c>
      <c r="E883" s="157" t="s">
        <v>1094</v>
      </c>
      <c r="F883" s="159">
        <v>40820</v>
      </c>
      <c r="G883" s="160">
        <v>340.95</v>
      </c>
      <c r="H883" s="161">
        <v>12</v>
      </c>
      <c r="I883" s="162">
        <f t="shared" si="13"/>
        <v>4091.3999999999996</v>
      </c>
    </row>
    <row r="884" spans="2:9">
      <c r="B884" s="156" t="s">
        <v>677</v>
      </c>
      <c r="C884" s="163" t="s">
        <v>1090</v>
      </c>
      <c r="D884" s="158" t="s">
        <v>675</v>
      </c>
      <c r="E884" s="163" t="s">
        <v>1095</v>
      </c>
      <c r="F884" s="159">
        <v>40821</v>
      </c>
      <c r="G884" s="164">
        <v>340.95</v>
      </c>
      <c r="H884" s="161">
        <v>1</v>
      </c>
      <c r="I884" s="165">
        <f t="shared" si="13"/>
        <v>340.95</v>
      </c>
    </row>
    <row r="885" spans="2:9">
      <c r="B885" s="156" t="s">
        <v>680</v>
      </c>
      <c r="C885" s="157" t="s">
        <v>1090</v>
      </c>
      <c r="D885" s="158" t="s">
        <v>679</v>
      </c>
      <c r="E885" s="157" t="s">
        <v>1095</v>
      </c>
      <c r="F885" s="159">
        <v>40826</v>
      </c>
      <c r="G885" s="160">
        <v>340.95</v>
      </c>
      <c r="H885" s="161">
        <v>1</v>
      </c>
      <c r="I885" s="162">
        <f t="shared" si="13"/>
        <v>340.95</v>
      </c>
    </row>
    <row r="886" spans="2:9">
      <c r="B886" s="156" t="s">
        <v>677</v>
      </c>
      <c r="C886" s="163" t="s">
        <v>1090</v>
      </c>
      <c r="D886" s="158" t="s">
        <v>675</v>
      </c>
      <c r="E886" s="163" t="s">
        <v>1091</v>
      </c>
      <c r="F886" s="159">
        <v>40837</v>
      </c>
      <c r="G886" s="164">
        <v>340.95</v>
      </c>
      <c r="H886" s="161">
        <v>6</v>
      </c>
      <c r="I886" s="165">
        <f t="shared" si="13"/>
        <v>2045.6999999999998</v>
      </c>
    </row>
    <row r="887" spans="2:9">
      <c r="B887" s="156" t="s">
        <v>150</v>
      </c>
      <c r="C887" s="157" t="s">
        <v>1090</v>
      </c>
      <c r="D887" s="158" t="s">
        <v>676</v>
      </c>
      <c r="E887" s="157" t="s">
        <v>1094</v>
      </c>
      <c r="F887" s="159">
        <v>40838</v>
      </c>
      <c r="G887" s="160">
        <v>340.95</v>
      </c>
      <c r="H887" s="161">
        <v>18</v>
      </c>
      <c r="I887" s="162">
        <f t="shared" si="13"/>
        <v>6137.0999999999995</v>
      </c>
    </row>
    <row r="888" spans="2:9">
      <c r="B888" s="156" t="s">
        <v>673</v>
      </c>
      <c r="C888" s="163" t="s">
        <v>1090</v>
      </c>
      <c r="D888" s="158" t="s">
        <v>674</v>
      </c>
      <c r="E888" s="163" t="s">
        <v>1094</v>
      </c>
      <c r="F888" s="159">
        <v>40840</v>
      </c>
      <c r="G888" s="164">
        <v>340.95</v>
      </c>
      <c r="H888" s="161">
        <v>16</v>
      </c>
      <c r="I888" s="165">
        <f t="shared" si="13"/>
        <v>5455.2</v>
      </c>
    </row>
    <row r="889" spans="2:9">
      <c r="B889" s="156" t="s">
        <v>682</v>
      </c>
      <c r="C889" s="157" t="s">
        <v>1090</v>
      </c>
      <c r="D889" s="158" t="s">
        <v>679</v>
      </c>
      <c r="E889" s="157" t="s">
        <v>1095</v>
      </c>
      <c r="F889" s="159">
        <v>40848</v>
      </c>
      <c r="G889" s="160">
        <v>340.95</v>
      </c>
      <c r="H889" s="161">
        <v>11</v>
      </c>
      <c r="I889" s="162">
        <f t="shared" si="13"/>
        <v>3750.45</v>
      </c>
    </row>
    <row r="890" spans="2:9">
      <c r="B890" s="156" t="s">
        <v>262</v>
      </c>
      <c r="C890" s="163" t="s">
        <v>1090</v>
      </c>
      <c r="D890" s="158" t="s">
        <v>676</v>
      </c>
      <c r="E890" s="163" t="s">
        <v>1092</v>
      </c>
      <c r="F890" s="159">
        <v>40849</v>
      </c>
      <c r="G890" s="164">
        <v>340.95</v>
      </c>
      <c r="H890" s="161">
        <v>8</v>
      </c>
      <c r="I890" s="165">
        <f t="shared" si="13"/>
        <v>2727.6</v>
      </c>
    </row>
    <row r="891" spans="2:9">
      <c r="B891" s="156" t="s">
        <v>605</v>
      </c>
      <c r="C891" s="157" t="s">
        <v>1090</v>
      </c>
      <c r="D891" s="158" t="s">
        <v>675</v>
      </c>
      <c r="E891" s="157" t="s">
        <v>1091</v>
      </c>
      <c r="F891" s="159">
        <v>40858</v>
      </c>
      <c r="G891" s="160">
        <v>340.95</v>
      </c>
      <c r="H891" s="161">
        <v>10</v>
      </c>
      <c r="I891" s="162">
        <f t="shared" si="13"/>
        <v>3409.5</v>
      </c>
    </row>
    <row r="892" spans="2:9">
      <c r="B892" s="156" t="s">
        <v>262</v>
      </c>
      <c r="C892" s="163" t="s">
        <v>1090</v>
      </c>
      <c r="D892" s="158" t="s">
        <v>676</v>
      </c>
      <c r="E892" s="163" t="s">
        <v>1091</v>
      </c>
      <c r="F892" s="159">
        <v>40859</v>
      </c>
      <c r="G892" s="164">
        <v>340.95</v>
      </c>
      <c r="H892" s="161">
        <v>2</v>
      </c>
      <c r="I892" s="165">
        <f t="shared" si="13"/>
        <v>681.9</v>
      </c>
    </row>
    <row r="893" spans="2:9">
      <c r="B893" s="156" t="s">
        <v>262</v>
      </c>
      <c r="C893" s="157" t="s">
        <v>1090</v>
      </c>
      <c r="D893" s="158" t="s">
        <v>676</v>
      </c>
      <c r="E893" s="157" t="s">
        <v>1095</v>
      </c>
      <c r="F893" s="159">
        <v>40862</v>
      </c>
      <c r="G893" s="160">
        <v>340.95</v>
      </c>
      <c r="H893" s="161">
        <v>3</v>
      </c>
      <c r="I893" s="162">
        <f t="shared" si="13"/>
        <v>1022.8499999999999</v>
      </c>
    </row>
    <row r="894" spans="2:9">
      <c r="B894" s="156" t="s">
        <v>678</v>
      </c>
      <c r="C894" s="163" t="s">
        <v>1090</v>
      </c>
      <c r="D894" s="158" t="s">
        <v>679</v>
      </c>
      <c r="E894" s="163" t="s">
        <v>1092</v>
      </c>
      <c r="F894" s="159">
        <v>40868</v>
      </c>
      <c r="G894" s="164">
        <v>340.95</v>
      </c>
      <c r="H894" s="161">
        <v>8</v>
      </c>
      <c r="I894" s="165">
        <f t="shared" si="13"/>
        <v>2727.6</v>
      </c>
    </row>
    <row r="895" spans="2:9">
      <c r="B895" s="156" t="s">
        <v>673</v>
      </c>
      <c r="C895" s="157" t="s">
        <v>1090</v>
      </c>
      <c r="D895" s="158" t="s">
        <v>674</v>
      </c>
      <c r="E895" s="157" t="s">
        <v>1095</v>
      </c>
      <c r="F895" s="159">
        <v>40869</v>
      </c>
      <c r="G895" s="160">
        <v>340.95</v>
      </c>
      <c r="H895" s="161">
        <v>10</v>
      </c>
      <c r="I895" s="162">
        <f t="shared" si="13"/>
        <v>3409.5</v>
      </c>
    </row>
    <row r="896" spans="2:9">
      <c r="B896" s="156" t="s">
        <v>673</v>
      </c>
      <c r="C896" s="163" t="s">
        <v>1090</v>
      </c>
      <c r="D896" s="158" t="s">
        <v>674</v>
      </c>
      <c r="E896" s="163" t="s">
        <v>1095</v>
      </c>
      <c r="F896" s="159">
        <v>40875</v>
      </c>
      <c r="G896" s="164">
        <v>340.95</v>
      </c>
      <c r="H896" s="161">
        <v>2</v>
      </c>
      <c r="I896" s="165">
        <f t="shared" si="13"/>
        <v>681.9</v>
      </c>
    </row>
    <row r="897" spans="2:9">
      <c r="B897" s="156" t="s">
        <v>680</v>
      </c>
      <c r="C897" s="157" t="s">
        <v>1090</v>
      </c>
      <c r="D897" s="158" t="s">
        <v>679</v>
      </c>
      <c r="E897" s="157" t="s">
        <v>1091</v>
      </c>
      <c r="F897" s="159">
        <v>40876</v>
      </c>
      <c r="G897" s="160">
        <v>340.95</v>
      </c>
      <c r="H897" s="161">
        <v>9</v>
      </c>
      <c r="I897" s="162">
        <f t="shared" si="13"/>
        <v>3068.5499999999997</v>
      </c>
    </row>
    <row r="898" spans="2:9">
      <c r="B898" s="156" t="s">
        <v>677</v>
      </c>
      <c r="C898" s="163" t="s">
        <v>1090</v>
      </c>
      <c r="D898" s="158" t="s">
        <v>675</v>
      </c>
      <c r="E898" s="163" t="s">
        <v>1093</v>
      </c>
      <c r="F898" s="159">
        <v>40878</v>
      </c>
      <c r="G898" s="164">
        <v>340.95</v>
      </c>
      <c r="H898" s="161">
        <v>13</v>
      </c>
      <c r="I898" s="165">
        <f t="shared" ref="I898:I910" si="14">G898*H898</f>
        <v>4432.3499999999995</v>
      </c>
    </row>
    <row r="899" spans="2:9">
      <c r="B899" s="156" t="s">
        <v>677</v>
      </c>
      <c r="C899" s="157" t="s">
        <v>1090</v>
      </c>
      <c r="D899" s="158" t="s">
        <v>675</v>
      </c>
      <c r="E899" s="157" t="s">
        <v>1094</v>
      </c>
      <c r="F899" s="159">
        <v>40879</v>
      </c>
      <c r="G899" s="160">
        <v>340.95</v>
      </c>
      <c r="H899" s="161">
        <v>13</v>
      </c>
      <c r="I899" s="162">
        <f t="shared" si="14"/>
        <v>4432.3499999999995</v>
      </c>
    </row>
    <row r="900" spans="2:9">
      <c r="B900" s="156" t="s">
        <v>680</v>
      </c>
      <c r="C900" s="163" t="s">
        <v>1090</v>
      </c>
      <c r="D900" s="158" t="s">
        <v>679</v>
      </c>
      <c r="E900" s="163" t="s">
        <v>1091</v>
      </c>
      <c r="F900" s="159">
        <v>40880</v>
      </c>
      <c r="G900" s="164">
        <v>340.95</v>
      </c>
      <c r="H900" s="161">
        <v>12</v>
      </c>
      <c r="I900" s="165">
        <f t="shared" si="14"/>
        <v>4091.3999999999996</v>
      </c>
    </row>
    <row r="901" spans="2:9">
      <c r="B901" s="156" t="s">
        <v>343</v>
      </c>
      <c r="C901" s="157" t="s">
        <v>1090</v>
      </c>
      <c r="D901" s="158" t="s">
        <v>674</v>
      </c>
      <c r="E901" s="157" t="s">
        <v>1091</v>
      </c>
      <c r="F901" s="159">
        <v>40883</v>
      </c>
      <c r="G901" s="160">
        <v>340.95</v>
      </c>
      <c r="H901" s="161">
        <v>7</v>
      </c>
      <c r="I901" s="162">
        <f t="shared" si="14"/>
        <v>2386.65</v>
      </c>
    </row>
    <row r="902" spans="2:9">
      <c r="B902" s="156" t="s">
        <v>680</v>
      </c>
      <c r="C902" s="163" t="s">
        <v>1090</v>
      </c>
      <c r="D902" s="158" t="s">
        <v>679</v>
      </c>
      <c r="E902" s="163" t="s">
        <v>1093</v>
      </c>
      <c r="F902" s="159">
        <v>40885</v>
      </c>
      <c r="G902" s="164">
        <v>340.95</v>
      </c>
      <c r="H902" s="161">
        <v>11</v>
      </c>
      <c r="I902" s="165">
        <f t="shared" si="14"/>
        <v>3750.45</v>
      </c>
    </row>
    <row r="903" spans="2:9">
      <c r="B903" s="156" t="s">
        <v>673</v>
      </c>
      <c r="C903" s="157" t="s">
        <v>1090</v>
      </c>
      <c r="D903" s="158" t="s">
        <v>674</v>
      </c>
      <c r="E903" s="157" t="s">
        <v>1094</v>
      </c>
      <c r="F903" s="159">
        <v>40889</v>
      </c>
      <c r="G903" s="160">
        <v>340.95</v>
      </c>
      <c r="H903" s="161">
        <v>13</v>
      </c>
      <c r="I903" s="162">
        <f t="shared" si="14"/>
        <v>4432.3499999999995</v>
      </c>
    </row>
    <row r="904" spans="2:9">
      <c r="B904" s="156" t="s">
        <v>678</v>
      </c>
      <c r="C904" s="163" t="s">
        <v>1090</v>
      </c>
      <c r="D904" s="158" t="s">
        <v>679</v>
      </c>
      <c r="E904" s="163" t="s">
        <v>1094</v>
      </c>
      <c r="F904" s="159">
        <v>40890</v>
      </c>
      <c r="G904" s="164">
        <v>340.95</v>
      </c>
      <c r="H904" s="161">
        <v>11</v>
      </c>
      <c r="I904" s="165">
        <f t="shared" si="14"/>
        <v>3750.45</v>
      </c>
    </row>
    <row r="905" spans="2:9">
      <c r="B905" s="156" t="s">
        <v>682</v>
      </c>
      <c r="C905" s="157" t="s">
        <v>1090</v>
      </c>
      <c r="D905" s="158" t="s">
        <v>679</v>
      </c>
      <c r="E905" s="157" t="s">
        <v>1092</v>
      </c>
      <c r="F905" s="159">
        <v>40890</v>
      </c>
      <c r="G905" s="160">
        <v>340.95</v>
      </c>
      <c r="H905" s="161">
        <v>5</v>
      </c>
      <c r="I905" s="162">
        <f t="shared" si="14"/>
        <v>1704.75</v>
      </c>
    </row>
    <row r="906" spans="2:9">
      <c r="B906" s="156" t="s">
        <v>605</v>
      </c>
      <c r="C906" s="163" t="s">
        <v>1090</v>
      </c>
      <c r="D906" s="158" t="s">
        <v>675</v>
      </c>
      <c r="E906" s="163" t="s">
        <v>1092</v>
      </c>
      <c r="F906" s="159">
        <v>40896</v>
      </c>
      <c r="G906" s="164">
        <v>340.95</v>
      </c>
      <c r="H906" s="161">
        <v>12</v>
      </c>
      <c r="I906" s="165">
        <f t="shared" si="14"/>
        <v>4091.3999999999996</v>
      </c>
    </row>
    <row r="907" spans="2:9">
      <c r="B907" s="156" t="s">
        <v>673</v>
      </c>
      <c r="C907" s="157" t="s">
        <v>1090</v>
      </c>
      <c r="D907" s="158" t="s">
        <v>674</v>
      </c>
      <c r="E907" s="157" t="s">
        <v>1092</v>
      </c>
      <c r="F907" s="159">
        <v>40896</v>
      </c>
      <c r="G907" s="160">
        <v>340.95</v>
      </c>
      <c r="H907" s="161">
        <v>15</v>
      </c>
      <c r="I907" s="162">
        <f t="shared" si="14"/>
        <v>5114.25</v>
      </c>
    </row>
    <row r="908" spans="2:9">
      <c r="B908" s="156" t="s">
        <v>343</v>
      </c>
      <c r="C908" s="163" t="s">
        <v>1090</v>
      </c>
      <c r="D908" s="158" t="s">
        <v>674</v>
      </c>
      <c r="E908" s="163" t="s">
        <v>1094</v>
      </c>
      <c r="F908" s="159">
        <v>40897</v>
      </c>
      <c r="G908" s="164">
        <v>340.95</v>
      </c>
      <c r="H908" s="161">
        <v>20</v>
      </c>
      <c r="I908" s="165">
        <f t="shared" si="14"/>
        <v>6819</v>
      </c>
    </row>
    <row r="909" spans="2:9">
      <c r="B909" s="156" t="s">
        <v>677</v>
      </c>
      <c r="C909" s="157" t="s">
        <v>1090</v>
      </c>
      <c r="D909" s="158" t="s">
        <v>675</v>
      </c>
      <c r="E909" s="157" t="s">
        <v>1093</v>
      </c>
      <c r="F909" s="159">
        <v>40898</v>
      </c>
      <c r="G909" s="160">
        <v>340.95</v>
      </c>
      <c r="H909" s="161">
        <v>12</v>
      </c>
      <c r="I909" s="162">
        <f t="shared" si="14"/>
        <v>4091.3999999999996</v>
      </c>
    </row>
    <row r="910" spans="2:9">
      <c r="B910" s="166" t="s">
        <v>678</v>
      </c>
      <c r="C910" s="167" t="s">
        <v>1090</v>
      </c>
      <c r="D910" s="168" t="s">
        <v>679</v>
      </c>
      <c r="E910" s="167" t="s">
        <v>1095</v>
      </c>
      <c r="F910" s="169">
        <v>40898</v>
      </c>
      <c r="G910" s="170">
        <v>340.95</v>
      </c>
      <c r="H910" s="171">
        <v>15</v>
      </c>
      <c r="I910" s="172">
        <f t="shared" si="14"/>
        <v>5114.25</v>
      </c>
    </row>
    <row r="912" spans="2:9">
      <c r="E912"/>
      <c r="F912"/>
      <c r="G912"/>
      <c r="H912"/>
      <c r="I912"/>
    </row>
    <row r="913" spans="5:9">
      <c r="E913"/>
      <c r="F913"/>
      <c r="G913"/>
      <c r="H913"/>
      <c r="I913"/>
    </row>
    <row r="914" spans="5:9">
      <c r="E914"/>
      <c r="F914"/>
      <c r="G914"/>
      <c r="H914"/>
      <c r="I914"/>
    </row>
    <row r="915" spans="5:9">
      <c r="E915"/>
      <c r="F915"/>
      <c r="G915"/>
      <c r="H915"/>
      <c r="I915"/>
    </row>
    <row r="916" spans="5:9">
      <c r="E916"/>
      <c r="F916"/>
      <c r="G916"/>
      <c r="H916"/>
      <c r="I916"/>
    </row>
    <row r="917" spans="5:9">
      <c r="E917"/>
      <c r="F917"/>
      <c r="G917"/>
      <c r="H917"/>
      <c r="I917"/>
    </row>
    <row r="918" spans="5:9">
      <c r="E918"/>
      <c r="F918"/>
      <c r="G918"/>
      <c r="H918"/>
      <c r="I918"/>
    </row>
    <row r="919" spans="5:9">
      <c r="E919"/>
      <c r="F919"/>
      <c r="G919"/>
      <c r="H919"/>
      <c r="I919"/>
    </row>
    <row r="920" spans="5:9">
      <c r="E920"/>
      <c r="F920"/>
      <c r="G920"/>
      <c r="H920"/>
      <c r="I920"/>
    </row>
    <row r="921" spans="5:9">
      <c r="E921"/>
      <c r="F921"/>
      <c r="G921"/>
      <c r="H921"/>
      <c r="I921"/>
    </row>
    <row r="922" spans="5:9">
      <c r="E922"/>
      <c r="F922"/>
      <c r="G922"/>
      <c r="H922"/>
      <c r="I922"/>
    </row>
  </sheetData>
  <sortState xmlns:xlrd2="http://schemas.microsoft.com/office/spreadsheetml/2017/richdata2" ref="B2:I910">
    <sortCondition ref="C2"/>
  </sortState>
  <customSheetViews>
    <customSheetView guid="{2AFC4EE7-B7E3-4CBF-97F7-920151E9360E}">
      <selection activeCell="J3" sqref="J3:K4"/>
      <pageMargins left="0.7" right="0.7" top="0.75" bottom="0.75" header="0.3" footer="0.3"/>
    </customSheetView>
  </customSheetViews>
  <pageMargins left="0.7" right="0.7" top="0.75" bottom="0.75" header="0.3" footer="0.3"/>
  <pageSetup orientation="portrait" horizontalDpi="300" verticalDpi="3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15"/>
  <sheetViews>
    <sheetView workbookViewId="0">
      <selection activeCell="J12" sqref="J12"/>
    </sheetView>
  </sheetViews>
  <sheetFormatPr defaultRowHeight="15"/>
  <cols>
    <col min="1" max="1" width="18" bestFit="1" customWidth="1"/>
    <col min="2" max="2" width="13" bestFit="1" customWidth="1"/>
  </cols>
  <sheetData>
    <row r="1" spans="1:2" ht="18.75">
      <c r="A1" s="144" t="s">
        <v>667</v>
      </c>
      <c r="B1" s="148" t="s">
        <v>1743</v>
      </c>
    </row>
    <row r="2" spans="1:2">
      <c r="A2" t="s">
        <v>605</v>
      </c>
      <c r="B2" s="13">
        <v>5000000</v>
      </c>
    </row>
    <row r="3" spans="1:2">
      <c r="A3" t="s">
        <v>677</v>
      </c>
      <c r="B3" s="13">
        <v>7000000</v>
      </c>
    </row>
    <row r="4" spans="1:2">
      <c r="A4" t="s">
        <v>677</v>
      </c>
      <c r="B4" s="13">
        <v>3000000</v>
      </c>
    </row>
    <row r="5" spans="1:2">
      <c r="A5" t="s">
        <v>678</v>
      </c>
      <c r="B5" s="13">
        <v>4000000</v>
      </c>
    </row>
    <row r="6" spans="1:2">
      <c r="A6" t="s">
        <v>673</v>
      </c>
      <c r="B6" s="13">
        <v>2000000</v>
      </c>
    </row>
    <row r="7" spans="1:2">
      <c r="A7" t="s">
        <v>673</v>
      </c>
      <c r="B7" s="13">
        <v>1000000</v>
      </c>
    </row>
    <row r="8" spans="1:2">
      <c r="A8" t="s">
        <v>312</v>
      </c>
      <c r="B8" s="13">
        <v>6000000</v>
      </c>
    </row>
    <row r="9" spans="1:2">
      <c r="A9" t="s">
        <v>262</v>
      </c>
      <c r="B9" s="13">
        <v>10000000</v>
      </c>
    </row>
    <row r="10" spans="1:2">
      <c r="A10" t="s">
        <v>605</v>
      </c>
      <c r="B10" s="13">
        <v>11000000</v>
      </c>
    </row>
    <row r="11" spans="1:2">
      <c r="A11" t="s">
        <v>677</v>
      </c>
      <c r="B11" s="13">
        <v>13000000</v>
      </c>
    </row>
    <row r="12" spans="1:2">
      <c r="A12" t="s">
        <v>682</v>
      </c>
      <c r="B12" s="13">
        <v>9000000</v>
      </c>
    </row>
    <row r="13" spans="1:2">
      <c r="A13" t="s">
        <v>312</v>
      </c>
      <c r="B13" s="13">
        <v>8000000</v>
      </c>
    </row>
    <row r="14" spans="1:2">
      <c r="A14" t="s">
        <v>677</v>
      </c>
      <c r="B14" s="13">
        <v>15000000</v>
      </c>
    </row>
    <row r="15" spans="1:2">
      <c r="A15" t="s">
        <v>171</v>
      </c>
      <c r="B15" s="13">
        <v>10000000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C00000"/>
  </sheetPr>
  <dimension ref="A1:G38"/>
  <sheetViews>
    <sheetView workbookViewId="0">
      <selection activeCell="H19" sqref="H19"/>
    </sheetView>
  </sheetViews>
  <sheetFormatPr defaultRowHeight="15"/>
  <cols>
    <col min="1" max="1" width="22.85546875" bestFit="1" customWidth="1"/>
    <col min="2" max="2" width="19.140625" bestFit="1" customWidth="1"/>
    <col min="6" max="6" width="12.28515625" bestFit="1" customWidth="1"/>
  </cols>
  <sheetData>
    <row r="1" spans="1:7">
      <c r="A1" s="285" t="s">
        <v>1751</v>
      </c>
      <c r="B1" s="285" t="s">
        <v>1752</v>
      </c>
      <c r="C1" s="285" t="s">
        <v>1753</v>
      </c>
      <c r="D1" s="285" t="s">
        <v>1754</v>
      </c>
      <c r="E1" s="285" t="s">
        <v>1755</v>
      </c>
      <c r="F1" s="285" t="s">
        <v>1756</v>
      </c>
      <c r="G1" s="286"/>
    </row>
    <row r="2" spans="1:7">
      <c r="A2" s="286" t="s">
        <v>1757</v>
      </c>
      <c r="B2" s="286" t="s">
        <v>1758</v>
      </c>
      <c r="C2" s="287">
        <v>85058</v>
      </c>
      <c r="D2" s="287">
        <v>219698</v>
      </c>
      <c r="E2" s="286" t="s">
        <v>1754</v>
      </c>
      <c r="F2" s="287">
        <v>304756</v>
      </c>
      <c r="G2" s="286" t="s">
        <v>1759</v>
      </c>
    </row>
    <row r="3" spans="1:7">
      <c r="A3" s="286" t="s">
        <v>1760</v>
      </c>
      <c r="B3" s="286" t="s">
        <v>1761</v>
      </c>
      <c r="C3" s="287">
        <v>152224</v>
      </c>
      <c r="D3" s="287">
        <v>259997</v>
      </c>
      <c r="E3" s="286" t="s">
        <v>1754</v>
      </c>
      <c r="F3" s="287">
        <v>412221</v>
      </c>
      <c r="G3" s="286" t="s">
        <v>1759</v>
      </c>
    </row>
    <row r="4" spans="1:7">
      <c r="A4" s="286" t="s">
        <v>1762</v>
      </c>
      <c r="B4" s="286" t="s">
        <v>1763</v>
      </c>
      <c r="C4" s="287">
        <v>378076</v>
      </c>
      <c r="D4" s="287">
        <v>410266</v>
      </c>
      <c r="E4" s="286" t="s">
        <v>1754</v>
      </c>
      <c r="F4" s="287">
        <v>788342</v>
      </c>
      <c r="G4" s="286" t="s">
        <v>1759</v>
      </c>
    </row>
    <row r="5" spans="1:7">
      <c r="A5" s="286" t="s">
        <v>1764</v>
      </c>
      <c r="B5" s="286" t="s">
        <v>1765</v>
      </c>
      <c r="C5" s="287">
        <v>175429</v>
      </c>
      <c r="D5" s="287">
        <v>395832</v>
      </c>
      <c r="E5" s="286" t="s">
        <v>1754</v>
      </c>
      <c r="F5" s="287">
        <v>571261</v>
      </c>
      <c r="G5" s="286" t="s">
        <v>1759</v>
      </c>
    </row>
    <row r="6" spans="1:7">
      <c r="A6" s="286" t="s">
        <v>1766</v>
      </c>
      <c r="B6" s="286" t="s">
        <v>1758</v>
      </c>
      <c r="C6" s="287">
        <v>33298</v>
      </c>
      <c r="D6" s="287">
        <v>524738</v>
      </c>
      <c r="E6" s="286" t="s">
        <v>1754</v>
      </c>
      <c r="F6" s="287">
        <v>558036</v>
      </c>
      <c r="G6" s="286" t="s">
        <v>1759</v>
      </c>
    </row>
    <row r="7" spans="1:7">
      <c r="A7" s="286" t="s">
        <v>1767</v>
      </c>
      <c r="B7" s="286" t="s">
        <v>1763</v>
      </c>
      <c r="C7" s="287">
        <v>798428</v>
      </c>
      <c r="D7" s="287">
        <v>209313</v>
      </c>
      <c r="E7" s="286" t="s">
        <v>1753</v>
      </c>
      <c r="F7" s="287">
        <v>1007741</v>
      </c>
      <c r="G7" s="286" t="s">
        <v>1759</v>
      </c>
    </row>
    <row r="8" spans="1:7">
      <c r="A8" s="286" t="s">
        <v>1768</v>
      </c>
      <c r="B8" s="286" t="s">
        <v>1765</v>
      </c>
      <c r="C8" s="287">
        <v>118821</v>
      </c>
      <c r="D8" s="287">
        <v>197933</v>
      </c>
      <c r="E8" s="286" t="s">
        <v>1754</v>
      </c>
      <c r="F8" s="287">
        <v>316754</v>
      </c>
      <c r="G8" s="286" t="s">
        <v>1759</v>
      </c>
    </row>
    <row r="9" spans="1:7">
      <c r="A9" s="286" t="s">
        <v>1769</v>
      </c>
      <c r="B9" s="286" t="s">
        <v>1761</v>
      </c>
      <c r="C9" s="287">
        <v>347668</v>
      </c>
      <c r="D9" s="287">
        <v>355255</v>
      </c>
      <c r="E9" s="286" t="s">
        <v>1754</v>
      </c>
      <c r="F9" s="287">
        <v>702923</v>
      </c>
      <c r="G9" s="286" t="s">
        <v>1759</v>
      </c>
    </row>
    <row r="10" spans="1:7">
      <c r="A10" s="286" t="s">
        <v>1770</v>
      </c>
      <c r="B10" s="286" t="s">
        <v>1763</v>
      </c>
      <c r="C10" s="287">
        <v>836496</v>
      </c>
      <c r="D10" s="287">
        <v>71788</v>
      </c>
      <c r="E10" s="286" t="s">
        <v>1753</v>
      </c>
      <c r="F10" s="287">
        <v>908284</v>
      </c>
      <c r="G10" s="286" t="s">
        <v>1759</v>
      </c>
    </row>
    <row r="11" spans="1:7">
      <c r="A11" s="286" t="s">
        <v>1771</v>
      </c>
      <c r="B11" s="286" t="s">
        <v>1765</v>
      </c>
      <c r="C11" s="287">
        <v>117302</v>
      </c>
      <c r="D11" s="287">
        <v>295737</v>
      </c>
      <c r="E11" s="286" t="s">
        <v>1754</v>
      </c>
      <c r="F11" s="287">
        <v>413039</v>
      </c>
      <c r="G11" s="286" t="s">
        <v>1759</v>
      </c>
    </row>
    <row r="12" spans="1:7">
      <c r="A12" s="286" t="s">
        <v>1772</v>
      </c>
      <c r="B12" s="286" t="s">
        <v>1765</v>
      </c>
      <c r="C12" s="287">
        <v>221292</v>
      </c>
      <c r="D12" s="287">
        <v>594068</v>
      </c>
      <c r="E12" s="286" t="s">
        <v>1754</v>
      </c>
      <c r="F12" s="287">
        <v>815360</v>
      </c>
      <c r="G12" s="286" t="s">
        <v>1759</v>
      </c>
    </row>
    <row r="13" spans="1:7">
      <c r="A13" s="286" t="s">
        <v>1773</v>
      </c>
      <c r="B13" s="286" t="s">
        <v>1758</v>
      </c>
      <c r="C13" s="287">
        <v>90726</v>
      </c>
      <c r="D13" s="287">
        <v>258573</v>
      </c>
      <c r="E13" s="286" t="s">
        <v>1754</v>
      </c>
      <c r="F13" s="287">
        <v>349299</v>
      </c>
      <c r="G13" s="286" t="s">
        <v>1759</v>
      </c>
    </row>
    <row r="14" spans="1:7">
      <c r="A14" s="286" t="s">
        <v>1774</v>
      </c>
      <c r="B14" s="286" t="s">
        <v>1765</v>
      </c>
      <c r="C14" s="287">
        <v>267842</v>
      </c>
      <c r="D14" s="287">
        <v>275691</v>
      </c>
      <c r="E14" s="286" t="s">
        <v>1754</v>
      </c>
      <c r="F14" s="287">
        <v>543533</v>
      </c>
      <c r="G14" s="286" t="s">
        <v>1759</v>
      </c>
    </row>
    <row r="15" spans="1:7">
      <c r="A15" s="286" t="s">
        <v>1775</v>
      </c>
      <c r="B15" s="286" t="s">
        <v>1776</v>
      </c>
      <c r="C15" s="287">
        <v>219231</v>
      </c>
      <c r="D15" s="287">
        <v>154032</v>
      </c>
      <c r="E15" s="286" t="s">
        <v>1753</v>
      </c>
      <c r="F15" s="287">
        <v>373263</v>
      </c>
      <c r="G15" s="286" t="s">
        <v>1759</v>
      </c>
    </row>
    <row r="16" spans="1:7">
      <c r="A16" s="286" t="s">
        <v>1777</v>
      </c>
      <c r="B16" s="286" t="s">
        <v>1758</v>
      </c>
      <c r="C16" s="287">
        <v>54423</v>
      </c>
      <c r="D16" s="287">
        <v>355553</v>
      </c>
      <c r="E16" s="286" t="s">
        <v>1754</v>
      </c>
      <c r="F16" s="287">
        <v>409976</v>
      </c>
      <c r="G16" s="286" t="s">
        <v>1759</v>
      </c>
    </row>
    <row r="17" spans="1:7">
      <c r="A17" s="286" t="s">
        <v>1778</v>
      </c>
      <c r="B17" s="286" t="s">
        <v>1763</v>
      </c>
      <c r="C17" s="287">
        <v>402961</v>
      </c>
      <c r="D17" s="287">
        <v>138484</v>
      </c>
      <c r="E17" s="286" t="s">
        <v>1753</v>
      </c>
      <c r="F17" s="287">
        <v>541445</v>
      </c>
      <c r="G17" s="286" t="s">
        <v>1759</v>
      </c>
    </row>
    <row r="18" spans="1:7">
      <c r="A18" s="286" t="s">
        <v>1779</v>
      </c>
      <c r="B18" s="286" t="s">
        <v>1758</v>
      </c>
      <c r="C18" s="287">
        <v>140463</v>
      </c>
      <c r="D18" s="287">
        <v>334923</v>
      </c>
      <c r="E18" s="286" t="s">
        <v>1754</v>
      </c>
      <c r="F18" s="287">
        <v>475386</v>
      </c>
      <c r="G18" s="286" t="s">
        <v>1759</v>
      </c>
    </row>
    <row r="19" spans="1:7">
      <c r="A19" s="286" t="s">
        <v>1780</v>
      </c>
      <c r="B19" s="286" t="s">
        <v>1781</v>
      </c>
      <c r="C19" s="287">
        <v>794738</v>
      </c>
      <c r="D19" s="287">
        <v>289895</v>
      </c>
      <c r="E19" s="286" t="s">
        <v>1753</v>
      </c>
      <c r="F19" s="287">
        <v>1084633</v>
      </c>
      <c r="G19" s="286" t="s">
        <v>1759</v>
      </c>
    </row>
    <row r="20" spans="1:7">
      <c r="A20" s="286" t="s">
        <v>1153</v>
      </c>
      <c r="B20" s="286" t="s">
        <v>1781</v>
      </c>
      <c r="C20" s="287">
        <v>993445</v>
      </c>
      <c r="D20" s="287">
        <v>649612</v>
      </c>
      <c r="E20" s="286" t="s">
        <v>1753</v>
      </c>
      <c r="F20" s="287">
        <v>1643057</v>
      </c>
      <c r="G20" s="286" t="s">
        <v>1759</v>
      </c>
    </row>
    <row r="21" spans="1:7">
      <c r="A21" s="286" t="s">
        <v>1161</v>
      </c>
      <c r="B21" s="286" t="s">
        <v>1781</v>
      </c>
      <c r="C21" s="287">
        <v>1464768</v>
      </c>
      <c r="D21" s="287">
        <v>391593</v>
      </c>
      <c r="E21" s="286" t="s">
        <v>1753</v>
      </c>
      <c r="F21" s="287">
        <v>1856361</v>
      </c>
      <c r="G21" s="286" t="s">
        <v>1759</v>
      </c>
    </row>
    <row r="22" spans="1:7">
      <c r="A22" s="286" t="s">
        <v>1782</v>
      </c>
      <c r="B22" s="286" t="s">
        <v>1781</v>
      </c>
      <c r="C22" s="287">
        <v>1232133</v>
      </c>
      <c r="D22" s="287">
        <v>308056</v>
      </c>
      <c r="E22" s="286" t="s">
        <v>1753</v>
      </c>
      <c r="F22" s="287">
        <v>1540189</v>
      </c>
      <c r="G22" s="286" t="s">
        <v>1759</v>
      </c>
    </row>
    <row r="23" spans="1:7">
      <c r="A23" s="286" t="s">
        <v>1783</v>
      </c>
      <c r="B23" s="286" t="s">
        <v>1781</v>
      </c>
      <c r="C23" s="287">
        <v>581552</v>
      </c>
      <c r="D23" s="287">
        <v>154282</v>
      </c>
      <c r="E23" s="286" t="s">
        <v>1753</v>
      </c>
      <c r="F23" s="287">
        <v>735834</v>
      </c>
      <c r="G23" s="286" t="s">
        <v>1759</v>
      </c>
    </row>
    <row r="24" spans="1:7">
      <c r="A24" s="286" t="s">
        <v>1784</v>
      </c>
      <c r="B24" s="286" t="s">
        <v>1761</v>
      </c>
      <c r="C24" s="287">
        <v>285894</v>
      </c>
      <c r="D24" s="287">
        <v>218207</v>
      </c>
      <c r="E24" s="286" t="s">
        <v>1753</v>
      </c>
      <c r="F24" s="287">
        <v>504101</v>
      </c>
      <c r="G24" s="286" t="s">
        <v>1759</v>
      </c>
    </row>
    <row r="25" spans="1:7">
      <c r="A25" s="286" t="s">
        <v>1785</v>
      </c>
      <c r="B25" s="286" t="s">
        <v>1761</v>
      </c>
      <c r="C25" s="287">
        <v>308984</v>
      </c>
      <c r="D25" s="287">
        <v>138184</v>
      </c>
      <c r="E25" s="286" t="s">
        <v>1753</v>
      </c>
      <c r="F25" s="287">
        <v>447168</v>
      </c>
      <c r="G25" s="286" t="s">
        <v>1759</v>
      </c>
    </row>
    <row r="26" spans="1:7">
      <c r="A26" s="286" t="s">
        <v>1152</v>
      </c>
      <c r="B26" s="286" t="s">
        <v>1776</v>
      </c>
      <c r="C26" s="287">
        <v>580825</v>
      </c>
      <c r="D26" s="287">
        <v>448015</v>
      </c>
      <c r="E26" s="286" t="s">
        <v>1753</v>
      </c>
      <c r="F26" s="287">
        <v>1028840</v>
      </c>
      <c r="G26" s="286" t="s">
        <v>1759</v>
      </c>
    </row>
    <row r="27" spans="1:7">
      <c r="A27" s="286" t="s">
        <v>1786</v>
      </c>
      <c r="B27" s="286" t="s">
        <v>1761</v>
      </c>
      <c r="C27" s="287">
        <v>289903</v>
      </c>
      <c r="D27" s="287">
        <v>283847</v>
      </c>
      <c r="E27" s="286" t="s">
        <v>1753</v>
      </c>
      <c r="F27" s="287">
        <v>573750</v>
      </c>
      <c r="G27" s="286" t="s">
        <v>1759</v>
      </c>
    </row>
    <row r="28" spans="1:7">
      <c r="A28" s="286" t="s">
        <v>1787</v>
      </c>
      <c r="B28" s="286" t="s">
        <v>1761</v>
      </c>
      <c r="C28" s="287">
        <v>612371</v>
      </c>
      <c r="D28" s="287">
        <v>218052</v>
      </c>
      <c r="E28" s="286" t="s">
        <v>1753</v>
      </c>
      <c r="F28" s="287">
        <v>830423</v>
      </c>
      <c r="G28" s="286" t="s">
        <v>1759</v>
      </c>
    </row>
    <row r="29" spans="1:7">
      <c r="A29" s="286" t="s">
        <v>1788</v>
      </c>
      <c r="B29" s="286" t="s">
        <v>1776</v>
      </c>
      <c r="C29" s="287">
        <v>281762</v>
      </c>
      <c r="D29" s="287">
        <v>194655</v>
      </c>
      <c r="E29" s="286" t="s">
        <v>1753</v>
      </c>
      <c r="F29" s="287">
        <v>476417</v>
      </c>
      <c r="G29" s="286" t="s">
        <v>1759</v>
      </c>
    </row>
    <row r="30" spans="1:7">
      <c r="A30" s="286" t="s">
        <v>1158</v>
      </c>
      <c r="B30" s="286" t="s">
        <v>1776</v>
      </c>
      <c r="C30" s="287">
        <v>241769</v>
      </c>
      <c r="D30" s="287">
        <v>275901</v>
      </c>
      <c r="E30" s="286" t="s">
        <v>1754</v>
      </c>
      <c r="F30" s="287">
        <v>517670</v>
      </c>
      <c r="G30" s="286" t="s">
        <v>1759</v>
      </c>
    </row>
    <row r="31" spans="1:7">
      <c r="A31" s="286" t="s">
        <v>1156</v>
      </c>
      <c r="B31" s="286" t="s">
        <v>1776</v>
      </c>
      <c r="C31" s="287">
        <v>347634</v>
      </c>
      <c r="D31" s="287">
        <v>337377</v>
      </c>
      <c r="E31" s="286" t="s">
        <v>1753</v>
      </c>
      <c r="F31" s="287">
        <v>685011</v>
      </c>
      <c r="G31" s="286" t="s">
        <v>1759</v>
      </c>
    </row>
    <row r="32" spans="1:7">
      <c r="A32" s="286" t="s">
        <v>1789</v>
      </c>
      <c r="B32" s="286" t="s">
        <v>1776</v>
      </c>
      <c r="C32" s="287">
        <v>365229</v>
      </c>
      <c r="D32" s="287">
        <v>366690</v>
      </c>
      <c r="E32" s="286" t="s">
        <v>1754</v>
      </c>
      <c r="F32" s="287">
        <v>731919</v>
      </c>
      <c r="G32" s="286" t="s">
        <v>1759</v>
      </c>
    </row>
    <row r="33" spans="1:7">
      <c r="A33" s="286" t="s">
        <v>1790</v>
      </c>
      <c r="B33" s="286" t="s">
        <v>1761</v>
      </c>
      <c r="C33" s="287">
        <v>468555</v>
      </c>
      <c r="D33" s="287">
        <v>548665</v>
      </c>
      <c r="E33" s="286" t="s">
        <v>1754</v>
      </c>
      <c r="F33" s="287">
        <v>1017220</v>
      </c>
      <c r="G33" s="286" t="s">
        <v>1759</v>
      </c>
    </row>
    <row r="34" spans="1:7">
      <c r="A34" s="286" t="s">
        <v>1791</v>
      </c>
      <c r="B34" s="286" t="s">
        <v>1765</v>
      </c>
      <c r="C34" s="287">
        <v>150710</v>
      </c>
      <c r="D34" s="287">
        <v>473971</v>
      </c>
      <c r="E34" s="286" t="s">
        <v>1754</v>
      </c>
      <c r="F34" s="287">
        <v>624681</v>
      </c>
      <c r="G34" s="286" t="s">
        <v>1759</v>
      </c>
    </row>
    <row r="35" spans="1:7">
      <c r="A35" s="286" t="s">
        <v>1792</v>
      </c>
      <c r="B35" s="286" t="s">
        <v>1781</v>
      </c>
      <c r="C35" s="287">
        <v>490333</v>
      </c>
      <c r="D35" s="287">
        <v>361604</v>
      </c>
      <c r="E35" s="286" t="s">
        <v>1753</v>
      </c>
      <c r="F35" s="287">
        <v>851937</v>
      </c>
      <c r="G35" s="286" t="s">
        <v>1759</v>
      </c>
    </row>
    <row r="36" spans="1:7">
      <c r="A36" s="286" t="s">
        <v>1793</v>
      </c>
      <c r="B36" s="286" t="s">
        <v>1763</v>
      </c>
      <c r="C36" s="287">
        <v>324906</v>
      </c>
      <c r="D36" s="287">
        <v>374743</v>
      </c>
      <c r="E36" s="286" t="s">
        <v>1754</v>
      </c>
      <c r="F36" s="287">
        <v>699649</v>
      </c>
      <c r="G36" s="286" t="s">
        <v>1759</v>
      </c>
    </row>
    <row r="37" spans="1:7">
      <c r="A37" s="286" t="s">
        <v>1794</v>
      </c>
      <c r="B37" s="286" t="s">
        <v>1763</v>
      </c>
      <c r="C37" s="287">
        <v>497914</v>
      </c>
      <c r="D37" s="287">
        <v>50763</v>
      </c>
      <c r="E37" s="286" t="s">
        <v>1753</v>
      </c>
      <c r="F37" s="287">
        <v>548677</v>
      </c>
      <c r="G37" s="286" t="s">
        <v>1759</v>
      </c>
    </row>
    <row r="38" spans="1:7">
      <c r="A38" s="286" t="s">
        <v>1795</v>
      </c>
      <c r="B38" s="286" t="s">
        <v>1781</v>
      </c>
      <c r="C38" s="287">
        <v>438684</v>
      </c>
      <c r="D38" s="287">
        <v>126985</v>
      </c>
      <c r="E38" s="286" t="s">
        <v>1753</v>
      </c>
      <c r="F38" s="287">
        <v>565669</v>
      </c>
      <c r="G38" s="286" t="s">
        <v>1759</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
    <tabColor rgb="FFFF0000"/>
  </sheetPr>
  <dimension ref="A1:K13"/>
  <sheetViews>
    <sheetView workbookViewId="0">
      <selection activeCell="A17" sqref="A17"/>
    </sheetView>
  </sheetViews>
  <sheetFormatPr defaultColWidth="9.140625" defaultRowHeight="18.75"/>
  <cols>
    <col min="1" max="1" width="22" customWidth="1"/>
    <col min="2" max="2" width="10.5703125" customWidth="1"/>
    <col min="3" max="3" width="15.28515625" customWidth="1"/>
    <col min="4" max="4" width="11.85546875" customWidth="1"/>
    <col min="5" max="5" width="18.140625" customWidth="1"/>
    <col min="6" max="6" width="23.42578125" customWidth="1"/>
    <col min="7" max="7" width="12.85546875" customWidth="1"/>
    <col min="8" max="8" width="10.5703125" bestFit="1" customWidth="1"/>
    <col min="9" max="9" width="15.28515625" bestFit="1" customWidth="1"/>
    <col min="10" max="10" width="11.85546875" customWidth="1"/>
    <col min="11" max="11" width="9" customWidth="1"/>
    <col min="12" max="16384" width="9.140625" style="20"/>
  </cols>
  <sheetData>
    <row r="1" spans="1:11">
      <c r="A1" s="20"/>
      <c r="B1" s="20"/>
      <c r="C1" s="20"/>
      <c r="D1" s="20"/>
      <c r="E1" s="20"/>
      <c r="F1" s="20"/>
      <c r="G1" s="20"/>
      <c r="H1" s="20"/>
      <c r="I1" s="20"/>
      <c r="J1" s="20"/>
      <c r="K1" s="20"/>
    </row>
    <row r="2" spans="1:11">
      <c r="A2" s="20"/>
      <c r="B2" s="20"/>
      <c r="C2" s="20"/>
      <c r="D2" s="20"/>
      <c r="E2" s="20"/>
      <c r="F2" s="20"/>
      <c r="G2" s="20"/>
      <c r="H2" s="20"/>
      <c r="I2" s="20"/>
      <c r="J2" s="20"/>
      <c r="K2" s="20"/>
    </row>
    <row r="3" spans="1:11">
      <c r="A3" s="29" t="s">
        <v>695</v>
      </c>
      <c r="B3" s="30"/>
      <c r="C3" s="30"/>
      <c r="D3" s="30"/>
      <c r="E3" s="30"/>
      <c r="F3" s="30"/>
      <c r="G3" s="20"/>
      <c r="H3" s="20"/>
      <c r="I3" s="20"/>
      <c r="J3" s="20"/>
      <c r="K3" s="20"/>
    </row>
    <row r="4" spans="1:11">
      <c r="A4" s="20"/>
      <c r="B4" s="20"/>
      <c r="C4" s="20"/>
      <c r="D4" s="20"/>
      <c r="E4" s="20"/>
      <c r="F4" s="20"/>
      <c r="G4" s="20"/>
      <c r="H4" s="20"/>
      <c r="I4" s="20"/>
      <c r="J4" s="20"/>
      <c r="K4" s="20"/>
    </row>
    <row r="5" spans="1:11">
      <c r="A5" s="23" t="s">
        <v>102</v>
      </c>
      <c r="B5" s="31" t="s">
        <v>1801</v>
      </c>
      <c r="C5" s="32" t="s">
        <v>103</v>
      </c>
      <c r="D5" s="32" t="s">
        <v>104</v>
      </c>
      <c r="E5" s="26" t="s">
        <v>638</v>
      </c>
      <c r="F5" s="20"/>
      <c r="G5" s="20"/>
      <c r="H5" s="24" t="s">
        <v>1801</v>
      </c>
      <c r="I5" s="25" t="s">
        <v>103</v>
      </c>
      <c r="J5" s="25" t="s">
        <v>104</v>
      </c>
      <c r="K5" s="20"/>
    </row>
    <row r="6" spans="1:11">
      <c r="A6" s="1"/>
      <c r="E6" s="28"/>
      <c r="F6" s="20"/>
      <c r="G6" s="20"/>
      <c r="H6" s="20" t="s">
        <v>1802</v>
      </c>
      <c r="I6" s="20" t="s">
        <v>709</v>
      </c>
      <c r="J6" s="1" t="s">
        <v>108</v>
      </c>
      <c r="K6" s="20"/>
    </row>
    <row r="7" spans="1:11">
      <c r="A7" s="1"/>
      <c r="E7" s="28"/>
      <c r="F7" s="20"/>
      <c r="G7" s="20"/>
      <c r="H7" s="20" t="s">
        <v>1803</v>
      </c>
      <c r="I7" s="20" t="s">
        <v>135</v>
      </c>
      <c r="J7" s="1" t="s">
        <v>125</v>
      </c>
      <c r="K7" s="20"/>
    </row>
    <row r="8" spans="1:11">
      <c r="A8" s="1"/>
      <c r="E8" s="28"/>
      <c r="F8" s="20"/>
      <c r="G8" s="20"/>
      <c r="H8" s="20" t="s">
        <v>1804</v>
      </c>
      <c r="I8" s="20" t="s">
        <v>121</v>
      </c>
      <c r="J8" s="1" t="s">
        <v>111</v>
      </c>
      <c r="K8" s="20"/>
    </row>
    <row r="9" spans="1:11">
      <c r="A9" s="1"/>
      <c r="E9" s="28"/>
      <c r="F9" s="20"/>
      <c r="G9" s="20"/>
      <c r="H9" s="20" t="s">
        <v>1805</v>
      </c>
      <c r="I9" s="20" t="s">
        <v>696</v>
      </c>
      <c r="J9" s="1" t="s">
        <v>131</v>
      </c>
      <c r="K9" s="20"/>
    </row>
    <row r="10" spans="1:11">
      <c r="A10" s="1"/>
      <c r="E10" s="28"/>
      <c r="F10" s="20"/>
      <c r="G10" s="20"/>
      <c r="H10" s="20" t="s">
        <v>1806</v>
      </c>
      <c r="I10" s="20" t="s">
        <v>147</v>
      </c>
      <c r="J10" s="20"/>
      <c r="K10" s="20"/>
    </row>
    <row r="11" spans="1:11">
      <c r="A11" s="1"/>
      <c r="E11" s="28"/>
      <c r="F11" s="20"/>
      <c r="G11" s="20"/>
      <c r="H11" s="20"/>
      <c r="I11" s="20"/>
      <c r="J11" s="20"/>
      <c r="K11" s="20"/>
    </row>
    <row r="12" spans="1:11">
      <c r="A12" s="1"/>
      <c r="B12" s="27"/>
      <c r="C12" s="1"/>
      <c r="D12" s="1"/>
      <c r="E12" s="28"/>
      <c r="F12" s="20"/>
      <c r="G12" s="20"/>
      <c r="H12" s="20"/>
      <c r="I12" s="20"/>
      <c r="J12" s="20"/>
      <c r="K12" s="20"/>
    </row>
    <row r="13" spans="1:11">
      <c r="A13" s="1"/>
      <c r="B13" s="27"/>
      <c r="C13" s="1"/>
      <c r="D13" s="1"/>
      <c r="E13" s="28"/>
      <c r="F13" s="20"/>
      <c r="G13" s="20"/>
      <c r="I13" s="20"/>
      <c r="J13" s="20"/>
      <c r="K13" s="20"/>
    </row>
  </sheetData>
  <sheetProtection selectLockedCells="1" selectUnlockedCells="1"/>
  <customSheetViews>
    <customSheetView guid="{2AFC4EE7-B7E3-4CBF-97F7-920151E9360E}" topLeftCell="A57">
      <selection activeCell="F75" sqref="F75"/>
      <pageMargins left="0.7" right="0.7" top="0.75" bottom="0.75" header="0.3" footer="0.3"/>
    </customSheetView>
  </customSheetViews>
  <pageMargins left="0.7" right="0.7" top="0.75" bottom="0.75" header="0.3" footer="0.3"/>
  <pageSetup orientation="portrait" horizontalDpi="300" verticalDpi="3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1" tint="0.14999847407452621"/>
    <pageSetUpPr autoPageBreaks="0"/>
  </sheetPr>
  <dimension ref="A1:R742"/>
  <sheetViews>
    <sheetView zoomScaleNormal="100" workbookViewId="0">
      <selection activeCell="H14" sqref="H14"/>
    </sheetView>
  </sheetViews>
  <sheetFormatPr defaultRowHeight="15"/>
  <cols>
    <col min="1" max="1" width="19.5703125" customWidth="1"/>
    <col min="2" max="2" width="27.28515625" customWidth="1"/>
    <col min="3" max="3" width="9.7109375" customWidth="1"/>
    <col min="4" max="4" width="10.140625" customWidth="1"/>
    <col min="5" max="5" width="5.85546875" customWidth="1"/>
    <col min="6" max="6" width="8" customWidth="1"/>
    <col min="7" max="7" width="10" customWidth="1"/>
    <col min="8" max="8" width="12.28515625" customWidth="1"/>
    <col min="11" max="11" width="20.5703125" bestFit="1" customWidth="1"/>
    <col min="12" max="12" width="20.28515625" bestFit="1" customWidth="1"/>
  </cols>
  <sheetData>
    <row r="1" spans="1:18">
      <c r="A1" s="93" t="s">
        <v>102</v>
      </c>
      <c r="B1" s="94" t="s">
        <v>103</v>
      </c>
      <c r="C1" s="94" t="s">
        <v>104</v>
      </c>
      <c r="D1" s="95" t="s">
        <v>105</v>
      </c>
      <c r="E1" s="96" t="s">
        <v>687</v>
      </c>
      <c r="F1" s="81" t="s">
        <v>638</v>
      </c>
      <c r="G1" s="97" t="s">
        <v>753</v>
      </c>
      <c r="H1" s="98" t="s">
        <v>754</v>
      </c>
      <c r="I1" s="98" t="s">
        <v>683</v>
      </c>
      <c r="J1" s="98"/>
      <c r="K1" s="93"/>
      <c r="L1" s="94"/>
      <c r="M1" s="94"/>
      <c r="N1" s="95"/>
      <c r="O1" s="96"/>
      <c r="P1" s="81"/>
      <c r="Q1" s="97"/>
      <c r="R1" s="98"/>
    </row>
    <row r="2" spans="1:18">
      <c r="A2" s="7" t="s">
        <v>816</v>
      </c>
      <c r="B2" s="7" t="s">
        <v>140</v>
      </c>
      <c r="C2" s="7" t="s">
        <v>131</v>
      </c>
      <c r="D2" s="8">
        <v>37730</v>
      </c>
      <c r="E2" s="87">
        <f t="shared" ref="E2:E65" ca="1" si="0">DATEDIF(D2,TODAY(),"Y")</f>
        <v>19</v>
      </c>
      <c r="F2" s="99">
        <v>8892</v>
      </c>
      <c r="G2" s="100">
        <v>1</v>
      </c>
      <c r="H2" s="214">
        <f>$I$2*F2+F2</f>
        <v>9336.6</v>
      </c>
      <c r="I2" s="220">
        <v>0.05</v>
      </c>
      <c r="K2" s="94" t="s">
        <v>103</v>
      </c>
      <c r="L2" s="94" t="s">
        <v>104</v>
      </c>
      <c r="N2" s="133"/>
      <c r="O2" s="134"/>
      <c r="P2" s="135"/>
      <c r="Q2" s="136"/>
      <c r="R2" s="137"/>
    </row>
    <row r="3" spans="1:18">
      <c r="A3" s="7" t="s">
        <v>831</v>
      </c>
      <c r="B3" s="7" t="s">
        <v>140</v>
      </c>
      <c r="C3" s="7" t="s">
        <v>131</v>
      </c>
      <c r="D3" s="8">
        <v>35982</v>
      </c>
      <c r="E3" s="87">
        <f t="shared" ca="1" si="0"/>
        <v>24</v>
      </c>
      <c r="F3" s="99">
        <v>8904</v>
      </c>
      <c r="G3" s="100">
        <v>3</v>
      </c>
      <c r="H3" s="214">
        <f t="shared" ref="H3:H66" si="1">$I$2*F3+F3</f>
        <v>9349.2000000000007</v>
      </c>
      <c r="K3" t="s">
        <v>115</v>
      </c>
      <c r="L3" t="s">
        <v>108</v>
      </c>
      <c r="N3" s="133"/>
      <c r="O3" s="139"/>
      <c r="P3" s="140"/>
      <c r="Q3" s="136"/>
      <c r="R3" s="141"/>
    </row>
    <row r="4" spans="1:18">
      <c r="A4" s="7" t="s">
        <v>278</v>
      </c>
      <c r="B4" s="7" t="s">
        <v>115</v>
      </c>
      <c r="C4" s="7" t="s">
        <v>131</v>
      </c>
      <c r="D4" s="9">
        <v>40452</v>
      </c>
      <c r="E4" s="87">
        <f t="shared" ca="1" si="0"/>
        <v>12</v>
      </c>
      <c r="F4" s="99">
        <v>9180</v>
      </c>
      <c r="G4" s="100">
        <v>3</v>
      </c>
      <c r="H4" s="214">
        <f t="shared" si="1"/>
        <v>9639</v>
      </c>
      <c r="K4" s="7"/>
      <c r="L4" s="138"/>
      <c r="M4" s="138"/>
      <c r="N4" s="133"/>
      <c r="O4" s="139"/>
      <c r="P4" s="140"/>
      <c r="Q4" s="136"/>
      <c r="R4" s="141"/>
    </row>
    <row r="5" spans="1:18">
      <c r="A5" s="7" t="s">
        <v>821</v>
      </c>
      <c r="B5" s="7" t="s">
        <v>140</v>
      </c>
      <c r="C5" s="7" t="s">
        <v>131</v>
      </c>
      <c r="D5" s="8">
        <v>36305</v>
      </c>
      <c r="E5" s="87">
        <f t="shared" ca="1" si="0"/>
        <v>23</v>
      </c>
      <c r="F5" s="99">
        <v>9424</v>
      </c>
      <c r="G5" s="100">
        <v>4</v>
      </c>
      <c r="H5" s="214">
        <f t="shared" si="1"/>
        <v>9895.2000000000007</v>
      </c>
      <c r="K5" s="7"/>
      <c r="L5" s="138"/>
      <c r="M5" s="138"/>
      <c r="N5" s="133"/>
      <c r="O5" s="139"/>
      <c r="P5" s="140"/>
      <c r="Q5" s="136"/>
      <c r="R5" s="141"/>
    </row>
    <row r="6" spans="1:18">
      <c r="A6" s="7" t="s">
        <v>241</v>
      </c>
      <c r="B6" s="7" t="s">
        <v>242</v>
      </c>
      <c r="C6" s="7" t="s">
        <v>125</v>
      </c>
      <c r="D6" s="8">
        <v>40572</v>
      </c>
      <c r="E6" s="87">
        <f t="shared" ca="1" si="0"/>
        <v>11</v>
      </c>
      <c r="F6" s="99">
        <v>10520</v>
      </c>
      <c r="G6" s="100">
        <v>4</v>
      </c>
      <c r="H6" s="214">
        <f t="shared" si="1"/>
        <v>11046</v>
      </c>
      <c r="K6" s="7"/>
      <c r="L6" s="138"/>
      <c r="M6" s="138"/>
      <c r="N6" s="133"/>
      <c r="O6" s="139"/>
      <c r="P6" s="140"/>
      <c r="Q6" s="136"/>
      <c r="R6" s="141"/>
    </row>
    <row r="7" spans="1:18">
      <c r="A7" s="7" t="s">
        <v>389</v>
      </c>
      <c r="B7" s="7" t="s">
        <v>140</v>
      </c>
      <c r="C7" s="7" t="s">
        <v>131</v>
      </c>
      <c r="D7" s="8">
        <v>39747</v>
      </c>
      <c r="E7" s="87">
        <f t="shared" ca="1" si="0"/>
        <v>14</v>
      </c>
      <c r="F7" s="99">
        <v>10572</v>
      </c>
      <c r="G7" s="100">
        <v>4</v>
      </c>
      <c r="H7" s="214">
        <f t="shared" si="1"/>
        <v>11100.6</v>
      </c>
      <c r="K7" s="7"/>
      <c r="L7" s="138"/>
      <c r="M7" s="138"/>
      <c r="N7" s="133"/>
      <c r="O7" s="139"/>
      <c r="P7" s="140"/>
      <c r="Q7" s="136"/>
      <c r="R7" s="141"/>
    </row>
    <row r="8" spans="1:18">
      <c r="A8" s="7" t="s">
        <v>607</v>
      </c>
      <c r="B8" s="7" t="s">
        <v>110</v>
      </c>
      <c r="C8" s="7" t="s">
        <v>125</v>
      </c>
      <c r="D8" s="8">
        <v>38723</v>
      </c>
      <c r="E8" s="87">
        <f t="shared" ca="1" si="0"/>
        <v>17</v>
      </c>
      <c r="F8" s="99">
        <v>10630</v>
      </c>
      <c r="G8" s="100">
        <v>3</v>
      </c>
      <c r="H8" s="214">
        <f t="shared" si="1"/>
        <v>11161.5</v>
      </c>
      <c r="K8" s="7"/>
      <c r="L8" s="138"/>
      <c r="M8" s="138"/>
      <c r="N8" s="133"/>
      <c r="O8" s="139"/>
      <c r="P8" s="140"/>
      <c r="Q8" s="136"/>
      <c r="R8" s="141"/>
    </row>
    <row r="9" spans="1:18">
      <c r="A9" s="7" t="s">
        <v>355</v>
      </c>
      <c r="B9" s="7" t="s">
        <v>135</v>
      </c>
      <c r="C9" s="7" t="s">
        <v>131</v>
      </c>
      <c r="D9" s="8">
        <v>40126</v>
      </c>
      <c r="E9" s="87">
        <f t="shared" ca="1" si="0"/>
        <v>13</v>
      </c>
      <c r="F9" s="99">
        <v>10636</v>
      </c>
      <c r="G9" s="100">
        <v>4</v>
      </c>
      <c r="H9" s="214">
        <f t="shared" si="1"/>
        <v>11167.8</v>
      </c>
      <c r="K9" s="7"/>
      <c r="L9" s="138"/>
      <c r="M9" s="138"/>
      <c r="N9" s="133"/>
      <c r="O9" s="139"/>
      <c r="P9" s="140"/>
      <c r="Q9" s="136"/>
      <c r="R9" s="141"/>
    </row>
    <row r="10" spans="1:18">
      <c r="A10" s="7" t="s">
        <v>505</v>
      </c>
      <c r="B10" s="7" t="s">
        <v>110</v>
      </c>
      <c r="C10" s="7" t="s">
        <v>125</v>
      </c>
      <c r="D10" s="8">
        <v>39176</v>
      </c>
      <c r="E10" s="87">
        <f t="shared" ca="1" si="0"/>
        <v>15</v>
      </c>
      <c r="F10" s="99">
        <v>10700</v>
      </c>
      <c r="G10" s="100">
        <v>4</v>
      </c>
      <c r="H10" s="214">
        <f t="shared" si="1"/>
        <v>11235</v>
      </c>
      <c r="K10" s="7"/>
      <c r="L10" s="138"/>
      <c r="M10" s="138"/>
      <c r="N10" s="133"/>
      <c r="O10" s="139"/>
      <c r="P10" s="140"/>
      <c r="Q10" s="136"/>
      <c r="R10" s="141"/>
    </row>
    <row r="11" spans="1:18">
      <c r="A11" s="7" t="s">
        <v>574</v>
      </c>
      <c r="B11" s="7" t="s">
        <v>154</v>
      </c>
      <c r="C11" s="7" t="s">
        <v>125</v>
      </c>
      <c r="D11" s="8">
        <v>38851</v>
      </c>
      <c r="E11" s="87">
        <f t="shared" ca="1" si="0"/>
        <v>16</v>
      </c>
      <c r="F11" s="99">
        <v>11025</v>
      </c>
      <c r="G11" s="100">
        <v>1</v>
      </c>
      <c r="H11" s="214">
        <f t="shared" si="1"/>
        <v>11576.25</v>
      </c>
      <c r="K11" s="138"/>
      <c r="L11" s="138"/>
      <c r="M11" s="138"/>
      <c r="N11" s="133"/>
      <c r="O11" s="139"/>
      <c r="P11" s="140"/>
      <c r="Q11" s="136"/>
      <c r="R11" s="141"/>
    </row>
    <row r="12" spans="1:18">
      <c r="A12" s="7" t="s">
        <v>677</v>
      </c>
      <c r="B12" s="7" t="s">
        <v>121</v>
      </c>
      <c r="C12" s="7" t="s">
        <v>131</v>
      </c>
      <c r="D12" s="8">
        <v>37827</v>
      </c>
      <c r="E12" s="87">
        <f t="shared" ca="1" si="0"/>
        <v>19</v>
      </c>
      <c r="F12" s="99">
        <v>11044</v>
      </c>
      <c r="G12" s="100">
        <v>2</v>
      </c>
      <c r="H12" s="214">
        <f t="shared" si="1"/>
        <v>11596.2</v>
      </c>
      <c r="K12" s="138"/>
      <c r="L12" s="138"/>
      <c r="M12" s="138"/>
      <c r="N12" s="133"/>
      <c r="O12" s="139"/>
      <c r="P12" s="140"/>
      <c r="Q12" s="136"/>
      <c r="R12" s="141"/>
    </row>
    <row r="13" spans="1:18">
      <c r="A13" s="7" t="s">
        <v>836</v>
      </c>
      <c r="B13" s="7" t="s">
        <v>140</v>
      </c>
      <c r="C13" s="7" t="s">
        <v>125</v>
      </c>
      <c r="D13" s="8">
        <v>36360</v>
      </c>
      <c r="E13" s="87">
        <f t="shared" ca="1" si="0"/>
        <v>23</v>
      </c>
      <c r="F13" s="99">
        <v>11065</v>
      </c>
      <c r="G13" s="100">
        <v>1</v>
      </c>
      <c r="H13" s="214">
        <f t="shared" si="1"/>
        <v>11618.25</v>
      </c>
      <c r="K13" s="138"/>
      <c r="L13" s="138"/>
      <c r="M13" s="138"/>
      <c r="N13" s="133"/>
      <c r="O13" s="139"/>
      <c r="P13" s="140"/>
      <c r="Q13" s="136"/>
      <c r="R13" s="141"/>
    </row>
    <row r="14" spans="1:18">
      <c r="A14" s="7" t="s">
        <v>492</v>
      </c>
      <c r="B14" s="7" t="s">
        <v>107</v>
      </c>
      <c r="C14" s="7" t="s">
        <v>125</v>
      </c>
      <c r="D14" s="8">
        <v>39253</v>
      </c>
      <c r="E14" s="87">
        <f t="shared" ca="1" si="0"/>
        <v>15</v>
      </c>
      <c r="F14" s="99">
        <v>11230</v>
      </c>
      <c r="G14" s="100">
        <v>4</v>
      </c>
      <c r="H14" s="214">
        <f t="shared" si="1"/>
        <v>11791.5</v>
      </c>
      <c r="K14" s="138"/>
      <c r="L14" s="138"/>
      <c r="M14" s="138"/>
      <c r="N14" s="142"/>
      <c r="O14" s="139"/>
      <c r="P14" s="140"/>
      <c r="Q14" s="136"/>
      <c r="R14" s="141"/>
    </row>
    <row r="15" spans="1:18">
      <c r="A15" s="7" t="s">
        <v>323</v>
      </c>
      <c r="B15" s="7" t="s">
        <v>110</v>
      </c>
      <c r="C15" s="7" t="s">
        <v>125</v>
      </c>
      <c r="D15" s="8">
        <v>40293</v>
      </c>
      <c r="E15" s="87">
        <f t="shared" ca="1" si="0"/>
        <v>12</v>
      </c>
      <c r="F15" s="99">
        <v>11810</v>
      </c>
      <c r="G15" s="100">
        <v>1</v>
      </c>
      <c r="H15" s="214">
        <f t="shared" si="1"/>
        <v>12400.5</v>
      </c>
      <c r="K15" s="138"/>
      <c r="L15" s="138"/>
      <c r="M15" s="138"/>
      <c r="N15" s="133"/>
      <c r="O15" s="139"/>
      <c r="P15" s="140"/>
      <c r="Q15" s="136"/>
      <c r="R15" s="141"/>
    </row>
    <row r="16" spans="1:18">
      <c r="A16" s="7" t="s">
        <v>920</v>
      </c>
      <c r="B16" s="7" t="s">
        <v>110</v>
      </c>
      <c r="C16" s="7" t="s">
        <v>125</v>
      </c>
      <c r="D16" s="8">
        <v>37249</v>
      </c>
      <c r="E16" s="87">
        <f t="shared" ca="1" si="0"/>
        <v>21</v>
      </c>
      <c r="F16" s="99">
        <v>12545</v>
      </c>
      <c r="G16" s="100">
        <v>4</v>
      </c>
      <c r="H16" s="214">
        <f t="shared" si="1"/>
        <v>13172.25</v>
      </c>
      <c r="K16" s="138"/>
      <c r="L16" s="138"/>
      <c r="M16" s="138"/>
      <c r="N16" s="133"/>
      <c r="O16" s="139"/>
      <c r="P16" s="140"/>
      <c r="Q16" s="136"/>
      <c r="R16" s="141"/>
    </row>
    <row r="17" spans="1:18">
      <c r="A17" s="7" t="s">
        <v>559</v>
      </c>
      <c r="B17" s="7" t="s">
        <v>137</v>
      </c>
      <c r="C17" s="7" t="s">
        <v>131</v>
      </c>
      <c r="D17" s="8">
        <v>38960</v>
      </c>
      <c r="E17" s="87">
        <f t="shared" ca="1" si="0"/>
        <v>16</v>
      </c>
      <c r="F17" s="99">
        <v>12676</v>
      </c>
      <c r="G17" s="100">
        <v>2</v>
      </c>
      <c r="H17" s="214">
        <f t="shared" si="1"/>
        <v>13309.8</v>
      </c>
      <c r="K17" s="138"/>
      <c r="L17" s="138"/>
      <c r="M17" s="138"/>
      <c r="N17" s="133"/>
      <c r="O17" s="139"/>
      <c r="P17" s="140"/>
      <c r="Q17" s="136"/>
      <c r="R17" s="141"/>
    </row>
    <row r="18" spans="1:18">
      <c r="A18" s="7" t="s">
        <v>930</v>
      </c>
      <c r="B18" s="7" t="s">
        <v>119</v>
      </c>
      <c r="C18" s="7" t="s">
        <v>131</v>
      </c>
      <c r="D18" s="8">
        <v>35861</v>
      </c>
      <c r="E18" s="87">
        <f t="shared" ca="1" si="0"/>
        <v>24</v>
      </c>
      <c r="F18" s="99">
        <v>12836</v>
      </c>
      <c r="G18" s="100">
        <v>5</v>
      </c>
      <c r="H18" s="214">
        <f t="shared" si="1"/>
        <v>13477.8</v>
      </c>
      <c r="K18" s="138"/>
      <c r="L18" s="138"/>
      <c r="M18" s="138"/>
      <c r="N18" s="133"/>
      <c r="O18" s="139"/>
      <c r="P18" s="140"/>
      <c r="Q18" s="136"/>
      <c r="R18" s="141"/>
    </row>
    <row r="19" spans="1:18">
      <c r="A19" s="7" t="s">
        <v>227</v>
      </c>
      <c r="B19" s="7" t="s">
        <v>147</v>
      </c>
      <c r="C19" s="7" t="s">
        <v>125</v>
      </c>
      <c r="D19" s="8">
        <v>40624</v>
      </c>
      <c r="E19" s="87">
        <f t="shared" ca="1" si="0"/>
        <v>11</v>
      </c>
      <c r="F19" s="99">
        <v>13090</v>
      </c>
      <c r="G19" s="100">
        <v>4</v>
      </c>
      <c r="H19" s="214">
        <f t="shared" si="1"/>
        <v>13744.5</v>
      </c>
      <c r="K19" s="138"/>
      <c r="L19" s="138"/>
      <c r="M19" s="138"/>
      <c r="N19" s="133"/>
      <c r="O19" s="139"/>
      <c r="P19" s="140"/>
      <c r="Q19" s="136"/>
      <c r="R19" s="141"/>
    </row>
    <row r="20" spans="1:18">
      <c r="A20" s="7" t="s">
        <v>395</v>
      </c>
      <c r="B20" s="7" t="s">
        <v>115</v>
      </c>
      <c r="C20" s="7" t="s">
        <v>125</v>
      </c>
      <c r="D20" s="8">
        <v>39731</v>
      </c>
      <c r="E20" s="87">
        <f t="shared" ca="1" si="0"/>
        <v>14</v>
      </c>
      <c r="F20" s="99">
        <v>13435</v>
      </c>
      <c r="G20" s="100">
        <v>1</v>
      </c>
      <c r="H20" s="214">
        <f t="shared" si="1"/>
        <v>14106.75</v>
      </c>
      <c r="K20" s="138"/>
      <c r="L20" s="138"/>
      <c r="M20" s="138"/>
      <c r="N20" s="133"/>
      <c r="O20" s="139"/>
      <c r="P20" s="140"/>
      <c r="Q20" s="136"/>
      <c r="R20" s="141"/>
    </row>
    <row r="21" spans="1:18">
      <c r="A21" s="7" t="s">
        <v>212</v>
      </c>
      <c r="B21" s="7" t="s">
        <v>107</v>
      </c>
      <c r="C21" s="7" t="s">
        <v>125</v>
      </c>
      <c r="D21" s="8">
        <v>40696</v>
      </c>
      <c r="E21" s="87">
        <f t="shared" ca="1" si="0"/>
        <v>11</v>
      </c>
      <c r="F21" s="99">
        <v>13455</v>
      </c>
      <c r="G21" s="100">
        <v>2</v>
      </c>
      <c r="H21" s="214">
        <f t="shared" si="1"/>
        <v>14127.75</v>
      </c>
      <c r="K21" s="138"/>
      <c r="L21" s="138"/>
      <c r="M21" s="138"/>
      <c r="N21" s="133"/>
      <c r="O21" s="139"/>
      <c r="P21" s="140"/>
      <c r="Q21" s="136"/>
      <c r="R21" s="141"/>
    </row>
    <row r="22" spans="1:18">
      <c r="A22" s="7" t="s">
        <v>586</v>
      </c>
      <c r="B22" s="7" t="s">
        <v>107</v>
      </c>
      <c r="C22" s="7" t="s">
        <v>125</v>
      </c>
      <c r="D22" s="8">
        <v>38805</v>
      </c>
      <c r="E22" s="87">
        <f t="shared" ca="1" si="0"/>
        <v>16</v>
      </c>
      <c r="F22" s="99">
        <v>13690</v>
      </c>
      <c r="G22" s="100">
        <v>5</v>
      </c>
      <c r="H22" s="214">
        <f t="shared" si="1"/>
        <v>14374.5</v>
      </c>
      <c r="K22" s="138"/>
      <c r="L22" s="138"/>
      <c r="M22" s="138"/>
      <c r="N22" s="133"/>
      <c r="O22" s="139"/>
      <c r="P22" s="140"/>
      <c r="Q22" s="136"/>
      <c r="R22" s="141"/>
    </row>
    <row r="23" spans="1:18">
      <c r="A23" s="7" t="s">
        <v>196</v>
      </c>
      <c r="B23" s="7" t="s">
        <v>123</v>
      </c>
      <c r="C23" s="7" t="s">
        <v>125</v>
      </c>
      <c r="D23" s="8">
        <v>40777</v>
      </c>
      <c r="E23" s="87">
        <f t="shared" ca="1" si="0"/>
        <v>11</v>
      </c>
      <c r="F23" s="99">
        <v>13800</v>
      </c>
      <c r="G23" s="100">
        <v>3</v>
      </c>
      <c r="H23" s="214">
        <f t="shared" si="1"/>
        <v>14490</v>
      </c>
      <c r="K23" s="138"/>
      <c r="L23" s="138"/>
      <c r="M23" s="138"/>
      <c r="N23" s="133"/>
      <c r="O23" s="139"/>
      <c r="P23" s="140"/>
      <c r="Q23" s="136"/>
      <c r="R23" s="141"/>
    </row>
    <row r="24" spans="1:18">
      <c r="A24" s="7" t="s">
        <v>900</v>
      </c>
      <c r="B24" s="7" t="s">
        <v>110</v>
      </c>
      <c r="C24" s="7" t="s">
        <v>131</v>
      </c>
      <c r="D24" s="8">
        <v>35946</v>
      </c>
      <c r="E24" s="87">
        <f t="shared" ca="1" si="0"/>
        <v>24</v>
      </c>
      <c r="F24" s="99">
        <v>14332</v>
      </c>
      <c r="G24" s="100">
        <v>5</v>
      </c>
      <c r="H24" s="214">
        <f t="shared" si="1"/>
        <v>15048.6</v>
      </c>
      <c r="K24" s="138"/>
      <c r="L24" s="138"/>
      <c r="M24" s="138"/>
      <c r="N24" s="133"/>
      <c r="O24" s="139"/>
      <c r="P24" s="140"/>
      <c r="Q24" s="136"/>
      <c r="R24" s="141"/>
    </row>
    <row r="25" spans="1:18">
      <c r="A25" s="7" t="s">
        <v>537</v>
      </c>
      <c r="B25" s="7" t="s">
        <v>140</v>
      </c>
      <c r="C25" s="7" t="s">
        <v>131</v>
      </c>
      <c r="D25" s="8">
        <v>39087</v>
      </c>
      <c r="E25" s="87">
        <f t="shared" ca="1" si="0"/>
        <v>16</v>
      </c>
      <c r="F25" s="99">
        <v>14416</v>
      </c>
      <c r="G25" s="100">
        <v>4</v>
      </c>
      <c r="H25" s="214">
        <f t="shared" si="1"/>
        <v>15136.8</v>
      </c>
      <c r="K25" s="138"/>
      <c r="L25" s="138"/>
      <c r="M25" s="138"/>
      <c r="N25" s="133"/>
      <c r="O25" s="139"/>
      <c r="P25" s="140"/>
      <c r="Q25" s="136"/>
      <c r="R25" s="141"/>
    </row>
    <row r="26" spans="1:18">
      <c r="A26" s="7" t="s">
        <v>169</v>
      </c>
      <c r="B26" s="7" t="s">
        <v>123</v>
      </c>
      <c r="C26" s="7" t="s">
        <v>131</v>
      </c>
      <c r="D26" s="8">
        <v>40925</v>
      </c>
      <c r="E26" s="87">
        <f t="shared" ca="1" si="0"/>
        <v>11</v>
      </c>
      <c r="F26" s="99">
        <v>14568</v>
      </c>
      <c r="G26" s="100">
        <v>3</v>
      </c>
      <c r="H26" s="214">
        <f t="shared" si="1"/>
        <v>15296.4</v>
      </c>
      <c r="K26" s="138"/>
      <c r="L26" s="138"/>
      <c r="M26" s="138"/>
      <c r="N26" s="133"/>
      <c r="O26" s="139"/>
      <c r="P26" s="140"/>
      <c r="Q26" s="136"/>
      <c r="R26" s="141"/>
    </row>
    <row r="27" spans="1:18">
      <c r="A27" s="7" t="s">
        <v>387</v>
      </c>
      <c r="B27" s="7" t="s">
        <v>137</v>
      </c>
      <c r="C27" s="7" t="s">
        <v>131</v>
      </c>
      <c r="D27" s="8">
        <v>39758</v>
      </c>
      <c r="E27" s="87">
        <f t="shared" ca="1" si="0"/>
        <v>14</v>
      </c>
      <c r="F27" s="99">
        <v>14712</v>
      </c>
      <c r="G27" s="100">
        <v>5</v>
      </c>
      <c r="H27" s="214">
        <f t="shared" si="1"/>
        <v>15447.6</v>
      </c>
      <c r="K27" s="138"/>
      <c r="L27" s="138"/>
      <c r="M27" s="138"/>
      <c r="N27" s="133"/>
      <c r="O27" s="139"/>
      <c r="P27" s="140"/>
      <c r="Q27" s="136"/>
      <c r="R27" s="141"/>
    </row>
    <row r="28" spans="1:18">
      <c r="A28" s="7" t="s">
        <v>520</v>
      </c>
      <c r="B28" s="7" t="s">
        <v>113</v>
      </c>
      <c r="C28" s="7" t="s">
        <v>125</v>
      </c>
      <c r="D28" s="8">
        <v>39138</v>
      </c>
      <c r="E28" s="87">
        <f t="shared" ca="1" si="0"/>
        <v>15</v>
      </c>
      <c r="F28" s="99">
        <v>15005</v>
      </c>
      <c r="G28" s="100">
        <v>4</v>
      </c>
      <c r="H28" s="214">
        <f t="shared" si="1"/>
        <v>15755.25</v>
      </c>
      <c r="K28" s="138"/>
      <c r="L28" s="138"/>
      <c r="M28" s="138"/>
      <c r="N28" s="133"/>
      <c r="O28" s="139"/>
      <c r="P28" s="140"/>
      <c r="Q28" s="136"/>
      <c r="R28" s="141"/>
    </row>
    <row r="29" spans="1:18">
      <c r="A29" s="7" t="s">
        <v>292</v>
      </c>
      <c r="B29" s="7" t="s">
        <v>115</v>
      </c>
      <c r="C29" s="7" t="s">
        <v>131</v>
      </c>
      <c r="D29" s="10">
        <v>40403</v>
      </c>
      <c r="E29" s="87">
        <f t="shared" ca="1" si="0"/>
        <v>12</v>
      </c>
      <c r="F29" s="99">
        <v>15056</v>
      </c>
      <c r="G29" s="100">
        <v>5</v>
      </c>
      <c r="H29" s="214">
        <f t="shared" si="1"/>
        <v>15808.8</v>
      </c>
      <c r="K29" s="138"/>
      <c r="L29" s="138"/>
      <c r="M29" s="138"/>
      <c r="N29" s="133"/>
      <c r="O29" s="139"/>
      <c r="P29" s="140"/>
      <c r="Q29" s="136"/>
      <c r="R29" s="141"/>
    </row>
    <row r="30" spans="1:18">
      <c r="A30" s="7" t="s">
        <v>10</v>
      </c>
      <c r="B30" s="7" t="s">
        <v>135</v>
      </c>
      <c r="C30" s="7" t="s">
        <v>125</v>
      </c>
      <c r="D30" s="8">
        <v>36217</v>
      </c>
      <c r="E30" s="87">
        <f t="shared" ca="1" si="0"/>
        <v>23</v>
      </c>
      <c r="F30" s="99">
        <v>15240</v>
      </c>
      <c r="G30" s="100">
        <v>1</v>
      </c>
      <c r="H30" s="214">
        <f t="shared" si="1"/>
        <v>16002</v>
      </c>
      <c r="K30" s="138"/>
      <c r="L30" s="138"/>
      <c r="M30" s="138"/>
      <c r="N30" s="133"/>
      <c r="O30" s="139"/>
      <c r="P30" s="140"/>
      <c r="Q30" s="136"/>
      <c r="R30" s="141"/>
    </row>
    <row r="31" spans="1:18">
      <c r="A31" s="7" t="s">
        <v>404</v>
      </c>
      <c r="B31" s="7" t="s">
        <v>140</v>
      </c>
      <c r="C31" s="7" t="s">
        <v>125</v>
      </c>
      <c r="D31" s="8">
        <v>39697</v>
      </c>
      <c r="E31" s="87">
        <f t="shared" ca="1" si="0"/>
        <v>14</v>
      </c>
      <c r="F31" s="99">
        <v>15260</v>
      </c>
      <c r="G31" s="100">
        <v>2</v>
      </c>
      <c r="H31" s="214">
        <f t="shared" si="1"/>
        <v>16023</v>
      </c>
      <c r="K31" s="138"/>
      <c r="L31" s="138"/>
      <c r="M31" s="138"/>
      <c r="N31" s="133"/>
      <c r="O31" s="139"/>
      <c r="P31" s="140"/>
      <c r="Q31" s="136"/>
      <c r="R31" s="141"/>
    </row>
    <row r="32" spans="1:18">
      <c r="A32" s="7" t="s">
        <v>928</v>
      </c>
      <c r="B32" s="7" t="s">
        <v>119</v>
      </c>
      <c r="C32" s="7" t="s">
        <v>131</v>
      </c>
      <c r="D32" s="8">
        <v>36557</v>
      </c>
      <c r="E32" s="87">
        <f t="shared" ca="1" si="0"/>
        <v>22</v>
      </c>
      <c r="F32" s="99">
        <v>15552</v>
      </c>
      <c r="G32" s="100">
        <v>4</v>
      </c>
      <c r="H32" s="214">
        <f t="shared" si="1"/>
        <v>16329.6</v>
      </c>
      <c r="K32" s="138"/>
      <c r="L32" s="138"/>
      <c r="M32" s="138"/>
      <c r="N32" s="133"/>
      <c r="O32" s="139"/>
      <c r="P32" s="140"/>
      <c r="Q32" s="136"/>
      <c r="R32" s="141"/>
    </row>
    <row r="33" spans="1:18">
      <c r="A33" s="7" t="s">
        <v>367</v>
      </c>
      <c r="B33" s="7" t="s">
        <v>113</v>
      </c>
      <c r="C33" s="7" t="s">
        <v>131</v>
      </c>
      <c r="D33" s="8">
        <v>39893</v>
      </c>
      <c r="E33" s="87">
        <f t="shared" ca="1" si="0"/>
        <v>13</v>
      </c>
      <c r="F33" s="99">
        <v>15744</v>
      </c>
      <c r="G33" s="100">
        <v>3</v>
      </c>
      <c r="H33" s="214">
        <f t="shared" si="1"/>
        <v>16531.2</v>
      </c>
      <c r="K33" s="138"/>
      <c r="L33" s="138"/>
      <c r="M33" s="138"/>
      <c r="N33" s="133"/>
      <c r="O33" s="139"/>
      <c r="P33" s="140"/>
      <c r="Q33" s="136"/>
      <c r="R33" s="141"/>
    </row>
    <row r="34" spans="1:18">
      <c r="A34" s="7" t="s">
        <v>873</v>
      </c>
      <c r="B34" s="7" t="s">
        <v>147</v>
      </c>
      <c r="C34" s="7" t="s">
        <v>125</v>
      </c>
      <c r="D34" s="8">
        <v>37141</v>
      </c>
      <c r="E34" s="87">
        <f t="shared" ca="1" si="0"/>
        <v>21</v>
      </c>
      <c r="F34" s="99">
        <v>15910</v>
      </c>
      <c r="G34" s="100">
        <v>3</v>
      </c>
      <c r="H34" s="214">
        <f t="shared" si="1"/>
        <v>16705.5</v>
      </c>
      <c r="K34" s="138"/>
      <c r="L34" s="138"/>
      <c r="M34" s="138"/>
      <c r="N34" s="133"/>
      <c r="O34" s="139"/>
      <c r="P34" s="140"/>
      <c r="Q34" s="136"/>
      <c r="R34" s="141"/>
    </row>
    <row r="35" spans="1:18">
      <c r="A35" s="7" t="s">
        <v>220</v>
      </c>
      <c r="B35" s="7" t="s">
        <v>177</v>
      </c>
      <c r="C35" s="7" t="s">
        <v>125</v>
      </c>
      <c r="D35" s="8">
        <v>40654</v>
      </c>
      <c r="E35" s="87">
        <f t="shared" ca="1" si="0"/>
        <v>11</v>
      </c>
      <c r="F35" s="99">
        <v>16015</v>
      </c>
      <c r="G35" s="100">
        <v>3</v>
      </c>
      <c r="H35" s="214">
        <f t="shared" si="1"/>
        <v>16815.75</v>
      </c>
      <c r="K35" s="138"/>
      <c r="L35" s="138"/>
      <c r="M35" s="138"/>
      <c r="N35" s="133"/>
      <c r="O35" s="139"/>
      <c r="P35" s="140"/>
      <c r="Q35" s="136"/>
      <c r="R35" s="141"/>
    </row>
    <row r="36" spans="1:18">
      <c r="A36" s="7" t="s">
        <v>907</v>
      </c>
      <c r="B36" s="7" t="s">
        <v>110</v>
      </c>
      <c r="C36" s="7" t="s">
        <v>131</v>
      </c>
      <c r="D36" s="8">
        <v>36028</v>
      </c>
      <c r="E36" s="87">
        <f t="shared" ca="1" si="0"/>
        <v>24</v>
      </c>
      <c r="F36" s="99">
        <v>16688</v>
      </c>
      <c r="G36" s="100">
        <v>3</v>
      </c>
      <c r="H36" s="214">
        <f t="shared" si="1"/>
        <v>17522.400000000001</v>
      </c>
      <c r="K36" s="138"/>
      <c r="L36" s="138"/>
      <c r="M36" s="138"/>
      <c r="N36" s="133"/>
      <c r="O36" s="139"/>
      <c r="P36" s="140"/>
      <c r="Q36" s="136"/>
      <c r="R36" s="141"/>
    </row>
    <row r="37" spans="1:18">
      <c r="A37" s="7" t="s">
        <v>297</v>
      </c>
      <c r="B37" s="7" t="s">
        <v>115</v>
      </c>
      <c r="C37" s="7" t="s">
        <v>125</v>
      </c>
      <c r="D37" s="9">
        <v>40393</v>
      </c>
      <c r="E37" s="87">
        <f t="shared" ca="1" si="0"/>
        <v>12</v>
      </c>
      <c r="F37" s="99">
        <v>16925</v>
      </c>
      <c r="G37" s="100">
        <v>1</v>
      </c>
      <c r="H37" s="214">
        <f t="shared" si="1"/>
        <v>17771.25</v>
      </c>
      <c r="K37" s="138"/>
      <c r="L37" s="138"/>
      <c r="M37" s="138"/>
      <c r="N37" s="133"/>
      <c r="O37" s="139"/>
      <c r="P37" s="140"/>
      <c r="Q37" s="136"/>
      <c r="R37" s="141"/>
    </row>
    <row r="38" spans="1:18">
      <c r="A38" s="7" t="s">
        <v>953</v>
      </c>
      <c r="B38" s="7" t="s">
        <v>107</v>
      </c>
      <c r="C38" s="7" t="s">
        <v>125</v>
      </c>
      <c r="D38" s="8">
        <v>36918</v>
      </c>
      <c r="E38" s="87">
        <f t="shared" ca="1" si="0"/>
        <v>21</v>
      </c>
      <c r="F38" s="99">
        <v>17205</v>
      </c>
      <c r="G38" s="100">
        <v>5</v>
      </c>
      <c r="H38" s="214">
        <f t="shared" si="1"/>
        <v>18065.25</v>
      </c>
      <c r="K38" s="138"/>
      <c r="L38" s="138"/>
      <c r="M38" s="138"/>
      <c r="N38" s="133"/>
      <c r="O38" s="139"/>
      <c r="P38" s="140"/>
      <c r="Q38" s="136"/>
      <c r="R38" s="141"/>
    </row>
    <row r="39" spans="1:18">
      <c r="A39" s="7" t="s">
        <v>844</v>
      </c>
      <c r="B39" s="7" t="s">
        <v>140</v>
      </c>
      <c r="C39" s="7" t="s">
        <v>125</v>
      </c>
      <c r="D39" s="8">
        <v>36422</v>
      </c>
      <c r="E39" s="87">
        <f t="shared" ca="1" si="0"/>
        <v>23</v>
      </c>
      <c r="F39" s="99">
        <v>17270</v>
      </c>
      <c r="G39" s="100">
        <v>5</v>
      </c>
      <c r="H39" s="214">
        <f t="shared" si="1"/>
        <v>18133.5</v>
      </c>
      <c r="K39" s="138"/>
      <c r="L39" s="138"/>
      <c r="M39" s="138"/>
      <c r="N39" s="133"/>
      <c r="O39" s="139"/>
      <c r="P39" s="140"/>
      <c r="Q39" s="136"/>
      <c r="R39" s="141"/>
    </row>
    <row r="40" spans="1:18">
      <c r="A40" s="7" t="s">
        <v>639</v>
      </c>
      <c r="B40" s="7" t="s">
        <v>135</v>
      </c>
      <c r="C40" s="7" t="s">
        <v>125</v>
      </c>
      <c r="D40" s="8">
        <v>37782</v>
      </c>
      <c r="E40" s="87">
        <f t="shared" ca="1" si="0"/>
        <v>19</v>
      </c>
      <c r="F40" s="99">
        <v>17735</v>
      </c>
      <c r="G40" s="100">
        <v>3</v>
      </c>
      <c r="H40" s="214">
        <f t="shared" si="1"/>
        <v>18621.75</v>
      </c>
      <c r="K40" s="138"/>
      <c r="L40" s="138"/>
      <c r="M40" s="138"/>
      <c r="N40" s="133"/>
      <c r="O40" s="139"/>
      <c r="P40" s="140"/>
      <c r="Q40" s="136"/>
      <c r="R40" s="141"/>
    </row>
    <row r="41" spans="1:18">
      <c r="A41" s="7" t="s">
        <v>931</v>
      </c>
      <c r="B41" s="7" t="s">
        <v>119</v>
      </c>
      <c r="C41" s="7" t="s">
        <v>131</v>
      </c>
      <c r="D41" s="8">
        <v>35869</v>
      </c>
      <c r="E41" s="87">
        <f t="shared" ca="1" si="0"/>
        <v>24</v>
      </c>
      <c r="F41" s="99">
        <v>17912</v>
      </c>
      <c r="G41" s="100">
        <v>5</v>
      </c>
      <c r="H41" s="214">
        <f t="shared" si="1"/>
        <v>18807.599999999999</v>
      </c>
      <c r="K41" s="138"/>
      <c r="L41" s="138"/>
      <c r="M41" s="138"/>
      <c r="N41" s="133"/>
      <c r="O41" s="139"/>
      <c r="P41" s="140"/>
      <c r="Q41" s="136"/>
      <c r="R41" s="141"/>
    </row>
    <row r="42" spans="1:18">
      <c r="A42" s="7" t="s">
        <v>766</v>
      </c>
      <c r="B42" s="7" t="s">
        <v>123</v>
      </c>
      <c r="C42" s="7" t="s">
        <v>131</v>
      </c>
      <c r="D42" s="8">
        <v>36059</v>
      </c>
      <c r="E42" s="87">
        <f t="shared" ca="1" si="0"/>
        <v>24</v>
      </c>
      <c r="F42" s="99">
        <v>18500</v>
      </c>
      <c r="G42" s="100">
        <v>5</v>
      </c>
      <c r="H42" s="214">
        <f t="shared" si="1"/>
        <v>19425</v>
      </c>
      <c r="K42" s="138"/>
      <c r="L42" s="138"/>
      <c r="M42" s="138"/>
      <c r="N42" s="133"/>
      <c r="O42" s="139"/>
      <c r="P42" s="140"/>
      <c r="Q42" s="136"/>
      <c r="R42" s="141"/>
    </row>
    <row r="43" spans="1:18">
      <c r="A43" s="7" t="s">
        <v>529</v>
      </c>
      <c r="B43" s="7" t="s">
        <v>137</v>
      </c>
      <c r="C43" s="7" t="s">
        <v>125</v>
      </c>
      <c r="D43" s="8">
        <v>39107</v>
      </c>
      <c r="E43" s="87">
        <f t="shared" ca="1" si="0"/>
        <v>15</v>
      </c>
      <c r="F43" s="99">
        <v>18655</v>
      </c>
      <c r="G43" s="100">
        <v>4</v>
      </c>
      <c r="H43" s="214">
        <f t="shared" si="1"/>
        <v>19587.75</v>
      </c>
      <c r="K43" s="138"/>
      <c r="L43" s="138"/>
      <c r="M43" s="138"/>
      <c r="N43" s="133"/>
      <c r="O43" s="139"/>
      <c r="P43" s="140"/>
      <c r="Q43" s="136"/>
      <c r="R43" s="141"/>
    </row>
    <row r="44" spans="1:18">
      <c r="A44" s="7" t="s">
        <v>482</v>
      </c>
      <c r="B44" s="7" t="s">
        <v>140</v>
      </c>
      <c r="C44" s="7" t="s">
        <v>125</v>
      </c>
      <c r="D44" s="8">
        <v>39276</v>
      </c>
      <c r="E44" s="87">
        <f t="shared" ca="1" si="0"/>
        <v>15</v>
      </c>
      <c r="F44" s="99">
        <v>18895</v>
      </c>
      <c r="G44" s="100">
        <v>4</v>
      </c>
      <c r="H44" s="214">
        <f t="shared" si="1"/>
        <v>19839.75</v>
      </c>
      <c r="K44" s="138"/>
      <c r="L44" s="138"/>
      <c r="M44" s="138"/>
      <c r="N44" s="133"/>
      <c r="O44" s="139"/>
      <c r="P44" s="140"/>
      <c r="Q44" s="136"/>
      <c r="R44" s="141"/>
    </row>
    <row r="45" spans="1:18">
      <c r="A45" s="7" t="s">
        <v>249</v>
      </c>
      <c r="B45" s="7" t="s">
        <v>250</v>
      </c>
      <c r="C45" s="7" t="s">
        <v>131</v>
      </c>
      <c r="D45" s="8">
        <v>40543</v>
      </c>
      <c r="E45" s="87">
        <f t="shared" ca="1" si="0"/>
        <v>12</v>
      </c>
      <c r="F45" s="99">
        <v>19044</v>
      </c>
      <c r="G45" s="100">
        <v>1</v>
      </c>
      <c r="H45" s="214">
        <f t="shared" si="1"/>
        <v>19996.2</v>
      </c>
      <c r="K45" s="138"/>
      <c r="L45" s="138"/>
      <c r="M45" s="138"/>
      <c r="N45" s="133"/>
      <c r="O45" s="139"/>
      <c r="P45" s="140"/>
      <c r="Q45" s="136"/>
      <c r="R45" s="141"/>
    </row>
    <row r="46" spans="1:18">
      <c r="A46" s="7" t="s">
        <v>963</v>
      </c>
      <c r="B46" s="7" t="s">
        <v>107</v>
      </c>
      <c r="C46" s="7" t="s">
        <v>125</v>
      </c>
      <c r="D46" s="8">
        <v>36365</v>
      </c>
      <c r="E46" s="87">
        <f t="shared" ca="1" si="0"/>
        <v>23</v>
      </c>
      <c r="F46" s="99">
        <v>19825</v>
      </c>
      <c r="G46" s="100">
        <v>2</v>
      </c>
      <c r="H46" s="214">
        <f t="shared" si="1"/>
        <v>20816.25</v>
      </c>
      <c r="K46" s="138"/>
      <c r="L46" s="138"/>
      <c r="M46" s="138"/>
      <c r="N46" s="133"/>
      <c r="O46" s="139"/>
      <c r="P46" s="140"/>
      <c r="Q46" s="136"/>
      <c r="R46" s="141"/>
    </row>
    <row r="47" spans="1:18">
      <c r="A47" s="7" t="s">
        <v>558</v>
      </c>
      <c r="B47" s="7" t="s">
        <v>154</v>
      </c>
      <c r="C47" s="7" t="s">
        <v>131</v>
      </c>
      <c r="D47" s="8">
        <v>38961</v>
      </c>
      <c r="E47" s="87">
        <f t="shared" ca="1" si="0"/>
        <v>16</v>
      </c>
      <c r="F47" s="99">
        <v>20028</v>
      </c>
      <c r="G47" s="100">
        <v>4</v>
      </c>
      <c r="H47" s="214">
        <f t="shared" si="1"/>
        <v>21029.4</v>
      </c>
      <c r="K47" s="138"/>
      <c r="L47" s="138"/>
      <c r="M47" s="138"/>
      <c r="N47" s="133"/>
      <c r="O47" s="139"/>
      <c r="P47" s="140"/>
      <c r="Q47" s="136"/>
      <c r="R47" s="141"/>
    </row>
    <row r="48" spans="1:18">
      <c r="A48" s="7" t="s">
        <v>308</v>
      </c>
      <c r="B48" s="7" t="s">
        <v>147</v>
      </c>
      <c r="C48" s="7" t="s">
        <v>125</v>
      </c>
      <c r="D48" s="8">
        <v>40351</v>
      </c>
      <c r="E48" s="87">
        <f t="shared" ca="1" si="0"/>
        <v>12</v>
      </c>
      <c r="F48" s="99">
        <v>20040</v>
      </c>
      <c r="G48" s="100">
        <v>3</v>
      </c>
      <c r="H48" s="214">
        <f t="shared" si="1"/>
        <v>21042</v>
      </c>
      <c r="K48" s="138"/>
      <c r="L48" s="138"/>
      <c r="M48" s="138"/>
      <c r="N48" s="133"/>
      <c r="O48" s="139"/>
      <c r="P48" s="140"/>
      <c r="Q48" s="136"/>
      <c r="R48" s="141"/>
    </row>
    <row r="49" spans="1:18">
      <c r="A49" s="7" t="s">
        <v>526</v>
      </c>
      <c r="B49" s="7" t="s">
        <v>107</v>
      </c>
      <c r="C49" s="7" t="s">
        <v>125</v>
      </c>
      <c r="D49" s="8">
        <v>39118</v>
      </c>
      <c r="E49" s="87">
        <f t="shared" ca="1" si="0"/>
        <v>15</v>
      </c>
      <c r="F49" s="99">
        <v>20075</v>
      </c>
      <c r="G49" s="100">
        <v>1</v>
      </c>
      <c r="H49" s="214">
        <f t="shared" si="1"/>
        <v>21078.75</v>
      </c>
      <c r="K49" s="138"/>
      <c r="L49" s="138"/>
      <c r="M49" s="138"/>
      <c r="N49" s="133"/>
      <c r="O49" s="139"/>
      <c r="P49" s="140"/>
      <c r="Q49" s="136"/>
      <c r="R49" s="141"/>
    </row>
    <row r="50" spans="1:18">
      <c r="A50" s="7" t="s">
        <v>678</v>
      </c>
      <c r="B50" s="7" t="s">
        <v>121</v>
      </c>
      <c r="C50" s="7" t="s">
        <v>125</v>
      </c>
      <c r="D50" s="8">
        <v>35961</v>
      </c>
      <c r="E50" s="87">
        <f t="shared" ca="1" si="0"/>
        <v>24</v>
      </c>
      <c r="F50" s="99">
        <v>20500</v>
      </c>
      <c r="G50" s="100">
        <v>3</v>
      </c>
      <c r="H50" s="214">
        <f t="shared" si="1"/>
        <v>21525</v>
      </c>
      <c r="K50" s="138"/>
      <c r="L50" s="138"/>
      <c r="M50" s="138"/>
      <c r="N50" s="133"/>
      <c r="O50" s="139"/>
      <c r="P50" s="140"/>
      <c r="Q50" s="136"/>
      <c r="R50" s="141"/>
    </row>
    <row r="51" spans="1:18">
      <c r="A51" s="7" t="s">
        <v>923</v>
      </c>
      <c r="B51" s="7" t="s">
        <v>119</v>
      </c>
      <c r="C51" s="7" t="s">
        <v>125</v>
      </c>
      <c r="D51" s="8">
        <v>36531</v>
      </c>
      <c r="E51" s="87">
        <f t="shared" ca="1" si="0"/>
        <v>23</v>
      </c>
      <c r="F51" s="99">
        <v>20990</v>
      </c>
      <c r="G51" s="100">
        <v>4</v>
      </c>
      <c r="H51" s="214">
        <f t="shared" si="1"/>
        <v>22039.5</v>
      </c>
      <c r="K51" s="138"/>
      <c r="L51" s="138"/>
      <c r="M51" s="138"/>
      <c r="N51" s="133"/>
      <c r="O51" s="139"/>
      <c r="P51" s="140"/>
      <c r="Q51" s="136"/>
      <c r="R51" s="141"/>
    </row>
    <row r="52" spans="1:18">
      <c r="A52" s="7" t="s">
        <v>350</v>
      </c>
      <c r="B52" s="7" t="s">
        <v>113</v>
      </c>
      <c r="C52" s="7" t="s">
        <v>125</v>
      </c>
      <c r="D52" s="8">
        <v>40184</v>
      </c>
      <c r="E52" s="87">
        <f t="shared" ca="1" si="0"/>
        <v>13</v>
      </c>
      <c r="F52" s="99">
        <v>21220</v>
      </c>
      <c r="G52" s="100">
        <v>3</v>
      </c>
      <c r="H52" s="214">
        <f t="shared" si="1"/>
        <v>22281</v>
      </c>
      <c r="K52" s="138"/>
      <c r="L52" s="138"/>
      <c r="M52" s="138"/>
      <c r="N52" s="133"/>
      <c r="O52" s="139"/>
      <c r="P52" s="140"/>
      <c r="Q52" s="136"/>
      <c r="R52" s="141"/>
    </row>
    <row r="53" spans="1:18">
      <c r="A53" s="7" t="s">
        <v>309</v>
      </c>
      <c r="B53" s="7" t="s">
        <v>119</v>
      </c>
      <c r="C53" s="7" t="s">
        <v>111</v>
      </c>
      <c r="D53" s="8">
        <v>40350</v>
      </c>
      <c r="E53" s="87">
        <f t="shared" ca="1" si="0"/>
        <v>12</v>
      </c>
      <c r="F53" s="99">
        <v>21580</v>
      </c>
      <c r="G53" s="100">
        <v>3</v>
      </c>
      <c r="H53" s="214">
        <f t="shared" si="1"/>
        <v>22659</v>
      </c>
      <c r="K53" s="138"/>
      <c r="L53" s="138"/>
      <c r="M53" s="138"/>
      <c r="N53" s="133"/>
      <c r="O53" s="139"/>
      <c r="P53" s="140"/>
      <c r="Q53" s="136"/>
      <c r="R53" s="141"/>
    </row>
    <row r="54" spans="1:18">
      <c r="A54" s="7" t="s">
        <v>885</v>
      </c>
      <c r="B54" s="7" t="s">
        <v>115</v>
      </c>
      <c r="C54" s="7" t="s">
        <v>131</v>
      </c>
      <c r="D54" s="8">
        <v>37711</v>
      </c>
      <c r="E54" s="87">
        <f t="shared" ca="1" si="0"/>
        <v>19</v>
      </c>
      <c r="F54" s="99">
        <v>21648</v>
      </c>
      <c r="G54" s="100">
        <v>2</v>
      </c>
      <c r="H54" s="214">
        <f t="shared" si="1"/>
        <v>22730.400000000001</v>
      </c>
      <c r="K54" s="138"/>
      <c r="L54" s="138"/>
      <c r="M54" s="138"/>
      <c r="N54" s="133"/>
      <c r="O54" s="139"/>
      <c r="P54" s="140"/>
      <c r="Q54" s="136"/>
      <c r="R54" s="141"/>
    </row>
    <row r="55" spans="1:18">
      <c r="A55" s="7" t="s">
        <v>882</v>
      </c>
      <c r="B55" s="7" t="s">
        <v>121</v>
      </c>
      <c r="C55" s="7" t="s">
        <v>131</v>
      </c>
      <c r="D55" s="8">
        <v>36084</v>
      </c>
      <c r="E55" s="87">
        <f t="shared" ca="1" si="0"/>
        <v>24</v>
      </c>
      <c r="F55" s="99">
        <v>21668</v>
      </c>
      <c r="G55" s="100">
        <v>4</v>
      </c>
      <c r="H55" s="214">
        <f t="shared" si="1"/>
        <v>22751.4</v>
      </c>
      <c r="K55" s="138"/>
      <c r="L55" s="138"/>
      <c r="M55" s="138"/>
      <c r="N55" s="133"/>
      <c r="O55" s="139"/>
      <c r="P55" s="140"/>
      <c r="Q55" s="136"/>
      <c r="R55" s="141"/>
    </row>
    <row r="56" spans="1:18">
      <c r="A56" s="7" t="s">
        <v>802</v>
      </c>
      <c r="B56" s="7" t="s">
        <v>140</v>
      </c>
      <c r="C56" s="7" t="s">
        <v>125</v>
      </c>
      <c r="D56" s="8">
        <v>36177</v>
      </c>
      <c r="E56" s="87">
        <f t="shared" ca="1" si="0"/>
        <v>24</v>
      </c>
      <c r="F56" s="99">
        <v>21670</v>
      </c>
      <c r="G56" s="100">
        <v>2</v>
      </c>
      <c r="H56" s="214">
        <f t="shared" si="1"/>
        <v>22753.5</v>
      </c>
      <c r="K56" s="138"/>
      <c r="L56" s="138"/>
      <c r="M56" s="138"/>
      <c r="N56" s="133"/>
      <c r="O56" s="139"/>
      <c r="P56" s="140"/>
      <c r="Q56" s="136"/>
      <c r="R56" s="141"/>
    </row>
    <row r="57" spans="1:18">
      <c r="A57" s="7" t="s">
        <v>203</v>
      </c>
      <c r="B57" s="7" t="s">
        <v>113</v>
      </c>
      <c r="C57" s="7" t="s">
        <v>111</v>
      </c>
      <c r="D57" s="8">
        <v>40729</v>
      </c>
      <c r="E57" s="87">
        <f t="shared" ca="1" si="0"/>
        <v>11</v>
      </c>
      <c r="F57" s="99">
        <v>22320</v>
      </c>
      <c r="G57" s="100">
        <v>2</v>
      </c>
      <c r="H57" s="214">
        <f t="shared" si="1"/>
        <v>23436</v>
      </c>
      <c r="K57" s="138"/>
      <c r="L57" s="138"/>
      <c r="M57" s="138"/>
      <c r="N57" s="133"/>
      <c r="O57" s="139"/>
      <c r="P57" s="140"/>
      <c r="Q57" s="136"/>
      <c r="R57" s="141"/>
    </row>
    <row r="58" spans="1:18">
      <c r="A58" s="7" t="s">
        <v>148</v>
      </c>
      <c r="B58" s="7" t="s">
        <v>140</v>
      </c>
      <c r="C58" s="7" t="s">
        <v>131</v>
      </c>
      <c r="D58" s="8">
        <v>41056</v>
      </c>
      <c r="E58" s="87">
        <f t="shared" ca="1" si="0"/>
        <v>10</v>
      </c>
      <c r="F58" s="99">
        <v>22344</v>
      </c>
      <c r="G58" s="100">
        <v>4</v>
      </c>
      <c r="H58" s="214">
        <f t="shared" si="1"/>
        <v>23461.200000000001</v>
      </c>
      <c r="K58" s="138"/>
      <c r="L58" s="138"/>
      <c r="M58" s="138"/>
      <c r="N58" s="133"/>
      <c r="O58" s="139"/>
      <c r="P58" s="140"/>
      <c r="Q58" s="136"/>
      <c r="R58" s="141"/>
    </row>
    <row r="59" spans="1:18">
      <c r="A59" s="7" t="s">
        <v>598</v>
      </c>
      <c r="B59" s="7" t="s">
        <v>113</v>
      </c>
      <c r="C59" s="7" t="s">
        <v>108</v>
      </c>
      <c r="D59" s="8">
        <v>38753</v>
      </c>
      <c r="E59" s="87">
        <f t="shared" ca="1" si="0"/>
        <v>16</v>
      </c>
      <c r="F59" s="99">
        <v>22410</v>
      </c>
      <c r="G59" s="100">
        <v>4</v>
      </c>
      <c r="H59" s="214">
        <f t="shared" si="1"/>
        <v>23530.5</v>
      </c>
      <c r="K59" s="138"/>
      <c r="L59" s="138"/>
      <c r="M59" s="138"/>
      <c r="N59" s="133"/>
      <c r="O59" s="139"/>
      <c r="P59" s="140"/>
      <c r="Q59" s="136"/>
      <c r="R59" s="141"/>
    </row>
    <row r="60" spans="1:18">
      <c r="A60" s="7" t="s">
        <v>595</v>
      </c>
      <c r="B60" s="7" t="s">
        <v>140</v>
      </c>
      <c r="C60" s="7" t="s">
        <v>131</v>
      </c>
      <c r="D60" s="8">
        <v>38777</v>
      </c>
      <c r="E60" s="87">
        <f t="shared" ca="1" si="0"/>
        <v>16</v>
      </c>
      <c r="F60" s="99">
        <v>22472</v>
      </c>
      <c r="G60" s="100">
        <v>1</v>
      </c>
      <c r="H60" s="214">
        <f t="shared" si="1"/>
        <v>23595.599999999999</v>
      </c>
      <c r="K60" s="138"/>
      <c r="L60" s="138"/>
      <c r="M60" s="138"/>
      <c r="N60" s="133"/>
      <c r="O60" s="139"/>
      <c r="P60" s="140"/>
      <c r="Q60" s="136"/>
      <c r="R60" s="141"/>
    </row>
    <row r="61" spans="1:18">
      <c r="A61" s="7" t="s">
        <v>897</v>
      </c>
      <c r="B61" s="7" t="s">
        <v>110</v>
      </c>
      <c r="C61" s="7" t="s">
        <v>125</v>
      </c>
      <c r="D61" s="8">
        <v>36217</v>
      </c>
      <c r="E61" s="87">
        <f t="shared" ca="1" si="0"/>
        <v>23</v>
      </c>
      <c r="F61" s="99">
        <v>22475</v>
      </c>
      <c r="G61" s="100">
        <v>4</v>
      </c>
      <c r="H61" s="214">
        <f t="shared" si="1"/>
        <v>23598.75</v>
      </c>
      <c r="K61" s="138"/>
      <c r="L61" s="138"/>
      <c r="M61" s="138"/>
      <c r="N61" s="133"/>
      <c r="O61" s="139"/>
      <c r="P61" s="140"/>
      <c r="Q61" s="136"/>
      <c r="R61" s="141"/>
    </row>
    <row r="62" spans="1:18">
      <c r="A62" s="7" t="s">
        <v>376</v>
      </c>
      <c r="B62" s="7" t="s">
        <v>123</v>
      </c>
      <c r="C62" s="7" t="s">
        <v>125</v>
      </c>
      <c r="D62" s="8">
        <v>39802</v>
      </c>
      <c r="E62" s="87">
        <f t="shared" ca="1" si="0"/>
        <v>14</v>
      </c>
      <c r="F62" s="99">
        <v>22535</v>
      </c>
      <c r="G62" s="100">
        <v>3</v>
      </c>
      <c r="H62" s="214">
        <f t="shared" si="1"/>
        <v>23661.75</v>
      </c>
      <c r="K62" s="138"/>
      <c r="L62" s="138"/>
      <c r="M62" s="138"/>
      <c r="N62" s="133"/>
      <c r="O62" s="139"/>
      <c r="P62" s="140"/>
      <c r="Q62" s="136"/>
      <c r="R62" s="141"/>
    </row>
    <row r="63" spans="1:18">
      <c r="A63" s="7" t="s">
        <v>853</v>
      </c>
      <c r="B63" s="7" t="s">
        <v>140</v>
      </c>
      <c r="C63" s="7" t="s">
        <v>108</v>
      </c>
      <c r="D63" s="8">
        <v>36122</v>
      </c>
      <c r="E63" s="87">
        <f t="shared" ca="1" si="0"/>
        <v>24</v>
      </c>
      <c r="F63" s="99">
        <v>22660</v>
      </c>
      <c r="G63" s="100">
        <v>2</v>
      </c>
      <c r="H63" s="214">
        <f t="shared" si="1"/>
        <v>23793</v>
      </c>
      <c r="K63" s="138"/>
      <c r="L63" s="138"/>
      <c r="M63" s="138"/>
      <c r="N63" s="133"/>
      <c r="O63" s="139"/>
      <c r="P63" s="140"/>
      <c r="Q63" s="136"/>
      <c r="R63" s="141"/>
    </row>
    <row r="64" spans="1:18">
      <c r="A64" s="7" t="s">
        <v>410</v>
      </c>
      <c r="B64" s="7" t="s">
        <v>107</v>
      </c>
      <c r="C64" s="7" t="s">
        <v>108</v>
      </c>
      <c r="D64" s="8">
        <v>39679</v>
      </c>
      <c r="E64" s="87">
        <f t="shared" ca="1" si="0"/>
        <v>14</v>
      </c>
      <c r="F64" s="99">
        <v>22820</v>
      </c>
      <c r="G64" s="100">
        <v>5</v>
      </c>
      <c r="H64" s="214">
        <f t="shared" si="1"/>
        <v>23961</v>
      </c>
      <c r="K64" s="138"/>
      <c r="L64" s="138"/>
      <c r="M64" s="138"/>
      <c r="N64" s="133"/>
      <c r="O64" s="139"/>
      <c r="P64" s="140"/>
      <c r="Q64" s="136"/>
      <c r="R64" s="141"/>
    </row>
    <row r="65" spans="1:18">
      <c r="A65" s="7" t="s">
        <v>343</v>
      </c>
      <c r="B65" s="7" t="s">
        <v>121</v>
      </c>
      <c r="C65" s="7" t="s">
        <v>108</v>
      </c>
      <c r="D65" s="8">
        <v>40235</v>
      </c>
      <c r="E65" s="87">
        <f t="shared" ca="1" si="0"/>
        <v>12</v>
      </c>
      <c r="F65" s="99">
        <v>22860</v>
      </c>
      <c r="G65" s="100">
        <v>5</v>
      </c>
      <c r="H65" s="214">
        <f t="shared" si="1"/>
        <v>24003</v>
      </c>
      <c r="K65" s="138"/>
      <c r="L65" s="138"/>
      <c r="M65" s="138"/>
      <c r="N65" s="133"/>
      <c r="O65" s="139"/>
      <c r="P65" s="140"/>
      <c r="Q65" s="136"/>
      <c r="R65" s="141"/>
    </row>
    <row r="66" spans="1:18">
      <c r="A66" s="7" t="s">
        <v>893</v>
      </c>
      <c r="B66" s="7" t="s">
        <v>110</v>
      </c>
      <c r="C66" s="7" t="s">
        <v>108</v>
      </c>
      <c r="D66" s="8">
        <v>35821</v>
      </c>
      <c r="E66" s="87">
        <f t="shared" ref="E66:E129" ca="1" si="2">DATEDIF(D66,TODAY(),"Y")</f>
        <v>24</v>
      </c>
      <c r="F66" s="99">
        <v>22870</v>
      </c>
      <c r="G66" s="100">
        <v>3</v>
      </c>
      <c r="H66" s="214">
        <f t="shared" si="1"/>
        <v>24013.5</v>
      </c>
      <c r="K66" s="138"/>
      <c r="L66" s="138"/>
      <c r="M66" s="138"/>
      <c r="N66" s="133"/>
      <c r="O66" s="139"/>
      <c r="P66" s="140"/>
      <c r="Q66" s="136"/>
      <c r="R66" s="141"/>
    </row>
    <row r="67" spans="1:18">
      <c r="A67" s="7" t="s">
        <v>208</v>
      </c>
      <c r="B67" s="7" t="s">
        <v>147</v>
      </c>
      <c r="C67" s="7" t="s">
        <v>108</v>
      </c>
      <c r="D67" s="8">
        <v>40712</v>
      </c>
      <c r="E67" s="87">
        <f t="shared" ca="1" si="2"/>
        <v>11</v>
      </c>
      <c r="F67" s="99">
        <v>22900</v>
      </c>
      <c r="G67" s="100">
        <v>1</v>
      </c>
      <c r="H67" s="214">
        <f t="shared" ref="H67:H130" si="3">$I$2*F67+F67</f>
        <v>24045</v>
      </c>
      <c r="K67" s="138"/>
      <c r="L67" s="138"/>
      <c r="M67" s="138"/>
      <c r="N67" s="133"/>
      <c r="O67" s="139"/>
      <c r="P67" s="140"/>
      <c r="Q67" s="136"/>
      <c r="R67" s="141"/>
    </row>
    <row r="68" spans="1:18">
      <c r="A68" s="7" t="s">
        <v>604</v>
      </c>
      <c r="B68" s="7" t="s">
        <v>242</v>
      </c>
      <c r="C68" s="7" t="s">
        <v>108</v>
      </c>
      <c r="D68" s="8">
        <v>38736</v>
      </c>
      <c r="E68" s="87">
        <f t="shared" ca="1" si="2"/>
        <v>17</v>
      </c>
      <c r="F68" s="99">
        <v>22920</v>
      </c>
      <c r="G68" s="100">
        <v>3</v>
      </c>
      <c r="H68" s="214">
        <f t="shared" si="3"/>
        <v>24066</v>
      </c>
      <c r="K68" s="138"/>
      <c r="L68" s="138"/>
      <c r="M68" s="138"/>
      <c r="N68" s="133"/>
      <c r="O68" s="139"/>
      <c r="P68" s="140"/>
      <c r="Q68" s="136"/>
      <c r="R68" s="141"/>
    </row>
    <row r="69" spans="1:18">
      <c r="A69" s="7" t="s">
        <v>466</v>
      </c>
      <c r="B69" s="7" t="s">
        <v>107</v>
      </c>
      <c r="C69" s="7" t="s">
        <v>125</v>
      </c>
      <c r="D69" s="8">
        <v>39343</v>
      </c>
      <c r="E69" s="87">
        <f t="shared" ca="1" si="2"/>
        <v>15</v>
      </c>
      <c r="F69" s="99">
        <v>23000</v>
      </c>
      <c r="G69" s="100">
        <v>4</v>
      </c>
      <c r="H69" s="214">
        <f t="shared" si="3"/>
        <v>24150</v>
      </c>
      <c r="K69" s="138"/>
      <c r="L69" s="138"/>
      <c r="M69" s="138"/>
      <c r="N69" s="133"/>
      <c r="O69" s="139"/>
      <c r="P69" s="140"/>
      <c r="Q69" s="136"/>
      <c r="R69" s="141"/>
    </row>
    <row r="70" spans="1:18">
      <c r="A70" s="7" t="s">
        <v>391</v>
      </c>
      <c r="B70" s="7" t="s">
        <v>110</v>
      </c>
      <c r="C70" s="7" t="s">
        <v>111</v>
      </c>
      <c r="D70" s="8">
        <v>39742</v>
      </c>
      <c r="E70" s="87">
        <f t="shared" ca="1" si="2"/>
        <v>14</v>
      </c>
      <c r="F70" s="99">
        <v>23020</v>
      </c>
      <c r="G70" s="100">
        <v>4</v>
      </c>
      <c r="H70" s="214">
        <f t="shared" si="3"/>
        <v>24171</v>
      </c>
      <c r="K70" s="138"/>
      <c r="L70" s="138"/>
      <c r="M70" s="138"/>
      <c r="N70" s="133"/>
      <c r="O70" s="139"/>
      <c r="P70" s="140"/>
      <c r="Q70" s="136"/>
      <c r="R70" s="141"/>
    </row>
    <row r="71" spans="1:18">
      <c r="A71" s="7" t="s">
        <v>217</v>
      </c>
      <c r="B71" s="7" t="s">
        <v>107</v>
      </c>
      <c r="C71" s="7" t="s">
        <v>108</v>
      </c>
      <c r="D71" s="9">
        <v>40680</v>
      </c>
      <c r="E71" s="87">
        <f t="shared" ca="1" si="2"/>
        <v>11</v>
      </c>
      <c r="F71" s="99">
        <v>23030</v>
      </c>
      <c r="G71" s="100">
        <v>4</v>
      </c>
      <c r="H71" s="214">
        <f t="shared" si="3"/>
        <v>24181.5</v>
      </c>
      <c r="K71" s="138"/>
      <c r="L71" s="138"/>
      <c r="M71" s="138"/>
      <c r="N71" s="133"/>
      <c r="O71" s="139"/>
      <c r="P71" s="140"/>
      <c r="Q71" s="136"/>
      <c r="R71" s="141"/>
    </row>
    <row r="72" spans="1:18">
      <c r="A72" s="7" t="s">
        <v>359</v>
      </c>
      <c r="B72" s="7" t="s">
        <v>119</v>
      </c>
      <c r="C72" s="7" t="s">
        <v>108</v>
      </c>
      <c r="D72" s="8">
        <v>40078</v>
      </c>
      <c r="E72" s="87">
        <f t="shared" ca="1" si="2"/>
        <v>13</v>
      </c>
      <c r="F72" s="99">
        <v>23190</v>
      </c>
      <c r="G72" s="100">
        <v>5</v>
      </c>
      <c r="H72" s="214">
        <f t="shared" si="3"/>
        <v>24349.5</v>
      </c>
      <c r="K72" s="138"/>
      <c r="L72" s="138"/>
      <c r="M72" s="138"/>
      <c r="N72" s="133"/>
      <c r="O72" s="139"/>
      <c r="P72" s="140"/>
      <c r="Q72" s="136"/>
      <c r="R72" s="141"/>
    </row>
    <row r="73" spans="1:18">
      <c r="A73" s="7" t="s">
        <v>324</v>
      </c>
      <c r="B73" s="7" t="s">
        <v>123</v>
      </c>
      <c r="C73" s="7" t="s">
        <v>108</v>
      </c>
      <c r="D73" s="9">
        <v>40292</v>
      </c>
      <c r="E73" s="87">
        <f t="shared" ca="1" si="2"/>
        <v>12</v>
      </c>
      <c r="F73" s="99">
        <v>23280</v>
      </c>
      <c r="G73" s="100">
        <v>1</v>
      </c>
      <c r="H73" s="214">
        <f t="shared" si="3"/>
        <v>24444</v>
      </c>
      <c r="K73" s="138"/>
      <c r="L73" s="138"/>
      <c r="M73" s="138"/>
      <c r="N73" s="133"/>
      <c r="O73" s="139"/>
      <c r="P73" s="140"/>
      <c r="Q73" s="136"/>
      <c r="R73" s="141"/>
    </row>
    <row r="74" spans="1:18">
      <c r="A74" s="7" t="s">
        <v>506</v>
      </c>
      <c r="B74" s="7" t="s">
        <v>110</v>
      </c>
      <c r="C74" s="7" t="s">
        <v>108</v>
      </c>
      <c r="D74" s="8">
        <v>39174</v>
      </c>
      <c r="E74" s="87">
        <f t="shared" ca="1" si="2"/>
        <v>15</v>
      </c>
      <c r="F74" s="99">
        <v>23320</v>
      </c>
      <c r="G74" s="100">
        <v>4</v>
      </c>
      <c r="H74" s="214">
        <f t="shared" si="3"/>
        <v>24486</v>
      </c>
      <c r="K74" s="138"/>
      <c r="L74" s="138"/>
      <c r="M74" s="138"/>
      <c r="N74" s="133"/>
      <c r="O74" s="139"/>
      <c r="P74" s="140"/>
      <c r="Q74" s="136"/>
      <c r="R74" s="141"/>
    </row>
    <row r="75" spans="1:18">
      <c r="A75" s="7" t="s">
        <v>503</v>
      </c>
      <c r="B75" s="7" t="s">
        <v>140</v>
      </c>
      <c r="C75" s="7" t="s">
        <v>108</v>
      </c>
      <c r="D75" s="8">
        <v>39181</v>
      </c>
      <c r="E75" s="87">
        <f t="shared" ca="1" si="2"/>
        <v>15</v>
      </c>
      <c r="F75" s="99">
        <v>23330</v>
      </c>
      <c r="G75" s="100">
        <v>4</v>
      </c>
      <c r="H75" s="214">
        <f t="shared" si="3"/>
        <v>24496.5</v>
      </c>
      <c r="K75" s="138"/>
      <c r="L75" s="138"/>
      <c r="M75" s="138"/>
      <c r="N75" s="133"/>
      <c r="O75" s="139"/>
      <c r="P75" s="140"/>
      <c r="Q75" s="136"/>
      <c r="R75" s="141"/>
    </row>
    <row r="76" spans="1:18">
      <c r="A76" s="7" t="s">
        <v>401</v>
      </c>
      <c r="B76" s="7" t="s">
        <v>107</v>
      </c>
      <c r="C76" s="7" t="s">
        <v>111</v>
      </c>
      <c r="D76" s="8">
        <v>39719</v>
      </c>
      <c r="E76" s="87">
        <f t="shared" ca="1" si="2"/>
        <v>14</v>
      </c>
      <c r="F76" s="99">
        <v>23340</v>
      </c>
      <c r="G76" s="100">
        <v>4</v>
      </c>
      <c r="H76" s="214">
        <f t="shared" si="3"/>
        <v>24507</v>
      </c>
      <c r="K76" s="138"/>
      <c r="L76" s="138"/>
      <c r="M76" s="138"/>
      <c r="N76" s="133"/>
      <c r="O76" s="139"/>
      <c r="P76" s="140"/>
      <c r="Q76" s="136"/>
      <c r="R76" s="141"/>
    </row>
    <row r="77" spans="1:18">
      <c r="A77" s="7" t="s">
        <v>664</v>
      </c>
      <c r="B77" s="7" t="s">
        <v>123</v>
      </c>
      <c r="C77" s="7" t="s">
        <v>125</v>
      </c>
      <c r="D77" s="8">
        <v>35842</v>
      </c>
      <c r="E77" s="87">
        <f t="shared" ca="1" si="2"/>
        <v>24</v>
      </c>
      <c r="F77" s="99">
        <v>23380</v>
      </c>
      <c r="G77" s="100">
        <v>4</v>
      </c>
      <c r="H77" s="214">
        <f t="shared" si="3"/>
        <v>24549</v>
      </c>
      <c r="K77" s="138"/>
      <c r="L77" s="138"/>
      <c r="M77" s="138"/>
      <c r="N77" s="133"/>
      <c r="O77" s="139"/>
      <c r="P77" s="140"/>
      <c r="Q77" s="136"/>
      <c r="R77" s="141"/>
    </row>
    <row r="78" spans="1:18">
      <c r="A78" s="7" t="s">
        <v>682</v>
      </c>
      <c r="B78" s="7" t="s">
        <v>121</v>
      </c>
      <c r="C78" s="7" t="s">
        <v>108</v>
      </c>
      <c r="D78" s="8">
        <v>36175</v>
      </c>
      <c r="E78" s="87">
        <f t="shared" ca="1" si="2"/>
        <v>24</v>
      </c>
      <c r="F78" s="99">
        <v>23520</v>
      </c>
      <c r="G78" s="100">
        <v>2</v>
      </c>
      <c r="H78" s="214">
        <f t="shared" si="3"/>
        <v>24696</v>
      </c>
      <c r="K78" s="138"/>
      <c r="L78" s="138"/>
      <c r="M78" s="138"/>
      <c r="N78" s="133"/>
      <c r="O78" s="139"/>
      <c r="P78" s="140"/>
      <c r="Q78" s="136"/>
      <c r="R78" s="141"/>
    </row>
    <row r="79" spans="1:18">
      <c r="A79" s="7" t="s">
        <v>898</v>
      </c>
      <c r="B79" s="7" t="s">
        <v>110</v>
      </c>
      <c r="C79" s="7" t="s">
        <v>108</v>
      </c>
      <c r="D79" s="8">
        <v>37701</v>
      </c>
      <c r="E79" s="87">
        <f t="shared" ca="1" si="2"/>
        <v>19</v>
      </c>
      <c r="F79" s="99">
        <v>23560</v>
      </c>
      <c r="G79" s="100">
        <v>3</v>
      </c>
      <c r="H79" s="214">
        <f t="shared" si="3"/>
        <v>24738</v>
      </c>
      <c r="K79" s="138"/>
      <c r="L79" s="138"/>
      <c r="M79" s="138"/>
      <c r="N79" s="133"/>
      <c r="O79" s="139"/>
      <c r="P79" s="140"/>
      <c r="Q79" s="136"/>
      <c r="R79" s="141"/>
    </row>
    <row r="80" spans="1:18">
      <c r="A80" s="7" t="s">
        <v>769</v>
      </c>
      <c r="B80" s="7" t="s">
        <v>123</v>
      </c>
      <c r="C80" s="7" t="s">
        <v>111</v>
      </c>
      <c r="D80" s="8">
        <v>36470</v>
      </c>
      <c r="E80" s="87">
        <f t="shared" ca="1" si="2"/>
        <v>23</v>
      </c>
      <c r="F80" s="99">
        <v>23560</v>
      </c>
      <c r="G80" s="100">
        <v>3</v>
      </c>
      <c r="H80" s="214">
        <f t="shared" si="3"/>
        <v>24738</v>
      </c>
      <c r="K80" s="138"/>
      <c r="L80" s="138"/>
      <c r="M80" s="138"/>
      <c r="N80" s="133"/>
      <c r="O80" s="139"/>
      <c r="P80" s="140"/>
      <c r="Q80" s="136"/>
      <c r="R80" s="141"/>
    </row>
    <row r="81" spans="1:18">
      <c r="A81" s="7" t="s">
        <v>826</v>
      </c>
      <c r="B81" s="7" t="s">
        <v>140</v>
      </c>
      <c r="C81" s="7" t="s">
        <v>108</v>
      </c>
      <c r="D81" s="8">
        <v>36698</v>
      </c>
      <c r="E81" s="87">
        <f t="shared" ca="1" si="2"/>
        <v>22</v>
      </c>
      <c r="F81" s="99">
        <v>23650</v>
      </c>
      <c r="G81" s="100">
        <v>1</v>
      </c>
      <c r="H81" s="214">
        <f t="shared" si="3"/>
        <v>24832.5</v>
      </c>
      <c r="K81" s="138"/>
      <c r="L81" s="138"/>
      <c r="M81" s="138"/>
      <c r="N81" s="133"/>
      <c r="O81" s="139"/>
      <c r="P81" s="140"/>
      <c r="Q81" s="136"/>
      <c r="R81" s="141"/>
    </row>
    <row r="82" spans="1:18">
      <c r="A82" s="7" t="s">
        <v>451</v>
      </c>
      <c r="B82" s="7" t="s">
        <v>119</v>
      </c>
      <c r="C82" s="7" t="s">
        <v>131</v>
      </c>
      <c r="D82" s="8">
        <v>39417</v>
      </c>
      <c r="E82" s="87">
        <f t="shared" ca="1" si="2"/>
        <v>15</v>
      </c>
      <c r="F82" s="99">
        <v>23692</v>
      </c>
      <c r="G82" s="100">
        <v>4</v>
      </c>
      <c r="H82" s="214">
        <f t="shared" si="3"/>
        <v>24876.6</v>
      </c>
      <c r="K82" s="138"/>
      <c r="L82" s="138"/>
      <c r="M82" s="138"/>
      <c r="N82" s="133"/>
      <c r="O82" s="139"/>
      <c r="P82" s="140"/>
      <c r="Q82" s="136"/>
      <c r="R82" s="141"/>
    </row>
    <row r="83" spans="1:18">
      <c r="A83" s="7" t="s">
        <v>850</v>
      </c>
      <c r="B83" s="7" t="s">
        <v>140</v>
      </c>
      <c r="C83" s="7" t="s">
        <v>111</v>
      </c>
      <c r="D83" s="8">
        <v>36455</v>
      </c>
      <c r="E83" s="87">
        <f t="shared" ca="1" si="2"/>
        <v>23</v>
      </c>
      <c r="F83" s="99">
        <v>23810</v>
      </c>
      <c r="G83" s="100">
        <v>4</v>
      </c>
      <c r="H83" s="214">
        <f t="shared" si="3"/>
        <v>25000.5</v>
      </c>
      <c r="K83" s="138"/>
      <c r="L83" s="138"/>
      <c r="M83" s="138"/>
      <c r="N83" s="133"/>
      <c r="O83" s="139"/>
      <c r="P83" s="140"/>
      <c r="Q83" s="136"/>
      <c r="R83" s="141"/>
    </row>
    <row r="84" spans="1:18">
      <c r="A84" s="7" t="s">
        <v>219</v>
      </c>
      <c r="B84" s="7" t="s">
        <v>110</v>
      </c>
      <c r="C84" s="7" t="s">
        <v>108</v>
      </c>
      <c r="D84" s="8">
        <v>40666</v>
      </c>
      <c r="E84" s="87">
        <f t="shared" ca="1" si="2"/>
        <v>11</v>
      </c>
      <c r="F84" s="99">
        <v>24090</v>
      </c>
      <c r="G84" s="100">
        <v>4</v>
      </c>
      <c r="H84" s="214">
        <f t="shared" si="3"/>
        <v>25294.5</v>
      </c>
      <c r="K84" s="138"/>
      <c r="L84" s="138"/>
      <c r="M84" s="138"/>
      <c r="N84" s="133"/>
      <c r="O84" s="139"/>
      <c r="P84" s="140"/>
      <c r="Q84" s="136"/>
      <c r="R84" s="141"/>
    </row>
    <row r="85" spans="1:18">
      <c r="A85" s="7" t="s">
        <v>235</v>
      </c>
      <c r="B85" s="7" t="s">
        <v>107</v>
      </c>
      <c r="C85" s="7" t="s">
        <v>108</v>
      </c>
      <c r="D85" s="8">
        <v>40584</v>
      </c>
      <c r="E85" s="87">
        <f t="shared" ca="1" si="2"/>
        <v>11</v>
      </c>
      <c r="F85" s="99">
        <v>24200</v>
      </c>
      <c r="G85" s="100">
        <v>5</v>
      </c>
      <c r="H85" s="214">
        <f t="shared" si="3"/>
        <v>25410</v>
      </c>
      <c r="K85" s="138"/>
      <c r="L85" s="138"/>
      <c r="M85" s="138"/>
      <c r="N85" s="133"/>
      <c r="O85" s="139"/>
      <c r="P85" s="140"/>
      <c r="Q85" s="136"/>
      <c r="R85" s="141"/>
    </row>
    <row r="86" spans="1:18">
      <c r="A86" s="7" t="s">
        <v>508</v>
      </c>
      <c r="B86" s="7" t="s">
        <v>140</v>
      </c>
      <c r="C86" s="7" t="s">
        <v>108</v>
      </c>
      <c r="D86" s="8">
        <v>39168</v>
      </c>
      <c r="E86" s="87">
        <f t="shared" ca="1" si="2"/>
        <v>15</v>
      </c>
      <c r="F86" s="99">
        <v>24300</v>
      </c>
      <c r="G86" s="100">
        <v>3</v>
      </c>
      <c r="H86" s="214">
        <f t="shared" si="3"/>
        <v>25515</v>
      </c>
      <c r="K86" s="138"/>
      <c r="L86" s="138"/>
      <c r="M86" s="138"/>
      <c r="N86" s="133"/>
      <c r="O86" s="139"/>
      <c r="P86" s="140"/>
      <c r="Q86" s="136"/>
      <c r="R86" s="141"/>
    </row>
    <row r="87" spans="1:18">
      <c r="A87" s="7" t="s">
        <v>554</v>
      </c>
      <c r="B87" s="7" t="s">
        <v>110</v>
      </c>
      <c r="C87" s="7" t="s">
        <v>108</v>
      </c>
      <c r="D87" s="8">
        <v>38980</v>
      </c>
      <c r="E87" s="87">
        <f t="shared" ca="1" si="2"/>
        <v>16</v>
      </c>
      <c r="F87" s="99">
        <v>24340</v>
      </c>
      <c r="G87" s="100">
        <v>4</v>
      </c>
      <c r="H87" s="214">
        <f t="shared" si="3"/>
        <v>25557</v>
      </c>
      <c r="K87" s="138"/>
      <c r="L87" s="138"/>
      <c r="M87" s="138"/>
      <c r="N87" s="133"/>
      <c r="O87" s="139"/>
      <c r="P87" s="140"/>
      <c r="Q87" s="136"/>
      <c r="R87" s="141"/>
    </row>
    <row r="88" spans="1:18">
      <c r="A88" s="7" t="s">
        <v>322</v>
      </c>
      <c r="B88" s="7" t="s">
        <v>140</v>
      </c>
      <c r="C88" s="7" t="s">
        <v>111</v>
      </c>
      <c r="D88" s="8">
        <v>40298</v>
      </c>
      <c r="E88" s="87">
        <f t="shared" ca="1" si="2"/>
        <v>12</v>
      </c>
      <c r="F88" s="99">
        <v>24410</v>
      </c>
      <c r="G88" s="100">
        <v>3</v>
      </c>
      <c r="H88" s="214">
        <f t="shared" si="3"/>
        <v>25630.5</v>
      </c>
      <c r="K88" s="138"/>
      <c r="L88" s="138"/>
      <c r="M88" s="138"/>
      <c r="N88" s="133"/>
      <c r="O88" s="139"/>
      <c r="P88" s="140"/>
      <c r="Q88" s="136"/>
      <c r="R88" s="141"/>
    </row>
    <row r="89" spans="1:18">
      <c r="A89" s="7" t="s">
        <v>858</v>
      </c>
      <c r="B89" s="7" t="s">
        <v>140</v>
      </c>
      <c r="C89" s="7" t="s">
        <v>125</v>
      </c>
      <c r="D89" s="8">
        <v>37620</v>
      </c>
      <c r="E89" s="87">
        <f t="shared" ca="1" si="2"/>
        <v>20</v>
      </c>
      <c r="F89" s="99">
        <v>24460</v>
      </c>
      <c r="G89" s="100">
        <v>1</v>
      </c>
      <c r="H89" s="214">
        <f t="shared" si="3"/>
        <v>25683</v>
      </c>
      <c r="K89" s="138"/>
      <c r="L89" s="138"/>
      <c r="M89" s="138"/>
      <c r="N89" s="133"/>
      <c r="O89" s="139"/>
      <c r="P89" s="140"/>
      <c r="Q89" s="136"/>
      <c r="R89" s="141"/>
    </row>
    <row r="90" spans="1:18">
      <c r="A90" s="7" t="s">
        <v>438</v>
      </c>
      <c r="B90" s="7" t="s">
        <v>140</v>
      </c>
      <c r="C90" s="7" t="s">
        <v>108</v>
      </c>
      <c r="D90" s="8">
        <v>39518</v>
      </c>
      <c r="E90" s="87">
        <f t="shared" ca="1" si="2"/>
        <v>14</v>
      </c>
      <c r="F90" s="99">
        <v>24710</v>
      </c>
      <c r="G90" s="100">
        <v>2</v>
      </c>
      <c r="H90" s="214">
        <f t="shared" si="3"/>
        <v>25945.5</v>
      </c>
      <c r="K90" s="138"/>
      <c r="L90" s="138"/>
      <c r="M90" s="138"/>
      <c r="N90" s="133"/>
      <c r="O90" s="139"/>
      <c r="P90" s="140"/>
      <c r="Q90" s="136"/>
      <c r="R90" s="141"/>
    </row>
    <row r="91" spans="1:18">
      <c r="A91" s="7" t="s">
        <v>366</v>
      </c>
      <c r="B91" s="7" t="s">
        <v>110</v>
      </c>
      <c r="C91" s="7" t="s">
        <v>108</v>
      </c>
      <c r="D91" s="8">
        <v>39899</v>
      </c>
      <c r="E91" s="87">
        <f t="shared" ca="1" si="2"/>
        <v>13</v>
      </c>
      <c r="F91" s="99">
        <v>24790</v>
      </c>
      <c r="G91" s="100">
        <v>3</v>
      </c>
      <c r="H91" s="214">
        <f t="shared" si="3"/>
        <v>26029.5</v>
      </c>
      <c r="K91" s="138"/>
      <c r="L91" s="138"/>
      <c r="M91" s="138"/>
      <c r="N91" s="133"/>
      <c r="O91" s="139"/>
      <c r="P91" s="140"/>
      <c r="Q91" s="136"/>
      <c r="R91" s="141"/>
    </row>
    <row r="92" spans="1:18">
      <c r="A92" s="7" t="s">
        <v>408</v>
      </c>
      <c r="B92" s="7" t="s">
        <v>177</v>
      </c>
      <c r="C92" s="7" t="s">
        <v>125</v>
      </c>
      <c r="D92" s="8">
        <v>39687</v>
      </c>
      <c r="E92" s="87">
        <f t="shared" ca="1" si="2"/>
        <v>14</v>
      </c>
      <c r="F92" s="99">
        <v>24815</v>
      </c>
      <c r="G92" s="100">
        <v>1</v>
      </c>
      <c r="H92" s="214">
        <f t="shared" si="3"/>
        <v>26055.75</v>
      </c>
      <c r="K92" s="138"/>
      <c r="L92" s="138"/>
      <c r="M92" s="138"/>
      <c r="N92" s="133"/>
      <c r="O92" s="139"/>
      <c r="P92" s="140"/>
      <c r="Q92" s="136"/>
      <c r="R92" s="141"/>
    </row>
    <row r="93" spans="1:18">
      <c r="A93" s="7" t="s">
        <v>240</v>
      </c>
      <c r="B93" s="7" t="s">
        <v>119</v>
      </c>
      <c r="C93" s="7" t="s">
        <v>108</v>
      </c>
      <c r="D93" s="8">
        <v>40574</v>
      </c>
      <c r="E93" s="87">
        <f t="shared" ca="1" si="2"/>
        <v>11</v>
      </c>
      <c r="F93" s="99">
        <v>24840</v>
      </c>
      <c r="G93" s="100">
        <v>1</v>
      </c>
      <c r="H93" s="214">
        <f t="shared" si="3"/>
        <v>26082</v>
      </c>
      <c r="K93" s="138"/>
      <c r="L93" s="138"/>
      <c r="M93" s="138"/>
      <c r="N93" s="133"/>
      <c r="O93" s="139"/>
      <c r="P93" s="140"/>
      <c r="Q93" s="136"/>
      <c r="R93" s="141"/>
    </row>
    <row r="94" spans="1:18">
      <c r="A94" s="7" t="s">
        <v>478</v>
      </c>
      <c r="B94" s="7" t="s">
        <v>107</v>
      </c>
      <c r="C94" s="7" t="s">
        <v>108</v>
      </c>
      <c r="D94" s="8">
        <v>39283</v>
      </c>
      <c r="E94" s="87">
        <f t="shared" ca="1" si="2"/>
        <v>15</v>
      </c>
      <c r="F94" s="99">
        <v>24980</v>
      </c>
      <c r="G94" s="100">
        <v>3</v>
      </c>
      <c r="H94" s="214">
        <f t="shared" si="3"/>
        <v>26229</v>
      </c>
      <c r="K94" s="138"/>
      <c r="L94" s="138"/>
      <c r="M94" s="138"/>
      <c r="N94" s="133"/>
      <c r="O94" s="139"/>
      <c r="P94" s="140"/>
      <c r="Q94" s="136"/>
      <c r="R94" s="141"/>
    </row>
    <row r="95" spans="1:18">
      <c r="A95" s="7" t="s">
        <v>791</v>
      </c>
      <c r="B95" s="7" t="s">
        <v>113</v>
      </c>
      <c r="C95" s="7" t="s">
        <v>111</v>
      </c>
      <c r="D95" s="8">
        <v>35939</v>
      </c>
      <c r="E95" s="87">
        <f t="shared" ca="1" si="2"/>
        <v>24</v>
      </c>
      <c r="F95" s="99">
        <v>25120</v>
      </c>
      <c r="G95" s="100">
        <v>5</v>
      </c>
      <c r="H95" s="214">
        <f t="shared" si="3"/>
        <v>26376</v>
      </c>
      <c r="K95" s="138"/>
      <c r="L95" s="138"/>
      <c r="M95" s="138"/>
      <c r="N95" s="133"/>
      <c r="O95" s="139"/>
      <c r="P95" s="140"/>
      <c r="Q95" s="136"/>
      <c r="R95" s="141"/>
    </row>
    <row r="96" spans="1:18">
      <c r="A96" s="7" t="s">
        <v>601</v>
      </c>
      <c r="B96" s="7" t="s">
        <v>283</v>
      </c>
      <c r="C96" s="7" t="s">
        <v>111</v>
      </c>
      <c r="D96" s="8">
        <v>38738</v>
      </c>
      <c r="E96" s="87">
        <f t="shared" ca="1" si="2"/>
        <v>17</v>
      </c>
      <c r="F96" s="99">
        <v>25120</v>
      </c>
      <c r="G96" s="100">
        <v>2</v>
      </c>
      <c r="H96" s="214">
        <f t="shared" si="3"/>
        <v>26376</v>
      </c>
      <c r="K96" s="138"/>
      <c r="L96" s="138"/>
      <c r="M96" s="138"/>
      <c r="N96" s="133"/>
      <c r="O96" s="139"/>
      <c r="P96" s="140"/>
      <c r="Q96" s="136"/>
      <c r="R96" s="141"/>
    </row>
    <row r="97" spans="1:18">
      <c r="A97" s="7" t="s">
        <v>820</v>
      </c>
      <c r="B97" s="7" t="s">
        <v>140</v>
      </c>
      <c r="C97" s="7" t="s">
        <v>111</v>
      </c>
      <c r="D97" s="8">
        <v>36283</v>
      </c>
      <c r="E97" s="87">
        <f t="shared" ca="1" si="2"/>
        <v>23</v>
      </c>
      <c r="F97" s="99">
        <v>25130</v>
      </c>
      <c r="G97" s="100">
        <v>5</v>
      </c>
      <c r="H97" s="214">
        <f t="shared" si="3"/>
        <v>26386.5</v>
      </c>
      <c r="K97" s="138"/>
      <c r="L97" s="138"/>
      <c r="M97" s="138"/>
      <c r="N97" s="133"/>
      <c r="O97" s="139"/>
      <c r="P97" s="140"/>
      <c r="Q97" s="136"/>
      <c r="R97" s="141"/>
    </row>
    <row r="98" spans="1:18">
      <c r="A98" s="7" t="s">
        <v>352</v>
      </c>
      <c r="B98" s="7" t="s">
        <v>110</v>
      </c>
      <c r="C98" s="7" t="s">
        <v>125</v>
      </c>
      <c r="D98" s="8">
        <v>40166</v>
      </c>
      <c r="E98" s="87">
        <f t="shared" ca="1" si="2"/>
        <v>13</v>
      </c>
      <c r="F98" s="99">
        <v>25245</v>
      </c>
      <c r="G98" s="100">
        <v>5</v>
      </c>
      <c r="H98" s="214">
        <f t="shared" si="3"/>
        <v>26507.25</v>
      </c>
      <c r="K98" s="138"/>
      <c r="L98" s="138"/>
      <c r="M98" s="138"/>
      <c r="N98" s="133"/>
      <c r="O98" s="139"/>
      <c r="P98" s="140"/>
      <c r="Q98" s="136"/>
      <c r="R98" s="141"/>
    </row>
    <row r="99" spans="1:18">
      <c r="A99" s="7" t="s">
        <v>857</v>
      </c>
      <c r="B99" s="7" t="s">
        <v>140</v>
      </c>
      <c r="C99" s="7" t="s">
        <v>108</v>
      </c>
      <c r="D99" s="8">
        <v>37229</v>
      </c>
      <c r="E99" s="87">
        <f t="shared" ca="1" si="2"/>
        <v>21</v>
      </c>
      <c r="F99" s="99">
        <v>25310</v>
      </c>
      <c r="G99" s="100">
        <v>4</v>
      </c>
      <c r="H99" s="214">
        <f t="shared" si="3"/>
        <v>26575.5</v>
      </c>
      <c r="K99" s="138"/>
      <c r="L99" s="138"/>
      <c r="M99" s="138"/>
      <c r="N99" s="133"/>
      <c r="O99" s="139"/>
      <c r="P99" s="140"/>
      <c r="Q99" s="136"/>
      <c r="R99" s="141"/>
    </row>
    <row r="100" spans="1:18">
      <c r="A100" s="7" t="s">
        <v>970</v>
      </c>
      <c r="B100" s="7" t="s">
        <v>107</v>
      </c>
      <c r="C100" s="7" t="s">
        <v>111</v>
      </c>
      <c r="D100" s="8">
        <v>37141</v>
      </c>
      <c r="E100" s="87">
        <f t="shared" ca="1" si="2"/>
        <v>21</v>
      </c>
      <c r="F100" s="99">
        <v>25530</v>
      </c>
      <c r="G100" s="100">
        <v>3</v>
      </c>
      <c r="H100" s="214">
        <f t="shared" si="3"/>
        <v>26806.5</v>
      </c>
      <c r="K100" s="138"/>
      <c r="L100" s="138"/>
      <c r="M100" s="138"/>
      <c r="N100" s="133"/>
      <c r="O100" s="139"/>
      <c r="P100" s="140"/>
      <c r="Q100" s="136"/>
      <c r="R100" s="141"/>
    </row>
    <row r="101" spans="1:18">
      <c r="A101" s="7" t="s">
        <v>507</v>
      </c>
      <c r="B101" s="7" t="s">
        <v>107</v>
      </c>
      <c r="C101" s="7" t="s">
        <v>108</v>
      </c>
      <c r="D101" s="8">
        <v>39171</v>
      </c>
      <c r="E101" s="87">
        <f t="shared" ca="1" si="2"/>
        <v>15</v>
      </c>
      <c r="F101" s="99">
        <v>25690</v>
      </c>
      <c r="G101" s="100">
        <v>2</v>
      </c>
      <c r="H101" s="214">
        <f t="shared" si="3"/>
        <v>26974.5</v>
      </c>
      <c r="K101" s="138"/>
      <c r="L101" s="138"/>
      <c r="M101" s="138"/>
      <c r="N101" s="133"/>
      <c r="O101" s="139"/>
      <c r="P101" s="140"/>
      <c r="Q101" s="136"/>
      <c r="R101" s="141"/>
    </row>
    <row r="102" spans="1:18">
      <c r="A102" s="7" t="s">
        <v>365</v>
      </c>
      <c r="B102" s="7" t="s">
        <v>123</v>
      </c>
      <c r="C102" s="7" t="s">
        <v>111</v>
      </c>
      <c r="D102" s="8">
        <v>39922</v>
      </c>
      <c r="E102" s="87">
        <f t="shared" ca="1" si="2"/>
        <v>13</v>
      </c>
      <c r="F102" s="99">
        <v>25790</v>
      </c>
      <c r="G102" s="100">
        <v>3</v>
      </c>
      <c r="H102" s="214">
        <f t="shared" si="3"/>
        <v>27079.5</v>
      </c>
      <c r="K102" s="138"/>
      <c r="L102" s="138"/>
      <c r="M102" s="138"/>
      <c r="N102" s="133"/>
      <c r="O102" s="139"/>
      <c r="P102" s="140"/>
      <c r="Q102" s="136"/>
      <c r="R102" s="141"/>
    </row>
    <row r="103" spans="1:18">
      <c r="A103" s="7" t="s">
        <v>476</v>
      </c>
      <c r="B103" s="7" t="s">
        <v>115</v>
      </c>
      <c r="C103" s="7" t="s">
        <v>108</v>
      </c>
      <c r="D103" s="8">
        <v>39284</v>
      </c>
      <c r="E103" s="87">
        <f t="shared" ca="1" si="2"/>
        <v>15</v>
      </c>
      <c r="F103" s="99">
        <v>25830</v>
      </c>
      <c r="G103" s="100">
        <v>5</v>
      </c>
      <c r="H103" s="214">
        <f t="shared" si="3"/>
        <v>27121.5</v>
      </c>
      <c r="K103" s="138"/>
      <c r="L103" s="138"/>
      <c r="M103" s="138"/>
      <c r="N103" s="133"/>
      <c r="O103" s="139"/>
      <c r="P103" s="140"/>
      <c r="Q103" s="136"/>
      <c r="R103" s="141"/>
    </row>
    <row r="104" spans="1:18">
      <c r="A104" s="7" t="s">
        <v>124</v>
      </c>
      <c r="B104" s="7" t="s">
        <v>119</v>
      </c>
      <c r="C104" s="7" t="s">
        <v>125</v>
      </c>
      <c r="D104" s="8">
        <v>41195</v>
      </c>
      <c r="E104" s="87">
        <f t="shared" ca="1" si="2"/>
        <v>10</v>
      </c>
      <c r="F104" s="99">
        <v>25885</v>
      </c>
      <c r="G104" s="100">
        <v>5</v>
      </c>
      <c r="H104" s="214">
        <f t="shared" si="3"/>
        <v>27179.25</v>
      </c>
      <c r="K104" s="138"/>
      <c r="L104" s="138"/>
      <c r="M104" s="138"/>
      <c r="N104" s="133"/>
      <c r="O104" s="139"/>
      <c r="P104" s="140"/>
      <c r="Q104" s="136"/>
      <c r="R104" s="141"/>
    </row>
    <row r="105" spans="1:18">
      <c r="A105" s="7" t="s">
        <v>207</v>
      </c>
      <c r="B105" s="7" t="s">
        <v>107</v>
      </c>
      <c r="C105" s="7" t="s">
        <v>111</v>
      </c>
      <c r="D105" s="8">
        <v>40718</v>
      </c>
      <c r="E105" s="87">
        <f t="shared" ca="1" si="2"/>
        <v>11</v>
      </c>
      <c r="F105" s="99">
        <v>26020</v>
      </c>
      <c r="G105" s="100">
        <v>5</v>
      </c>
      <c r="H105" s="214">
        <f t="shared" si="3"/>
        <v>27321</v>
      </c>
      <c r="K105" s="138"/>
      <c r="L105" s="138"/>
      <c r="M105" s="138"/>
      <c r="N105" s="142"/>
      <c r="O105" s="139"/>
      <c r="P105" s="140"/>
      <c r="Q105" s="136"/>
      <c r="R105" s="141"/>
    </row>
    <row r="106" spans="1:18">
      <c r="A106" s="7" t="s">
        <v>973</v>
      </c>
      <c r="B106" s="7" t="s">
        <v>107</v>
      </c>
      <c r="C106" s="7" t="s">
        <v>125</v>
      </c>
      <c r="D106" s="8">
        <v>36462</v>
      </c>
      <c r="E106" s="87">
        <f t="shared" ca="1" si="2"/>
        <v>23</v>
      </c>
      <c r="F106" s="99">
        <v>26185</v>
      </c>
      <c r="G106" s="100">
        <v>5</v>
      </c>
      <c r="H106" s="214">
        <f t="shared" si="3"/>
        <v>27494.25</v>
      </c>
      <c r="K106" s="138"/>
      <c r="L106" s="138"/>
      <c r="M106" s="138"/>
      <c r="N106" s="133"/>
      <c r="O106" s="139"/>
      <c r="P106" s="140"/>
      <c r="Q106" s="136"/>
      <c r="R106" s="141"/>
    </row>
    <row r="107" spans="1:18">
      <c r="A107" s="7" t="s">
        <v>151</v>
      </c>
      <c r="B107" s="7" t="s">
        <v>140</v>
      </c>
      <c r="C107" s="7" t="s">
        <v>108</v>
      </c>
      <c r="D107" s="8">
        <v>41026</v>
      </c>
      <c r="E107" s="87">
        <f t="shared" ca="1" si="2"/>
        <v>10</v>
      </c>
      <c r="F107" s="99">
        <v>26190</v>
      </c>
      <c r="G107" s="100">
        <v>5</v>
      </c>
      <c r="H107" s="214">
        <f t="shared" si="3"/>
        <v>27499.5</v>
      </c>
      <c r="K107" s="138"/>
      <c r="L107" s="138"/>
      <c r="M107" s="138"/>
      <c r="N107" s="133"/>
      <c r="O107" s="139"/>
      <c r="P107" s="140"/>
      <c r="Q107" s="136"/>
      <c r="R107" s="141"/>
    </row>
    <row r="108" spans="1:18">
      <c r="A108" s="7" t="s">
        <v>167</v>
      </c>
      <c r="B108" s="7" t="s">
        <v>115</v>
      </c>
      <c r="C108" s="7" t="s">
        <v>108</v>
      </c>
      <c r="D108" s="8">
        <v>40941</v>
      </c>
      <c r="E108" s="87">
        <f t="shared" ca="1" si="2"/>
        <v>10</v>
      </c>
      <c r="F108" s="99">
        <v>26360</v>
      </c>
      <c r="G108" s="100">
        <v>1</v>
      </c>
      <c r="H108" s="214">
        <f t="shared" si="3"/>
        <v>27678</v>
      </c>
      <c r="K108" s="138"/>
      <c r="L108" s="138"/>
      <c r="M108" s="138"/>
      <c r="N108" s="133"/>
      <c r="O108" s="139"/>
      <c r="P108" s="140"/>
      <c r="Q108" s="136"/>
      <c r="R108" s="141"/>
    </row>
    <row r="109" spans="1:18">
      <c r="A109" s="7" t="s">
        <v>513</v>
      </c>
      <c r="B109" s="7" t="s">
        <v>113</v>
      </c>
      <c r="C109" s="7" t="s">
        <v>111</v>
      </c>
      <c r="D109" s="8">
        <v>39154</v>
      </c>
      <c r="E109" s="87">
        <f t="shared" ca="1" si="2"/>
        <v>15</v>
      </c>
      <c r="F109" s="99">
        <v>26360</v>
      </c>
      <c r="G109" s="100">
        <v>4</v>
      </c>
      <c r="H109" s="214">
        <f t="shared" si="3"/>
        <v>27678</v>
      </c>
      <c r="K109" s="138"/>
      <c r="L109" s="138"/>
      <c r="M109" s="138"/>
      <c r="N109" s="133"/>
      <c r="O109" s="139"/>
      <c r="P109" s="140"/>
      <c r="Q109" s="136"/>
      <c r="R109" s="141"/>
    </row>
    <row r="110" spans="1:18">
      <c r="A110" s="7" t="s">
        <v>474</v>
      </c>
      <c r="B110" s="7" t="s">
        <v>119</v>
      </c>
      <c r="C110" s="7" t="s">
        <v>131</v>
      </c>
      <c r="D110" s="8">
        <v>39293</v>
      </c>
      <c r="E110" s="87">
        <f t="shared" ca="1" si="2"/>
        <v>15</v>
      </c>
      <c r="F110" s="99">
        <v>26484</v>
      </c>
      <c r="G110" s="100">
        <v>5</v>
      </c>
      <c r="H110" s="214">
        <f t="shared" si="3"/>
        <v>27808.2</v>
      </c>
      <c r="K110" s="138"/>
      <c r="L110" s="138"/>
      <c r="M110" s="138"/>
      <c r="N110" s="133"/>
      <c r="O110" s="139"/>
      <c r="P110" s="140"/>
      <c r="Q110" s="136"/>
      <c r="R110" s="141"/>
    </row>
    <row r="111" spans="1:18">
      <c r="A111" s="7" t="s">
        <v>588</v>
      </c>
      <c r="B111" s="7" t="s">
        <v>242</v>
      </c>
      <c r="C111" s="7" t="s">
        <v>108</v>
      </c>
      <c r="D111" s="8">
        <v>38801</v>
      </c>
      <c r="E111" s="87">
        <f t="shared" ca="1" si="2"/>
        <v>16</v>
      </c>
      <c r="F111" s="99">
        <v>26510</v>
      </c>
      <c r="G111" s="100">
        <v>1</v>
      </c>
      <c r="H111" s="214">
        <f t="shared" si="3"/>
        <v>27835.5</v>
      </c>
      <c r="K111" s="138"/>
      <c r="L111" s="138"/>
      <c r="M111" s="138"/>
      <c r="N111" s="133"/>
      <c r="O111" s="139"/>
      <c r="P111" s="140"/>
      <c r="Q111" s="136"/>
      <c r="R111" s="141"/>
    </row>
    <row r="112" spans="1:18">
      <c r="A112" s="7" t="s">
        <v>870</v>
      </c>
      <c r="B112" s="7" t="s">
        <v>147</v>
      </c>
      <c r="C112" s="7" t="s">
        <v>125</v>
      </c>
      <c r="D112" s="8">
        <v>36371</v>
      </c>
      <c r="E112" s="87">
        <f t="shared" ca="1" si="2"/>
        <v>23</v>
      </c>
      <c r="F112" s="99">
        <v>26790</v>
      </c>
      <c r="G112" s="100">
        <v>2</v>
      </c>
      <c r="H112" s="214">
        <f t="shared" si="3"/>
        <v>28129.5</v>
      </c>
      <c r="K112" s="138"/>
      <c r="L112" s="138"/>
      <c r="M112" s="138"/>
      <c r="N112" s="133"/>
      <c r="O112" s="139"/>
      <c r="P112" s="140"/>
      <c r="Q112" s="136"/>
      <c r="R112" s="141"/>
    </row>
    <row r="113" spans="1:18">
      <c r="A113" s="7" t="s">
        <v>5</v>
      </c>
      <c r="B113" s="7" t="s">
        <v>130</v>
      </c>
      <c r="C113" s="7" t="s">
        <v>125</v>
      </c>
      <c r="D113" s="8">
        <v>40595</v>
      </c>
      <c r="E113" s="87">
        <f t="shared" ca="1" si="2"/>
        <v>11</v>
      </c>
      <c r="F113" s="99">
        <v>26795</v>
      </c>
      <c r="G113" s="100">
        <v>4</v>
      </c>
      <c r="H113" s="214">
        <f t="shared" si="3"/>
        <v>28134.75</v>
      </c>
      <c r="K113" s="138"/>
      <c r="L113" s="138"/>
      <c r="M113" s="138"/>
      <c r="N113" s="142"/>
      <c r="O113" s="139"/>
      <c r="P113" s="140"/>
      <c r="Q113" s="136"/>
      <c r="R113" s="141"/>
    </row>
    <row r="114" spans="1:18">
      <c r="A114" s="7" t="s">
        <v>480</v>
      </c>
      <c r="B114" s="7" t="s">
        <v>123</v>
      </c>
      <c r="C114" s="7" t="s">
        <v>125</v>
      </c>
      <c r="D114" s="8">
        <v>39279</v>
      </c>
      <c r="E114" s="87">
        <f t="shared" ca="1" si="2"/>
        <v>15</v>
      </c>
      <c r="F114" s="99">
        <v>26890</v>
      </c>
      <c r="G114" s="100">
        <v>3</v>
      </c>
      <c r="H114" s="214">
        <f t="shared" si="3"/>
        <v>28234.5</v>
      </c>
      <c r="K114" s="138"/>
      <c r="L114" s="138"/>
      <c r="M114" s="138"/>
      <c r="N114" s="133"/>
      <c r="O114" s="139"/>
      <c r="P114" s="140"/>
      <c r="Q114" s="136"/>
      <c r="R114" s="141"/>
    </row>
    <row r="115" spans="1:18">
      <c r="A115" s="7" t="s">
        <v>498</v>
      </c>
      <c r="B115" s="7" t="s">
        <v>107</v>
      </c>
      <c r="C115" s="7" t="s">
        <v>131</v>
      </c>
      <c r="D115" s="8">
        <v>39208</v>
      </c>
      <c r="E115" s="87">
        <f t="shared" ca="1" si="2"/>
        <v>15</v>
      </c>
      <c r="F115" s="99">
        <v>26944</v>
      </c>
      <c r="G115" s="100">
        <v>4</v>
      </c>
      <c r="H115" s="214">
        <f t="shared" si="3"/>
        <v>28291.200000000001</v>
      </c>
      <c r="K115" s="138"/>
      <c r="L115" s="138"/>
      <c r="M115" s="138"/>
      <c r="N115" s="133"/>
      <c r="O115" s="139"/>
      <c r="P115" s="140"/>
      <c r="Q115" s="136"/>
      <c r="R115" s="141"/>
    </row>
    <row r="116" spans="1:18">
      <c r="A116" s="7" t="s">
        <v>267</v>
      </c>
      <c r="B116" s="7" t="s">
        <v>107</v>
      </c>
      <c r="C116" s="7" t="s">
        <v>108</v>
      </c>
      <c r="D116" s="8">
        <v>40477</v>
      </c>
      <c r="E116" s="87">
        <f t="shared" ca="1" si="2"/>
        <v>12</v>
      </c>
      <c r="F116" s="99">
        <v>27130</v>
      </c>
      <c r="G116" s="100">
        <v>5</v>
      </c>
      <c r="H116" s="214">
        <f t="shared" si="3"/>
        <v>28486.5</v>
      </c>
      <c r="K116" s="138"/>
      <c r="L116" s="138"/>
      <c r="M116" s="138"/>
      <c r="N116" s="133"/>
      <c r="O116" s="139"/>
      <c r="P116" s="140"/>
      <c r="Q116" s="136"/>
      <c r="R116" s="141"/>
    </row>
    <row r="117" spans="1:18">
      <c r="A117" s="7" t="s">
        <v>759</v>
      </c>
      <c r="B117" s="7" t="s">
        <v>123</v>
      </c>
      <c r="C117" s="7" t="s">
        <v>108</v>
      </c>
      <c r="D117" s="8">
        <v>37008</v>
      </c>
      <c r="E117" s="87">
        <f t="shared" ca="1" si="2"/>
        <v>21</v>
      </c>
      <c r="F117" s="99">
        <v>27180</v>
      </c>
      <c r="G117" s="100">
        <v>4</v>
      </c>
      <c r="H117" s="214">
        <f t="shared" si="3"/>
        <v>28539</v>
      </c>
      <c r="K117" s="138"/>
      <c r="L117" s="138"/>
      <c r="M117" s="138"/>
      <c r="N117" s="133"/>
      <c r="O117" s="139"/>
      <c r="P117" s="140"/>
      <c r="Q117" s="136"/>
      <c r="R117" s="141"/>
    </row>
    <row r="118" spans="1:18">
      <c r="A118" s="7" t="s">
        <v>316</v>
      </c>
      <c r="B118" s="7" t="s">
        <v>709</v>
      </c>
      <c r="C118" s="7" t="s">
        <v>108</v>
      </c>
      <c r="D118" s="9">
        <v>40313</v>
      </c>
      <c r="E118" s="87">
        <f t="shared" ca="1" si="2"/>
        <v>12</v>
      </c>
      <c r="F118" s="99">
        <v>27250</v>
      </c>
      <c r="G118" s="100">
        <v>5</v>
      </c>
      <c r="H118" s="214">
        <f t="shared" si="3"/>
        <v>28612.5</v>
      </c>
      <c r="K118" s="138"/>
      <c r="L118" s="138"/>
      <c r="M118" s="138"/>
      <c r="N118" s="133"/>
      <c r="O118" s="139"/>
      <c r="P118" s="140"/>
      <c r="Q118" s="136"/>
      <c r="R118" s="141"/>
    </row>
    <row r="119" spans="1:18">
      <c r="A119" s="7" t="s">
        <v>835</v>
      </c>
      <c r="B119" s="7" t="s">
        <v>140</v>
      </c>
      <c r="C119" s="7" t="s">
        <v>111</v>
      </c>
      <c r="D119" s="8">
        <v>36350</v>
      </c>
      <c r="E119" s="87">
        <f t="shared" ca="1" si="2"/>
        <v>23</v>
      </c>
      <c r="F119" s="99">
        <v>27380</v>
      </c>
      <c r="G119" s="100">
        <v>3</v>
      </c>
      <c r="H119" s="214">
        <f t="shared" si="3"/>
        <v>28749</v>
      </c>
      <c r="K119" s="138"/>
      <c r="L119" s="138"/>
      <c r="M119" s="138"/>
      <c r="N119" s="133"/>
      <c r="O119" s="139"/>
      <c r="P119" s="140"/>
      <c r="Q119" s="136"/>
      <c r="R119" s="141"/>
    </row>
    <row r="120" spans="1:18">
      <c r="A120" s="7" t="s">
        <v>315</v>
      </c>
      <c r="B120" s="7" t="s">
        <v>242</v>
      </c>
      <c r="C120" s="7" t="s">
        <v>131</v>
      </c>
      <c r="D120" s="9">
        <v>40313</v>
      </c>
      <c r="E120" s="87">
        <f t="shared" ca="1" si="2"/>
        <v>12</v>
      </c>
      <c r="F120" s="99">
        <v>27484</v>
      </c>
      <c r="G120" s="100">
        <v>4</v>
      </c>
      <c r="H120" s="214">
        <f t="shared" si="3"/>
        <v>28858.2</v>
      </c>
      <c r="K120" s="138"/>
      <c r="L120" s="138"/>
      <c r="M120" s="138"/>
      <c r="N120" s="133"/>
      <c r="O120" s="139"/>
      <c r="P120" s="140"/>
      <c r="Q120" s="136"/>
      <c r="R120" s="141"/>
    </row>
    <row r="121" spans="1:18">
      <c r="A121" s="7" t="s">
        <v>561</v>
      </c>
      <c r="B121" s="7" t="s">
        <v>115</v>
      </c>
      <c r="C121" s="7" t="s">
        <v>108</v>
      </c>
      <c r="D121" s="8">
        <v>38916</v>
      </c>
      <c r="E121" s="87">
        <f t="shared" ca="1" si="2"/>
        <v>16</v>
      </c>
      <c r="F121" s="99">
        <v>27560</v>
      </c>
      <c r="G121" s="100">
        <v>2</v>
      </c>
      <c r="H121" s="214">
        <f t="shared" si="3"/>
        <v>28938</v>
      </c>
      <c r="K121" s="138"/>
      <c r="L121" s="138"/>
      <c r="M121" s="138"/>
      <c r="N121" s="133"/>
      <c r="O121" s="139"/>
      <c r="P121" s="140"/>
      <c r="Q121" s="136"/>
      <c r="R121" s="141"/>
    </row>
    <row r="122" spans="1:18">
      <c r="A122" s="7" t="s">
        <v>512</v>
      </c>
      <c r="B122" s="7" t="s">
        <v>107</v>
      </c>
      <c r="C122" s="7" t="s">
        <v>125</v>
      </c>
      <c r="D122" s="8">
        <v>39155</v>
      </c>
      <c r="E122" s="87">
        <f t="shared" ca="1" si="2"/>
        <v>15</v>
      </c>
      <c r="F122" s="99">
        <v>27710</v>
      </c>
      <c r="G122" s="100">
        <v>3</v>
      </c>
      <c r="H122" s="214">
        <f t="shared" si="3"/>
        <v>29095.5</v>
      </c>
      <c r="K122" s="138"/>
      <c r="L122" s="138"/>
      <c r="M122" s="138"/>
      <c r="N122" s="133"/>
      <c r="O122" s="139"/>
      <c r="P122" s="140"/>
      <c r="Q122" s="136"/>
      <c r="R122" s="141"/>
    </row>
    <row r="123" spans="1:18">
      <c r="A123" s="7" t="s">
        <v>269</v>
      </c>
      <c r="B123" s="7" t="s">
        <v>140</v>
      </c>
      <c r="C123" s="7" t="s">
        <v>111</v>
      </c>
      <c r="D123" s="8">
        <v>40473</v>
      </c>
      <c r="E123" s="87">
        <f t="shared" ca="1" si="2"/>
        <v>12</v>
      </c>
      <c r="F123" s="99">
        <v>28260</v>
      </c>
      <c r="G123" s="100">
        <v>5</v>
      </c>
      <c r="H123" s="214">
        <f t="shared" si="3"/>
        <v>29673</v>
      </c>
      <c r="K123" s="138"/>
      <c r="L123" s="138"/>
      <c r="M123" s="138"/>
      <c r="N123" s="133"/>
      <c r="O123" s="139"/>
      <c r="P123" s="140"/>
      <c r="Q123" s="136"/>
      <c r="R123" s="141"/>
    </row>
    <row r="124" spans="1:18">
      <c r="A124" s="7" t="s">
        <v>964</v>
      </c>
      <c r="B124" s="7" t="s">
        <v>107</v>
      </c>
      <c r="C124" s="7" t="s">
        <v>111</v>
      </c>
      <c r="D124" s="8">
        <v>37099</v>
      </c>
      <c r="E124" s="87">
        <f t="shared" ca="1" si="2"/>
        <v>21</v>
      </c>
      <c r="F124" s="99">
        <v>28270</v>
      </c>
      <c r="G124" s="100">
        <v>5</v>
      </c>
      <c r="H124" s="214">
        <f t="shared" si="3"/>
        <v>29683.5</v>
      </c>
      <c r="K124" s="138"/>
      <c r="L124" s="138"/>
      <c r="M124" s="138"/>
      <c r="N124" s="133"/>
      <c r="O124" s="139"/>
      <c r="P124" s="140"/>
      <c r="Q124" s="136"/>
      <c r="R124" s="141"/>
    </row>
    <row r="125" spans="1:18">
      <c r="A125" s="7" t="s">
        <v>239</v>
      </c>
      <c r="B125" s="7" t="s">
        <v>140</v>
      </c>
      <c r="C125" s="7" t="s">
        <v>131</v>
      </c>
      <c r="D125" s="8">
        <v>40574</v>
      </c>
      <c r="E125" s="87">
        <f t="shared" ca="1" si="2"/>
        <v>11</v>
      </c>
      <c r="F125" s="99">
        <v>28424</v>
      </c>
      <c r="G125" s="100">
        <v>4</v>
      </c>
      <c r="H125" s="214">
        <f t="shared" si="3"/>
        <v>29845.200000000001</v>
      </c>
      <c r="K125" s="138"/>
      <c r="L125" s="138"/>
      <c r="M125" s="138"/>
      <c r="N125" s="133"/>
      <c r="O125" s="139"/>
      <c r="P125" s="140"/>
      <c r="Q125" s="136"/>
      <c r="R125" s="141"/>
    </row>
    <row r="126" spans="1:18">
      <c r="A126" s="7" t="s">
        <v>937</v>
      </c>
      <c r="B126" s="7" t="s">
        <v>119</v>
      </c>
      <c r="C126" s="7" t="s">
        <v>125</v>
      </c>
      <c r="D126" s="8">
        <v>37775</v>
      </c>
      <c r="E126" s="87">
        <f t="shared" ca="1" si="2"/>
        <v>19</v>
      </c>
      <c r="F126" s="99">
        <v>28525</v>
      </c>
      <c r="G126" s="100">
        <v>4</v>
      </c>
      <c r="H126" s="214">
        <f t="shared" si="3"/>
        <v>29951.25</v>
      </c>
      <c r="K126" s="138"/>
      <c r="L126" s="138"/>
      <c r="M126" s="138"/>
      <c r="N126" s="133"/>
      <c r="O126" s="139"/>
      <c r="P126" s="140"/>
      <c r="Q126" s="136"/>
      <c r="R126" s="141"/>
    </row>
    <row r="127" spans="1:18">
      <c r="A127" s="7" t="s">
        <v>256</v>
      </c>
      <c r="B127" s="7" t="s">
        <v>242</v>
      </c>
      <c r="C127" s="7" t="s">
        <v>125</v>
      </c>
      <c r="D127" s="9">
        <v>40516</v>
      </c>
      <c r="E127" s="87">
        <f t="shared" ca="1" si="2"/>
        <v>12</v>
      </c>
      <c r="F127" s="99">
        <v>28625</v>
      </c>
      <c r="G127" s="100">
        <v>1</v>
      </c>
      <c r="H127" s="214">
        <f t="shared" si="3"/>
        <v>30056.25</v>
      </c>
      <c r="K127" s="138"/>
      <c r="L127" s="138"/>
      <c r="M127" s="138"/>
      <c r="N127" s="133"/>
      <c r="O127" s="139"/>
      <c r="P127" s="140"/>
      <c r="Q127" s="136"/>
      <c r="R127" s="141"/>
    </row>
    <row r="128" spans="1:18">
      <c r="A128" s="7" t="s">
        <v>762</v>
      </c>
      <c r="B128" s="7" t="s">
        <v>123</v>
      </c>
      <c r="C128" s="7" t="s">
        <v>108</v>
      </c>
      <c r="D128" s="8">
        <v>37018</v>
      </c>
      <c r="E128" s="87">
        <f t="shared" ca="1" si="2"/>
        <v>21</v>
      </c>
      <c r="F128" s="99">
        <v>28650</v>
      </c>
      <c r="G128" s="100">
        <v>4</v>
      </c>
      <c r="H128" s="214">
        <f t="shared" si="3"/>
        <v>30082.5</v>
      </c>
      <c r="K128" s="138"/>
      <c r="L128" s="138"/>
      <c r="M128" s="138"/>
      <c r="N128" s="133"/>
      <c r="O128" s="139"/>
      <c r="P128" s="140"/>
      <c r="Q128" s="136"/>
      <c r="R128" s="141"/>
    </row>
    <row r="129" spans="1:18">
      <c r="A129" s="7" t="s">
        <v>353</v>
      </c>
      <c r="B129" s="7" t="s">
        <v>154</v>
      </c>
      <c r="C129" s="7" t="s">
        <v>125</v>
      </c>
      <c r="D129" s="8">
        <v>40152</v>
      </c>
      <c r="E129" s="87">
        <f t="shared" ca="1" si="2"/>
        <v>13</v>
      </c>
      <c r="F129" s="99">
        <v>28680</v>
      </c>
      <c r="G129" s="100">
        <v>1</v>
      </c>
      <c r="H129" s="214">
        <f t="shared" si="3"/>
        <v>30114</v>
      </c>
      <c r="K129" s="138"/>
      <c r="L129" s="138"/>
      <c r="M129" s="138"/>
      <c r="N129" s="133"/>
      <c r="O129" s="139"/>
      <c r="P129" s="140"/>
      <c r="Q129" s="136"/>
      <c r="R129" s="141"/>
    </row>
    <row r="130" spans="1:18">
      <c r="A130" s="7" t="s">
        <v>570</v>
      </c>
      <c r="B130" s="7" t="s">
        <v>107</v>
      </c>
      <c r="C130" s="7" t="s">
        <v>131</v>
      </c>
      <c r="D130" s="8">
        <v>38863</v>
      </c>
      <c r="E130" s="87">
        <f t="shared" ref="E130:E193" ca="1" si="4">DATEDIF(D130,TODAY(),"Y")</f>
        <v>16</v>
      </c>
      <c r="F130" s="99">
        <v>28768</v>
      </c>
      <c r="G130" s="100">
        <v>3</v>
      </c>
      <c r="H130" s="214">
        <f t="shared" si="3"/>
        <v>30206.400000000001</v>
      </c>
      <c r="K130" s="138"/>
      <c r="L130" s="138"/>
      <c r="M130" s="138"/>
      <c r="N130" s="133"/>
      <c r="O130" s="139"/>
      <c r="P130" s="140"/>
      <c r="Q130" s="136"/>
      <c r="R130" s="141"/>
    </row>
    <row r="131" spans="1:18">
      <c r="A131" s="7" t="s">
        <v>879</v>
      </c>
      <c r="B131" s="7" t="s">
        <v>147</v>
      </c>
      <c r="C131" s="7" t="s">
        <v>125</v>
      </c>
      <c r="D131" s="8">
        <v>36121</v>
      </c>
      <c r="E131" s="87">
        <f t="shared" ca="1" si="4"/>
        <v>24</v>
      </c>
      <c r="F131" s="99">
        <v>28880</v>
      </c>
      <c r="G131" s="100">
        <v>3</v>
      </c>
      <c r="H131" s="214">
        <f t="shared" ref="H131:H194" si="5">$I$2*F131+F131</f>
        <v>30324</v>
      </c>
      <c r="K131" s="138"/>
      <c r="L131" s="138"/>
      <c r="M131" s="138"/>
      <c r="N131" s="133"/>
      <c r="O131" s="139"/>
      <c r="P131" s="140"/>
      <c r="Q131" s="136"/>
      <c r="R131" s="141"/>
    </row>
    <row r="132" spans="1:18">
      <c r="A132" s="7" t="s">
        <v>822</v>
      </c>
      <c r="B132" s="7" t="s">
        <v>140</v>
      </c>
      <c r="C132" s="7" t="s">
        <v>108</v>
      </c>
      <c r="D132" s="8">
        <v>37394</v>
      </c>
      <c r="E132" s="87">
        <f t="shared" ca="1" si="4"/>
        <v>20</v>
      </c>
      <c r="F132" s="99">
        <v>28970</v>
      </c>
      <c r="G132" s="100">
        <v>3</v>
      </c>
      <c r="H132" s="214">
        <f t="shared" si="5"/>
        <v>30418.5</v>
      </c>
      <c r="K132" s="138"/>
      <c r="L132" s="138"/>
      <c r="M132" s="138"/>
      <c r="N132" s="133"/>
      <c r="O132" s="139"/>
      <c r="P132" s="140"/>
      <c r="Q132" s="136"/>
      <c r="R132" s="141"/>
    </row>
    <row r="133" spans="1:18">
      <c r="A133" s="7" t="s">
        <v>509</v>
      </c>
      <c r="B133" s="7" t="s">
        <v>147</v>
      </c>
      <c r="C133" s="7" t="s">
        <v>111</v>
      </c>
      <c r="D133" s="8">
        <v>39167</v>
      </c>
      <c r="E133" s="87">
        <f t="shared" ca="1" si="4"/>
        <v>15</v>
      </c>
      <c r="F133" s="99">
        <v>29000</v>
      </c>
      <c r="G133" s="100">
        <v>5</v>
      </c>
      <c r="H133" s="214">
        <f t="shared" si="5"/>
        <v>30450</v>
      </c>
      <c r="K133" s="138"/>
      <c r="L133" s="138"/>
      <c r="M133" s="138"/>
      <c r="N133" s="142"/>
      <c r="O133" s="139"/>
      <c r="P133" s="140"/>
      <c r="Q133" s="136"/>
      <c r="R133" s="141"/>
    </row>
    <row r="134" spans="1:18">
      <c r="A134" s="7" t="s">
        <v>891</v>
      </c>
      <c r="B134" s="7" t="s">
        <v>115</v>
      </c>
      <c r="C134" s="7" t="s">
        <v>125</v>
      </c>
      <c r="D134" s="8">
        <v>36695</v>
      </c>
      <c r="E134" s="87">
        <f t="shared" ca="1" si="4"/>
        <v>22</v>
      </c>
      <c r="F134" s="99">
        <v>29005</v>
      </c>
      <c r="G134" s="100">
        <v>1</v>
      </c>
      <c r="H134" s="214">
        <f t="shared" si="5"/>
        <v>30455.25</v>
      </c>
      <c r="K134" s="138"/>
      <c r="L134" s="138"/>
      <c r="M134" s="138"/>
      <c r="N134" s="133"/>
      <c r="O134" s="139"/>
      <c r="P134" s="140"/>
      <c r="Q134" s="136"/>
      <c r="R134" s="141"/>
    </row>
    <row r="135" spans="1:18">
      <c r="A135" s="7" t="s">
        <v>194</v>
      </c>
      <c r="B135" s="7" t="s">
        <v>135</v>
      </c>
      <c r="C135" s="7" t="s">
        <v>131</v>
      </c>
      <c r="D135" s="8">
        <v>40787</v>
      </c>
      <c r="E135" s="87">
        <f t="shared" ca="1" si="4"/>
        <v>11</v>
      </c>
      <c r="F135" s="99">
        <v>29070</v>
      </c>
      <c r="G135" s="100">
        <v>3</v>
      </c>
      <c r="H135" s="214">
        <f t="shared" si="5"/>
        <v>30523.5</v>
      </c>
      <c r="K135" s="138"/>
      <c r="L135" s="138"/>
      <c r="M135" s="138"/>
      <c r="N135" s="133"/>
      <c r="O135" s="139"/>
      <c r="P135" s="140"/>
      <c r="Q135" s="136"/>
      <c r="R135" s="141"/>
    </row>
    <row r="136" spans="1:18">
      <c r="A136" s="7" t="s">
        <v>913</v>
      </c>
      <c r="B136" s="7" t="s">
        <v>110</v>
      </c>
      <c r="C136" s="7" t="s">
        <v>108</v>
      </c>
      <c r="D136" s="8">
        <v>37138</v>
      </c>
      <c r="E136" s="87">
        <f t="shared" ca="1" si="4"/>
        <v>21</v>
      </c>
      <c r="F136" s="99">
        <v>29130</v>
      </c>
      <c r="G136" s="100">
        <v>1</v>
      </c>
      <c r="H136" s="214">
        <f t="shared" si="5"/>
        <v>30586.5</v>
      </c>
      <c r="K136" s="138"/>
      <c r="L136" s="138"/>
      <c r="M136" s="138"/>
      <c r="N136" s="133"/>
      <c r="O136" s="139"/>
      <c r="P136" s="140"/>
      <c r="Q136" s="136"/>
      <c r="R136" s="141"/>
    </row>
    <row r="137" spans="1:18">
      <c r="A137" s="7" t="s">
        <v>805</v>
      </c>
      <c r="B137" s="7" t="s">
        <v>140</v>
      </c>
      <c r="C137" s="7" t="s">
        <v>131</v>
      </c>
      <c r="D137" s="8">
        <v>35829</v>
      </c>
      <c r="E137" s="87">
        <f t="shared" ca="1" si="4"/>
        <v>24</v>
      </c>
      <c r="F137" s="99">
        <v>29176</v>
      </c>
      <c r="G137" s="100">
        <v>3</v>
      </c>
      <c r="H137" s="214">
        <f t="shared" si="5"/>
        <v>30634.799999999999</v>
      </c>
      <c r="K137" s="138"/>
      <c r="L137" s="138"/>
      <c r="M137" s="138"/>
      <c r="N137" s="133"/>
      <c r="O137" s="139"/>
      <c r="P137" s="140"/>
      <c r="Q137" s="136"/>
      <c r="R137" s="141"/>
    </row>
    <row r="138" spans="1:18">
      <c r="A138" s="7" t="s">
        <v>938</v>
      </c>
      <c r="B138" s="7" t="s">
        <v>119</v>
      </c>
      <c r="C138" s="7" t="s">
        <v>108</v>
      </c>
      <c r="D138" s="8">
        <v>37793</v>
      </c>
      <c r="E138" s="87">
        <f t="shared" ca="1" si="4"/>
        <v>19</v>
      </c>
      <c r="F138" s="99">
        <v>29210</v>
      </c>
      <c r="G138" s="100">
        <v>5</v>
      </c>
      <c r="H138" s="214">
        <f t="shared" si="5"/>
        <v>30670.5</v>
      </c>
      <c r="K138" s="138"/>
      <c r="L138" s="138"/>
      <c r="M138" s="138"/>
      <c r="N138" s="133"/>
      <c r="O138" s="139"/>
      <c r="P138" s="140"/>
      <c r="Q138" s="136"/>
      <c r="R138" s="141"/>
    </row>
    <row r="139" spans="1:18">
      <c r="A139" s="7" t="s">
        <v>922</v>
      </c>
      <c r="B139" s="7" t="s">
        <v>119</v>
      </c>
      <c r="C139" s="7" t="s">
        <v>108</v>
      </c>
      <c r="D139" s="8">
        <v>36526</v>
      </c>
      <c r="E139" s="91">
        <f t="shared" ca="1" si="4"/>
        <v>23</v>
      </c>
      <c r="F139" s="104">
        <v>29260</v>
      </c>
      <c r="G139" s="100">
        <v>4</v>
      </c>
      <c r="H139" s="214">
        <f t="shared" si="5"/>
        <v>30723</v>
      </c>
      <c r="I139" s="202"/>
      <c r="K139" s="138"/>
      <c r="L139" s="138"/>
      <c r="M139" s="138"/>
      <c r="N139" s="133"/>
      <c r="O139" s="139"/>
      <c r="P139" s="140"/>
      <c r="Q139" s="136"/>
      <c r="R139" s="141"/>
    </row>
    <row r="140" spans="1:18">
      <c r="A140" s="7" t="s">
        <v>390</v>
      </c>
      <c r="B140" s="7" t="s">
        <v>119</v>
      </c>
      <c r="C140" s="7" t="s">
        <v>108</v>
      </c>
      <c r="D140" s="8">
        <v>39745</v>
      </c>
      <c r="E140" s="87">
        <f t="shared" ca="1" si="4"/>
        <v>14</v>
      </c>
      <c r="F140" s="99">
        <v>29330</v>
      </c>
      <c r="G140" s="100">
        <v>5</v>
      </c>
      <c r="H140" s="214">
        <f t="shared" si="5"/>
        <v>30796.5</v>
      </c>
      <c r="K140" s="138"/>
      <c r="L140" s="138"/>
      <c r="M140" s="138"/>
      <c r="N140" s="133"/>
      <c r="O140" s="139"/>
      <c r="P140" s="140"/>
      <c r="Q140" s="136"/>
      <c r="R140" s="141"/>
    </row>
    <row r="141" spans="1:18">
      <c r="A141" s="7" t="s">
        <v>576</v>
      </c>
      <c r="B141" s="7" t="s">
        <v>140</v>
      </c>
      <c r="C141" s="7" t="s">
        <v>108</v>
      </c>
      <c r="D141" s="8">
        <v>38832</v>
      </c>
      <c r="E141" s="87">
        <f t="shared" ca="1" si="4"/>
        <v>16</v>
      </c>
      <c r="F141" s="99">
        <v>29420</v>
      </c>
      <c r="G141" s="100">
        <v>5</v>
      </c>
      <c r="H141" s="214">
        <f t="shared" si="5"/>
        <v>30891</v>
      </c>
      <c r="K141" s="138"/>
      <c r="L141" s="138"/>
      <c r="M141" s="138"/>
      <c r="N141" s="133"/>
      <c r="O141" s="139"/>
      <c r="P141" s="140"/>
      <c r="Q141" s="136"/>
      <c r="R141" s="141"/>
    </row>
    <row r="142" spans="1:18">
      <c r="A142" s="7" t="s">
        <v>884</v>
      </c>
      <c r="B142" s="7" t="s">
        <v>121</v>
      </c>
      <c r="C142" s="7" t="s">
        <v>111</v>
      </c>
      <c r="D142" s="8">
        <v>37236</v>
      </c>
      <c r="E142" s="87">
        <f t="shared" ca="1" si="4"/>
        <v>21</v>
      </c>
      <c r="F142" s="99">
        <v>29540</v>
      </c>
      <c r="G142" s="100">
        <v>3</v>
      </c>
      <c r="H142" s="214">
        <f t="shared" si="5"/>
        <v>31017</v>
      </c>
      <c r="K142" s="138"/>
      <c r="L142" s="138"/>
      <c r="M142" s="138"/>
      <c r="N142" s="133"/>
      <c r="O142" s="139"/>
      <c r="P142" s="140"/>
      <c r="Q142" s="136"/>
      <c r="R142" s="141"/>
    </row>
    <row r="143" spans="1:18">
      <c r="A143" s="7" t="s">
        <v>331</v>
      </c>
      <c r="B143" s="7" t="s">
        <v>110</v>
      </c>
      <c r="C143" s="7" t="s">
        <v>108</v>
      </c>
      <c r="D143" s="8">
        <v>40264</v>
      </c>
      <c r="E143" s="87">
        <f t="shared" ca="1" si="4"/>
        <v>12</v>
      </c>
      <c r="F143" s="99">
        <v>29760</v>
      </c>
      <c r="G143" s="100">
        <v>2</v>
      </c>
      <c r="H143" s="214">
        <f t="shared" si="5"/>
        <v>31248</v>
      </c>
      <c r="K143" s="138"/>
      <c r="L143" s="138"/>
      <c r="M143" s="138"/>
      <c r="N143" s="133"/>
      <c r="O143" s="139"/>
      <c r="P143" s="140"/>
      <c r="Q143" s="136"/>
      <c r="R143" s="141"/>
    </row>
    <row r="144" spans="1:18">
      <c r="A144" s="7" t="s">
        <v>757</v>
      </c>
      <c r="B144" s="7" t="s">
        <v>123</v>
      </c>
      <c r="C144" s="7" t="s">
        <v>131</v>
      </c>
      <c r="D144" s="8">
        <v>36602</v>
      </c>
      <c r="E144" s="87">
        <f t="shared" ca="1" si="4"/>
        <v>22</v>
      </c>
      <c r="F144" s="99">
        <v>30080</v>
      </c>
      <c r="G144" s="100">
        <v>3</v>
      </c>
      <c r="H144" s="214">
        <f t="shared" si="5"/>
        <v>31584</v>
      </c>
      <c r="K144" s="138"/>
      <c r="L144" s="138"/>
      <c r="M144" s="138"/>
      <c r="N144" s="143"/>
      <c r="O144" s="139"/>
      <c r="P144" s="140"/>
      <c r="Q144" s="136"/>
      <c r="R144" s="141"/>
    </row>
    <row r="145" spans="1:18">
      <c r="A145" s="7" t="s">
        <v>887</v>
      </c>
      <c r="B145" s="7" t="s">
        <v>115</v>
      </c>
      <c r="C145" s="7" t="s">
        <v>111</v>
      </c>
      <c r="D145" s="8">
        <v>36623</v>
      </c>
      <c r="E145" s="87">
        <f t="shared" ca="1" si="4"/>
        <v>22</v>
      </c>
      <c r="F145" s="99">
        <v>30300</v>
      </c>
      <c r="G145" s="100">
        <v>1</v>
      </c>
      <c r="H145" s="214">
        <f t="shared" si="5"/>
        <v>31815</v>
      </c>
      <c r="K145" s="138"/>
      <c r="L145" s="138"/>
      <c r="M145" s="138"/>
      <c r="N145" s="133"/>
      <c r="O145" s="139"/>
      <c r="P145" s="140"/>
      <c r="Q145" s="136"/>
      <c r="R145" s="141"/>
    </row>
    <row r="146" spans="1:18">
      <c r="A146" s="7" t="s">
        <v>765</v>
      </c>
      <c r="B146" s="7" t="s">
        <v>123</v>
      </c>
      <c r="C146" s="7" t="s">
        <v>111</v>
      </c>
      <c r="D146" s="8">
        <v>36038</v>
      </c>
      <c r="E146" s="87">
        <f t="shared" ca="1" si="4"/>
        <v>24</v>
      </c>
      <c r="F146" s="99">
        <v>30340</v>
      </c>
      <c r="G146" s="100">
        <v>3</v>
      </c>
      <c r="H146" s="214">
        <f t="shared" si="5"/>
        <v>31857</v>
      </c>
      <c r="K146" s="138"/>
      <c r="L146" s="138"/>
      <c r="M146" s="138"/>
      <c r="N146" s="133"/>
      <c r="O146" s="139"/>
      <c r="P146" s="140"/>
      <c r="Q146" s="136"/>
      <c r="R146" s="141"/>
    </row>
    <row r="147" spans="1:18">
      <c r="A147" s="7" t="s">
        <v>621</v>
      </c>
      <c r="B147" s="7" t="s">
        <v>154</v>
      </c>
      <c r="C147" s="7" t="s">
        <v>108</v>
      </c>
      <c r="D147" s="8">
        <v>38051</v>
      </c>
      <c r="E147" s="87">
        <f t="shared" ca="1" si="4"/>
        <v>18</v>
      </c>
      <c r="F147" s="99">
        <v>30350</v>
      </c>
      <c r="G147" s="100">
        <v>1</v>
      </c>
      <c r="H147" s="214">
        <f t="shared" si="5"/>
        <v>31867.5</v>
      </c>
      <c r="K147" s="138"/>
      <c r="L147" s="138"/>
      <c r="M147" s="138"/>
      <c r="N147" s="133"/>
      <c r="O147" s="139"/>
      <c r="P147" s="140"/>
      <c r="Q147" s="136"/>
      <c r="R147" s="141"/>
    </row>
    <row r="148" spans="1:18">
      <c r="A148" s="7" t="s">
        <v>481</v>
      </c>
      <c r="B148" s="7" t="s">
        <v>140</v>
      </c>
      <c r="C148" s="7" t="s">
        <v>131</v>
      </c>
      <c r="D148" s="8">
        <v>39278</v>
      </c>
      <c r="E148" s="87">
        <f t="shared" ca="1" si="4"/>
        <v>15</v>
      </c>
      <c r="F148" s="99">
        <v>30416</v>
      </c>
      <c r="G148" s="100">
        <v>1</v>
      </c>
      <c r="H148" s="214">
        <f t="shared" si="5"/>
        <v>31936.799999999999</v>
      </c>
      <c r="K148" s="138"/>
      <c r="L148" s="138"/>
      <c r="M148" s="138"/>
      <c r="N148" s="133"/>
      <c r="O148" s="139"/>
      <c r="P148" s="140"/>
      <c r="Q148" s="136"/>
      <c r="R148" s="141"/>
    </row>
    <row r="149" spans="1:18">
      <c r="A149" s="7" t="s">
        <v>195</v>
      </c>
      <c r="B149" s="7" t="s">
        <v>135</v>
      </c>
      <c r="C149" s="7" t="s">
        <v>125</v>
      </c>
      <c r="D149" s="8">
        <v>40779</v>
      </c>
      <c r="E149" s="87">
        <f t="shared" ca="1" si="4"/>
        <v>11</v>
      </c>
      <c r="F149" s="99">
        <v>30445</v>
      </c>
      <c r="G149" s="100">
        <v>1</v>
      </c>
      <c r="H149" s="214">
        <f t="shared" si="5"/>
        <v>31967.25</v>
      </c>
      <c r="K149" s="138"/>
      <c r="L149" s="138"/>
      <c r="M149" s="138"/>
      <c r="N149" s="133"/>
      <c r="O149" s="139"/>
      <c r="P149" s="140"/>
      <c r="Q149" s="136"/>
      <c r="R149" s="141"/>
    </row>
    <row r="150" spans="1:18">
      <c r="A150" s="7" t="s">
        <v>245</v>
      </c>
      <c r="B150" s="7" t="s">
        <v>119</v>
      </c>
      <c r="C150" s="7" t="s">
        <v>131</v>
      </c>
      <c r="D150" s="8">
        <v>40561</v>
      </c>
      <c r="E150" s="87">
        <f t="shared" ca="1" si="4"/>
        <v>12</v>
      </c>
      <c r="F150" s="99">
        <v>30468</v>
      </c>
      <c r="G150" s="100">
        <v>2</v>
      </c>
      <c r="H150" s="214">
        <f t="shared" si="5"/>
        <v>31991.4</v>
      </c>
      <c r="K150" s="138"/>
      <c r="L150" s="138"/>
      <c r="M150" s="138"/>
      <c r="N150" s="133"/>
      <c r="O150" s="139"/>
      <c r="P150" s="140"/>
      <c r="Q150" s="136"/>
      <c r="R150" s="141"/>
    </row>
    <row r="151" spans="1:18">
      <c r="A151" s="7" t="s">
        <v>13</v>
      </c>
      <c r="B151" s="7" t="s">
        <v>135</v>
      </c>
      <c r="C151" s="7" t="s">
        <v>108</v>
      </c>
      <c r="D151" s="8">
        <v>37404</v>
      </c>
      <c r="E151" s="87">
        <f t="shared" ca="1" si="4"/>
        <v>20</v>
      </c>
      <c r="F151" s="99">
        <v>30780</v>
      </c>
      <c r="G151" s="100">
        <v>4</v>
      </c>
      <c r="H151" s="214">
        <f t="shared" si="5"/>
        <v>32319</v>
      </c>
      <c r="K151" s="138"/>
      <c r="L151" s="138"/>
      <c r="M151" s="138"/>
      <c r="N151" s="133"/>
      <c r="O151" s="139"/>
      <c r="P151" s="140"/>
      <c r="Q151" s="136"/>
      <c r="R151" s="141"/>
    </row>
    <row r="152" spans="1:18">
      <c r="A152" s="7" t="s">
        <v>854</v>
      </c>
      <c r="B152" s="7" t="s">
        <v>140</v>
      </c>
      <c r="C152" s="7" t="s">
        <v>108</v>
      </c>
      <c r="D152" s="8">
        <v>37936</v>
      </c>
      <c r="E152" s="87">
        <f t="shared" ca="1" si="4"/>
        <v>19</v>
      </c>
      <c r="F152" s="99">
        <v>30920</v>
      </c>
      <c r="G152" s="100">
        <v>5</v>
      </c>
      <c r="H152" s="214">
        <f t="shared" si="5"/>
        <v>32466</v>
      </c>
      <c r="K152" s="138"/>
      <c r="L152" s="138"/>
      <c r="M152" s="138"/>
      <c r="N152" s="133"/>
      <c r="O152" s="139"/>
      <c r="P152" s="140"/>
      <c r="Q152" s="136"/>
      <c r="R152" s="141"/>
    </row>
    <row r="153" spans="1:18">
      <c r="A153" s="7" t="s">
        <v>872</v>
      </c>
      <c r="B153" s="7" t="s">
        <v>147</v>
      </c>
      <c r="C153" s="7" t="s">
        <v>125</v>
      </c>
      <c r="D153" s="8">
        <v>37138</v>
      </c>
      <c r="E153" s="87">
        <f t="shared" ca="1" si="4"/>
        <v>21</v>
      </c>
      <c r="F153" s="99">
        <v>31110</v>
      </c>
      <c r="G153" s="100">
        <v>1</v>
      </c>
      <c r="H153" s="214">
        <f t="shared" si="5"/>
        <v>32665.5</v>
      </c>
      <c r="K153" s="138"/>
      <c r="L153" s="138"/>
      <c r="M153" s="138"/>
      <c r="N153" s="133"/>
      <c r="O153" s="139"/>
      <c r="P153" s="140"/>
      <c r="Q153" s="136"/>
      <c r="R153" s="141"/>
    </row>
    <row r="154" spans="1:18">
      <c r="A154" s="7" t="s">
        <v>894</v>
      </c>
      <c r="B154" s="7" t="s">
        <v>110</v>
      </c>
      <c r="C154" s="7" t="s">
        <v>125</v>
      </c>
      <c r="D154" s="8">
        <v>35826</v>
      </c>
      <c r="E154" s="87">
        <f t="shared" ca="1" si="4"/>
        <v>24</v>
      </c>
      <c r="F154" s="99">
        <v>31205</v>
      </c>
      <c r="G154" s="100">
        <v>2</v>
      </c>
      <c r="H154" s="214">
        <f t="shared" si="5"/>
        <v>32765.25</v>
      </c>
      <c r="K154" s="138"/>
      <c r="L154" s="138"/>
      <c r="M154" s="138"/>
      <c r="N154" s="133"/>
      <c r="O154" s="139"/>
      <c r="P154" s="140"/>
      <c r="Q154" s="136"/>
      <c r="R154" s="141"/>
    </row>
    <row r="155" spans="1:18">
      <c r="A155" s="7" t="s">
        <v>978</v>
      </c>
      <c r="B155" s="7" t="s">
        <v>250</v>
      </c>
      <c r="C155" s="7" t="s">
        <v>125</v>
      </c>
      <c r="D155" s="8">
        <v>36557</v>
      </c>
      <c r="E155" s="87">
        <f t="shared" ca="1" si="4"/>
        <v>22</v>
      </c>
      <c r="F155" s="99">
        <v>31250</v>
      </c>
      <c r="G155" s="100">
        <v>2</v>
      </c>
      <c r="H155" s="214">
        <f t="shared" si="5"/>
        <v>32812.5</v>
      </c>
      <c r="K155" s="138"/>
      <c r="L155" s="138"/>
      <c r="M155" s="138"/>
      <c r="N155" s="133"/>
      <c r="O155" s="139"/>
      <c r="P155" s="140"/>
      <c r="Q155" s="136"/>
      <c r="R155" s="141"/>
    </row>
    <row r="156" spans="1:18">
      <c r="A156" s="7" t="s">
        <v>444</v>
      </c>
      <c r="B156" s="7" t="s">
        <v>147</v>
      </c>
      <c r="C156" s="7" t="s">
        <v>125</v>
      </c>
      <c r="D156" s="8">
        <v>39457</v>
      </c>
      <c r="E156" s="87">
        <f t="shared" ca="1" si="4"/>
        <v>15</v>
      </c>
      <c r="F156" s="99">
        <v>31255</v>
      </c>
      <c r="G156" s="100">
        <v>5</v>
      </c>
      <c r="H156" s="214">
        <f t="shared" si="5"/>
        <v>32817.75</v>
      </c>
      <c r="K156" s="138"/>
      <c r="L156" s="138"/>
      <c r="M156" s="138"/>
      <c r="N156" s="133"/>
      <c r="O156" s="139"/>
      <c r="P156" s="140"/>
      <c r="Q156" s="136"/>
      <c r="R156" s="141"/>
    </row>
    <row r="157" spans="1:18">
      <c r="A157" s="7" t="s">
        <v>880</v>
      </c>
      <c r="B157" s="7" t="s">
        <v>147</v>
      </c>
      <c r="C157" s="7" t="s">
        <v>108</v>
      </c>
      <c r="D157" s="8">
        <v>36145</v>
      </c>
      <c r="E157" s="87">
        <f t="shared" ca="1" si="4"/>
        <v>24</v>
      </c>
      <c r="F157" s="99">
        <v>31260</v>
      </c>
      <c r="G157" s="100">
        <v>5</v>
      </c>
      <c r="H157" s="214">
        <f t="shared" si="5"/>
        <v>32823</v>
      </c>
      <c r="K157" s="138"/>
      <c r="L157" s="138"/>
      <c r="M157" s="138"/>
      <c r="N157" s="133"/>
      <c r="O157" s="139"/>
      <c r="P157" s="140"/>
      <c r="Q157" s="136"/>
      <c r="R157" s="141"/>
    </row>
    <row r="158" spans="1:18">
      <c r="A158" s="7" t="s">
        <v>863</v>
      </c>
      <c r="B158" s="7" t="s">
        <v>147</v>
      </c>
      <c r="C158" s="7" t="s">
        <v>111</v>
      </c>
      <c r="D158" s="8">
        <v>36199</v>
      </c>
      <c r="E158" s="87">
        <f t="shared" ca="1" si="4"/>
        <v>23</v>
      </c>
      <c r="F158" s="99">
        <v>31270</v>
      </c>
      <c r="G158" s="100">
        <v>5</v>
      </c>
      <c r="H158" s="214">
        <f t="shared" si="5"/>
        <v>32833.5</v>
      </c>
      <c r="K158" s="138"/>
      <c r="L158" s="138"/>
      <c r="M158" s="138"/>
      <c r="N158" s="133"/>
      <c r="O158" s="139"/>
      <c r="P158" s="140"/>
      <c r="Q158" s="136"/>
      <c r="R158" s="141"/>
    </row>
    <row r="159" spans="1:18">
      <c r="A159" s="7" t="s">
        <v>287</v>
      </c>
      <c r="B159" s="7" t="s">
        <v>107</v>
      </c>
      <c r="C159" s="7" t="s">
        <v>108</v>
      </c>
      <c r="D159" s="8">
        <v>40420</v>
      </c>
      <c r="E159" s="87">
        <f t="shared" ca="1" si="4"/>
        <v>12</v>
      </c>
      <c r="F159" s="99">
        <v>31690</v>
      </c>
      <c r="G159" s="100">
        <v>4</v>
      </c>
      <c r="H159" s="214">
        <f t="shared" si="5"/>
        <v>33274.5</v>
      </c>
      <c r="K159" s="138"/>
      <c r="L159" s="138"/>
      <c r="M159" s="138"/>
      <c r="N159" s="133"/>
      <c r="O159" s="139"/>
      <c r="P159" s="140"/>
      <c r="Q159" s="136"/>
      <c r="R159" s="141"/>
    </row>
    <row r="160" spans="1:18">
      <c r="A160" s="7" t="s">
        <v>149</v>
      </c>
      <c r="B160" s="7" t="s">
        <v>123</v>
      </c>
      <c r="C160" s="7" t="s">
        <v>108</v>
      </c>
      <c r="D160" s="8">
        <v>41051</v>
      </c>
      <c r="E160" s="87">
        <f t="shared" ca="1" si="4"/>
        <v>10</v>
      </c>
      <c r="F160" s="99">
        <v>31830</v>
      </c>
      <c r="G160" s="100">
        <v>3</v>
      </c>
      <c r="H160" s="214">
        <f t="shared" si="5"/>
        <v>33421.5</v>
      </c>
      <c r="K160" s="138"/>
      <c r="L160" s="138"/>
      <c r="M160" s="138"/>
      <c r="N160" s="133"/>
      <c r="O160" s="139"/>
      <c r="P160" s="140"/>
      <c r="Q160" s="136"/>
      <c r="R160" s="141"/>
    </row>
    <row r="161" spans="1:18">
      <c r="A161" s="7" t="s">
        <v>499</v>
      </c>
      <c r="B161" s="7" t="s">
        <v>113</v>
      </c>
      <c r="C161" s="7" t="s">
        <v>108</v>
      </c>
      <c r="D161" s="8">
        <v>39199</v>
      </c>
      <c r="E161" s="87">
        <f t="shared" ca="1" si="4"/>
        <v>15</v>
      </c>
      <c r="F161" s="99">
        <v>31840</v>
      </c>
      <c r="G161" s="100">
        <v>1</v>
      </c>
      <c r="H161" s="214">
        <f t="shared" si="5"/>
        <v>33432</v>
      </c>
      <c r="K161" s="138"/>
      <c r="L161" s="138"/>
      <c r="M161" s="138"/>
      <c r="N161" s="133"/>
      <c r="O161" s="139"/>
      <c r="P161" s="140"/>
      <c r="Q161" s="136"/>
      <c r="R161" s="141"/>
    </row>
    <row r="162" spans="1:18">
      <c r="A162" s="7" t="s">
        <v>497</v>
      </c>
      <c r="B162" s="7" t="s">
        <v>123</v>
      </c>
      <c r="C162" s="7" t="s">
        <v>108</v>
      </c>
      <c r="D162" s="8">
        <v>39215</v>
      </c>
      <c r="E162" s="87">
        <f t="shared" ca="1" si="4"/>
        <v>15</v>
      </c>
      <c r="F162" s="99">
        <v>31910</v>
      </c>
      <c r="G162" s="100">
        <v>5</v>
      </c>
      <c r="H162" s="214">
        <f t="shared" si="5"/>
        <v>33505.5</v>
      </c>
      <c r="K162" s="138"/>
      <c r="L162" s="138"/>
      <c r="M162" s="138"/>
      <c r="N162" s="133"/>
      <c r="O162" s="139"/>
      <c r="P162" s="140"/>
      <c r="Q162" s="136"/>
      <c r="R162" s="141"/>
    </row>
    <row r="163" spans="1:18">
      <c r="A163" s="7" t="s">
        <v>613</v>
      </c>
      <c r="B163" s="7" t="s">
        <v>119</v>
      </c>
      <c r="C163" s="7" t="s">
        <v>108</v>
      </c>
      <c r="D163" s="8">
        <v>38237</v>
      </c>
      <c r="E163" s="87">
        <f t="shared" ca="1" si="4"/>
        <v>18</v>
      </c>
      <c r="F163" s="99">
        <v>31910</v>
      </c>
      <c r="G163" s="100">
        <v>5</v>
      </c>
      <c r="H163" s="214">
        <f t="shared" si="5"/>
        <v>33505.5</v>
      </c>
      <c r="K163" s="138"/>
      <c r="L163" s="138"/>
      <c r="M163" s="138"/>
      <c r="N163" s="133"/>
      <c r="O163" s="139"/>
      <c r="P163" s="140"/>
      <c r="Q163" s="136"/>
      <c r="R163" s="141"/>
    </row>
    <row r="164" spans="1:18">
      <c r="A164" s="7" t="s">
        <v>787</v>
      </c>
      <c r="B164" s="7" t="s">
        <v>113</v>
      </c>
      <c r="C164" s="7" t="s">
        <v>111</v>
      </c>
      <c r="D164" s="8">
        <v>37641</v>
      </c>
      <c r="E164" s="87">
        <f t="shared" ca="1" si="4"/>
        <v>20</v>
      </c>
      <c r="F164" s="99">
        <v>31970</v>
      </c>
      <c r="G164" s="100">
        <v>5</v>
      </c>
      <c r="H164" s="214">
        <f t="shared" si="5"/>
        <v>33568.5</v>
      </c>
      <c r="K164" s="138"/>
      <c r="L164" s="138"/>
      <c r="M164" s="138"/>
      <c r="N164" s="133"/>
      <c r="O164" s="139"/>
      <c r="P164" s="140"/>
      <c r="Q164" s="136"/>
      <c r="R164" s="141"/>
    </row>
    <row r="165" spans="1:18">
      <c r="A165" s="7" t="s">
        <v>771</v>
      </c>
      <c r="B165" s="7" t="s">
        <v>123</v>
      </c>
      <c r="C165" s="7" t="s">
        <v>108</v>
      </c>
      <c r="D165" s="8">
        <v>36506</v>
      </c>
      <c r="E165" s="87">
        <f t="shared" ca="1" si="4"/>
        <v>23</v>
      </c>
      <c r="F165" s="99">
        <v>32100</v>
      </c>
      <c r="G165" s="100">
        <v>1</v>
      </c>
      <c r="H165" s="214">
        <f t="shared" si="5"/>
        <v>33705</v>
      </c>
      <c r="K165" s="138"/>
      <c r="L165" s="138"/>
      <c r="M165" s="138"/>
      <c r="N165" s="133"/>
      <c r="O165" s="139"/>
      <c r="P165" s="140"/>
      <c r="Q165" s="136"/>
      <c r="R165" s="141"/>
    </row>
    <row r="166" spans="1:18">
      <c r="A166" s="7" t="s">
        <v>549</v>
      </c>
      <c r="B166" s="7" t="s">
        <v>119</v>
      </c>
      <c r="C166" s="7" t="s">
        <v>108</v>
      </c>
      <c r="D166" s="8">
        <v>39002</v>
      </c>
      <c r="E166" s="87">
        <f t="shared" ca="1" si="4"/>
        <v>16</v>
      </c>
      <c r="F166" s="99">
        <v>32120</v>
      </c>
      <c r="G166" s="100">
        <v>1</v>
      </c>
      <c r="H166" s="214">
        <f t="shared" si="5"/>
        <v>33726</v>
      </c>
      <c r="K166" s="138"/>
      <c r="L166" s="138"/>
      <c r="M166" s="138"/>
      <c r="N166" s="133"/>
      <c r="O166" s="139"/>
      <c r="P166" s="140"/>
      <c r="Q166" s="136"/>
      <c r="R166" s="141"/>
    </row>
    <row r="167" spans="1:18">
      <c r="A167" s="7" t="s">
        <v>209</v>
      </c>
      <c r="B167" s="7" t="s">
        <v>113</v>
      </c>
      <c r="C167" s="7" t="s">
        <v>108</v>
      </c>
      <c r="D167" s="8">
        <v>40710</v>
      </c>
      <c r="E167" s="87">
        <f t="shared" ca="1" si="4"/>
        <v>11</v>
      </c>
      <c r="F167" s="99">
        <v>32140</v>
      </c>
      <c r="G167" s="100">
        <v>2</v>
      </c>
      <c r="H167" s="214">
        <f t="shared" si="5"/>
        <v>33747</v>
      </c>
      <c r="K167" s="138"/>
      <c r="L167" s="138"/>
      <c r="M167" s="138"/>
      <c r="N167" s="133"/>
      <c r="O167" s="139"/>
      <c r="P167" s="140"/>
      <c r="Q167" s="136"/>
      <c r="R167" s="141"/>
    </row>
    <row r="168" spans="1:18">
      <c r="A168" s="7" t="s">
        <v>117</v>
      </c>
      <c r="B168" s="7" t="s">
        <v>107</v>
      </c>
      <c r="C168" s="7" t="s">
        <v>108</v>
      </c>
      <c r="D168" s="8">
        <v>41226</v>
      </c>
      <c r="E168" s="87">
        <f t="shared" ca="1" si="4"/>
        <v>10</v>
      </c>
      <c r="F168" s="99">
        <v>32160</v>
      </c>
      <c r="G168" s="100">
        <v>3</v>
      </c>
      <c r="H168" s="214">
        <f t="shared" si="5"/>
        <v>33768</v>
      </c>
      <c r="K168" s="138"/>
      <c r="L168" s="138"/>
      <c r="M168" s="138"/>
      <c r="N168" s="133"/>
      <c r="O168" s="139"/>
      <c r="P168" s="140"/>
      <c r="Q168" s="136"/>
      <c r="R168" s="141"/>
    </row>
    <row r="169" spans="1:18">
      <c r="A169" s="7" t="s">
        <v>145</v>
      </c>
      <c r="B169" s="7" t="s">
        <v>140</v>
      </c>
      <c r="C169" s="7" t="s">
        <v>111</v>
      </c>
      <c r="D169" s="8">
        <v>41079</v>
      </c>
      <c r="E169" s="87">
        <f t="shared" ca="1" si="4"/>
        <v>10</v>
      </c>
      <c r="F169" s="99">
        <v>32190</v>
      </c>
      <c r="G169" s="100">
        <v>3</v>
      </c>
      <c r="H169" s="214">
        <f t="shared" si="5"/>
        <v>33799.5</v>
      </c>
      <c r="K169" s="138"/>
      <c r="L169" s="138"/>
      <c r="M169" s="138"/>
      <c r="N169" s="133"/>
      <c r="O169" s="139"/>
      <c r="P169" s="140"/>
      <c r="Q169" s="136"/>
      <c r="R169" s="141"/>
    </row>
    <row r="170" spans="1:18">
      <c r="A170" s="7" t="s">
        <v>416</v>
      </c>
      <c r="B170" s="7" t="s">
        <v>113</v>
      </c>
      <c r="C170" s="7" t="s">
        <v>108</v>
      </c>
      <c r="D170" s="8">
        <v>39654</v>
      </c>
      <c r="E170" s="87">
        <f t="shared" ca="1" si="4"/>
        <v>14</v>
      </c>
      <c r="F170" s="99">
        <v>32360</v>
      </c>
      <c r="G170" s="100">
        <v>4</v>
      </c>
      <c r="H170" s="214">
        <f t="shared" si="5"/>
        <v>33978</v>
      </c>
      <c r="K170" s="138"/>
      <c r="L170" s="138"/>
      <c r="M170" s="138"/>
      <c r="N170" s="133"/>
      <c r="O170" s="139"/>
      <c r="P170" s="140"/>
      <c r="Q170" s="136"/>
      <c r="R170" s="141"/>
    </row>
    <row r="171" spans="1:18">
      <c r="A171" s="7" t="s">
        <v>581</v>
      </c>
      <c r="B171" s="7" t="s">
        <v>140</v>
      </c>
      <c r="C171" s="7" t="s">
        <v>108</v>
      </c>
      <c r="D171" s="8">
        <v>38813</v>
      </c>
      <c r="E171" s="87">
        <f t="shared" ca="1" si="4"/>
        <v>16</v>
      </c>
      <c r="F171" s="99">
        <v>32390</v>
      </c>
      <c r="G171" s="100">
        <v>2</v>
      </c>
      <c r="H171" s="214">
        <f t="shared" si="5"/>
        <v>34009.5</v>
      </c>
      <c r="K171" s="138"/>
      <c r="L171" s="138"/>
      <c r="M171" s="138"/>
      <c r="N171" s="133"/>
      <c r="O171" s="139"/>
      <c r="P171" s="140"/>
      <c r="Q171" s="136"/>
      <c r="R171" s="141"/>
    </row>
    <row r="172" spans="1:18">
      <c r="A172" s="7" t="s">
        <v>972</v>
      </c>
      <c r="B172" s="7" t="s">
        <v>107</v>
      </c>
      <c r="C172" s="7" t="s">
        <v>131</v>
      </c>
      <c r="D172" s="8">
        <v>36458</v>
      </c>
      <c r="E172" s="87">
        <f t="shared" ca="1" si="4"/>
        <v>23</v>
      </c>
      <c r="F172" s="99">
        <v>32536</v>
      </c>
      <c r="G172" s="100">
        <v>2</v>
      </c>
      <c r="H172" s="214">
        <f t="shared" si="5"/>
        <v>34162.800000000003</v>
      </c>
      <c r="K172" s="138"/>
      <c r="L172" s="138"/>
      <c r="M172" s="138"/>
      <c r="N172" s="133"/>
      <c r="O172" s="139"/>
      <c r="P172" s="140"/>
      <c r="Q172" s="136"/>
      <c r="R172" s="141"/>
    </row>
    <row r="173" spans="1:18">
      <c r="A173" s="7" t="s">
        <v>407</v>
      </c>
      <c r="B173" s="7" t="s">
        <v>177</v>
      </c>
      <c r="C173" s="7" t="s">
        <v>108</v>
      </c>
      <c r="D173" s="8">
        <v>39688</v>
      </c>
      <c r="E173" s="87">
        <f t="shared" ca="1" si="4"/>
        <v>14</v>
      </c>
      <c r="F173" s="99">
        <v>32600</v>
      </c>
      <c r="G173" s="100">
        <v>5</v>
      </c>
      <c r="H173" s="214">
        <f t="shared" si="5"/>
        <v>34230</v>
      </c>
      <c r="K173" s="138"/>
      <c r="L173" s="138"/>
      <c r="M173" s="138"/>
      <c r="N173" s="133"/>
      <c r="O173" s="139"/>
      <c r="P173" s="140"/>
      <c r="Q173" s="136"/>
      <c r="R173" s="141"/>
    </row>
    <row r="174" spans="1:18">
      <c r="A174" s="7" t="s">
        <v>295</v>
      </c>
      <c r="B174" s="7" t="s">
        <v>113</v>
      </c>
      <c r="C174" s="7" t="s">
        <v>108</v>
      </c>
      <c r="D174" s="8">
        <v>40399</v>
      </c>
      <c r="E174" s="87">
        <f t="shared" ca="1" si="4"/>
        <v>12</v>
      </c>
      <c r="F174" s="99">
        <v>32640</v>
      </c>
      <c r="G174" s="100">
        <v>4</v>
      </c>
      <c r="H174" s="214">
        <f t="shared" si="5"/>
        <v>34272</v>
      </c>
      <c r="K174" s="138"/>
      <c r="L174" s="138"/>
      <c r="M174" s="138"/>
      <c r="N174" s="133"/>
      <c r="O174" s="139"/>
      <c r="P174" s="140"/>
      <c r="Q174" s="136"/>
      <c r="R174" s="141"/>
    </row>
    <row r="175" spans="1:18">
      <c r="A175" s="7" t="s">
        <v>141</v>
      </c>
      <c r="B175" s="7" t="s">
        <v>115</v>
      </c>
      <c r="C175" s="7" t="s">
        <v>111</v>
      </c>
      <c r="D175" s="8">
        <v>41116</v>
      </c>
      <c r="E175" s="87">
        <f t="shared" ca="1" si="4"/>
        <v>10</v>
      </c>
      <c r="F175" s="99">
        <v>32650</v>
      </c>
      <c r="G175" s="100">
        <v>1</v>
      </c>
      <c r="H175" s="214">
        <f t="shared" si="5"/>
        <v>34282.5</v>
      </c>
      <c r="K175" s="138"/>
      <c r="L175" s="138"/>
      <c r="M175" s="138"/>
      <c r="N175" s="133"/>
      <c r="O175" s="139"/>
      <c r="P175" s="140"/>
      <c r="Q175" s="136"/>
      <c r="R175" s="141"/>
    </row>
    <row r="176" spans="1:18">
      <c r="A176" s="7" t="s">
        <v>321</v>
      </c>
      <c r="B176" s="7" t="s">
        <v>113</v>
      </c>
      <c r="C176" s="7" t="s">
        <v>125</v>
      </c>
      <c r="D176" s="8">
        <v>40299</v>
      </c>
      <c r="E176" s="87">
        <f t="shared" ca="1" si="4"/>
        <v>12</v>
      </c>
      <c r="F176" s="99">
        <v>32835</v>
      </c>
      <c r="G176" s="100">
        <v>2</v>
      </c>
      <c r="H176" s="214">
        <f t="shared" si="5"/>
        <v>34476.75</v>
      </c>
      <c r="K176" s="138"/>
      <c r="L176" s="138"/>
      <c r="M176" s="138"/>
      <c r="N176" s="133"/>
      <c r="O176" s="139"/>
      <c r="P176" s="140"/>
      <c r="Q176" s="136"/>
      <c r="R176" s="141"/>
    </row>
    <row r="177" spans="1:18">
      <c r="A177" s="7" t="s">
        <v>434</v>
      </c>
      <c r="B177" s="7" t="s">
        <v>107</v>
      </c>
      <c r="C177" s="7" t="s">
        <v>111</v>
      </c>
      <c r="D177" s="8">
        <v>39534</v>
      </c>
      <c r="E177" s="87">
        <f t="shared" ca="1" si="4"/>
        <v>14</v>
      </c>
      <c r="F177" s="99">
        <v>32880</v>
      </c>
      <c r="G177" s="100">
        <v>3</v>
      </c>
      <c r="H177" s="214">
        <f t="shared" si="5"/>
        <v>34524</v>
      </c>
      <c r="K177" s="138"/>
      <c r="L177" s="138"/>
      <c r="M177" s="138"/>
      <c r="N177" s="133"/>
      <c r="O177" s="139"/>
      <c r="P177" s="140"/>
      <c r="Q177" s="136"/>
      <c r="R177" s="141"/>
    </row>
    <row r="178" spans="1:18">
      <c r="A178" s="7" t="s">
        <v>615</v>
      </c>
      <c r="B178" s="7" t="s">
        <v>110</v>
      </c>
      <c r="C178" s="7" t="s">
        <v>125</v>
      </c>
      <c r="D178" s="8">
        <v>38173</v>
      </c>
      <c r="E178" s="87">
        <f t="shared" ca="1" si="4"/>
        <v>18</v>
      </c>
      <c r="F178" s="99">
        <v>32900</v>
      </c>
      <c r="G178" s="100">
        <v>2</v>
      </c>
      <c r="H178" s="214">
        <f t="shared" si="5"/>
        <v>34545</v>
      </c>
      <c r="K178" s="138"/>
      <c r="L178" s="138"/>
      <c r="M178" s="138"/>
      <c r="N178" s="133"/>
      <c r="O178" s="139"/>
      <c r="P178" s="140"/>
      <c r="Q178" s="136"/>
      <c r="R178" s="141"/>
    </row>
    <row r="179" spans="1:18">
      <c r="A179" s="7" t="s">
        <v>777</v>
      </c>
      <c r="B179" s="7" t="s">
        <v>137</v>
      </c>
      <c r="C179" s="7" t="s">
        <v>111</v>
      </c>
      <c r="D179" s="8">
        <v>36176</v>
      </c>
      <c r="E179" s="87">
        <f t="shared" ca="1" si="4"/>
        <v>24</v>
      </c>
      <c r="F179" s="99">
        <v>32940</v>
      </c>
      <c r="G179" s="100">
        <v>5</v>
      </c>
      <c r="H179" s="214">
        <f t="shared" si="5"/>
        <v>34587</v>
      </c>
      <c r="K179" s="138"/>
      <c r="L179" s="138"/>
      <c r="M179" s="138"/>
      <c r="N179" s="133"/>
      <c r="O179" s="139"/>
      <c r="P179" s="140"/>
      <c r="Q179" s="136"/>
      <c r="R179" s="141"/>
    </row>
    <row r="180" spans="1:18">
      <c r="A180" s="7" t="s">
        <v>770</v>
      </c>
      <c r="B180" s="7" t="s">
        <v>123</v>
      </c>
      <c r="C180" s="7" t="s">
        <v>131</v>
      </c>
      <c r="D180" s="8">
        <v>36487</v>
      </c>
      <c r="E180" s="87">
        <f t="shared" ca="1" si="4"/>
        <v>23</v>
      </c>
      <c r="F180" s="99">
        <v>33056</v>
      </c>
      <c r="G180" s="100">
        <v>5</v>
      </c>
      <c r="H180" s="214">
        <f t="shared" si="5"/>
        <v>34708.800000000003</v>
      </c>
      <c r="K180" s="138"/>
      <c r="L180" s="138"/>
      <c r="M180" s="138"/>
      <c r="N180" s="133"/>
      <c r="O180" s="139"/>
      <c r="P180" s="140"/>
      <c r="Q180" s="136"/>
      <c r="R180" s="141"/>
    </row>
    <row r="181" spans="1:18">
      <c r="A181" s="7" t="s">
        <v>528</v>
      </c>
      <c r="B181" s="7" t="s">
        <v>110</v>
      </c>
      <c r="C181" s="7" t="s">
        <v>111</v>
      </c>
      <c r="D181" s="8">
        <v>39109</v>
      </c>
      <c r="E181" s="87">
        <f t="shared" ca="1" si="4"/>
        <v>15</v>
      </c>
      <c r="F181" s="99">
        <v>33120</v>
      </c>
      <c r="G181" s="100">
        <v>2</v>
      </c>
      <c r="H181" s="214">
        <f t="shared" si="5"/>
        <v>34776</v>
      </c>
      <c r="K181" s="138"/>
      <c r="L181" s="138"/>
      <c r="M181" s="138"/>
      <c r="N181" s="133"/>
      <c r="O181" s="139"/>
      <c r="P181" s="140"/>
      <c r="Q181" s="136"/>
      <c r="R181" s="141"/>
    </row>
    <row r="182" spans="1:18">
      <c r="A182" s="7" t="s">
        <v>848</v>
      </c>
      <c r="B182" s="7" t="s">
        <v>140</v>
      </c>
      <c r="C182" s="7" t="s">
        <v>108</v>
      </c>
      <c r="D182" s="8">
        <v>36084</v>
      </c>
      <c r="E182" s="87">
        <f t="shared" ca="1" si="4"/>
        <v>24</v>
      </c>
      <c r="F182" s="99">
        <v>33210</v>
      </c>
      <c r="G182" s="100">
        <v>4</v>
      </c>
      <c r="H182" s="214">
        <f t="shared" si="5"/>
        <v>34870.5</v>
      </c>
      <c r="K182" s="138"/>
      <c r="L182" s="138"/>
      <c r="M182" s="138"/>
      <c r="N182" s="133"/>
      <c r="O182" s="139"/>
      <c r="P182" s="140"/>
      <c r="Q182" s="136"/>
      <c r="R182" s="141"/>
    </row>
    <row r="183" spans="1:18">
      <c r="A183" s="7" t="s">
        <v>394</v>
      </c>
      <c r="B183" s="7" t="s">
        <v>177</v>
      </c>
      <c r="C183" s="7" t="s">
        <v>131</v>
      </c>
      <c r="D183" s="8">
        <v>39733</v>
      </c>
      <c r="E183" s="87">
        <f t="shared" ca="1" si="4"/>
        <v>14</v>
      </c>
      <c r="F183" s="99">
        <v>33232</v>
      </c>
      <c r="G183" s="100">
        <v>4</v>
      </c>
      <c r="H183" s="214">
        <f t="shared" si="5"/>
        <v>34893.599999999999</v>
      </c>
      <c r="K183" s="138"/>
      <c r="L183" s="138"/>
      <c r="M183" s="138"/>
      <c r="N183" s="133"/>
      <c r="O183" s="139"/>
      <c r="P183" s="140"/>
      <c r="Q183" s="136"/>
      <c r="R183" s="141"/>
    </row>
    <row r="184" spans="1:18">
      <c r="A184" s="7" t="s">
        <v>257</v>
      </c>
      <c r="B184" s="7" t="s">
        <v>119</v>
      </c>
      <c r="C184" s="7" t="s">
        <v>131</v>
      </c>
      <c r="D184" s="8">
        <v>40515</v>
      </c>
      <c r="E184" s="87">
        <f t="shared" ca="1" si="4"/>
        <v>12</v>
      </c>
      <c r="F184" s="99">
        <v>33508</v>
      </c>
      <c r="G184" s="100">
        <v>4</v>
      </c>
      <c r="H184" s="214">
        <f t="shared" si="5"/>
        <v>35183.4</v>
      </c>
      <c r="K184" s="138"/>
      <c r="L184" s="138"/>
      <c r="M184" s="138"/>
      <c r="N184" s="133"/>
      <c r="O184" s="139"/>
      <c r="P184" s="140"/>
      <c r="Q184" s="136"/>
      <c r="R184" s="141"/>
    </row>
    <row r="185" spans="1:18">
      <c r="A185" s="7" t="s">
        <v>617</v>
      </c>
      <c r="B185" s="7" t="s">
        <v>115</v>
      </c>
      <c r="C185" s="7" t="s">
        <v>131</v>
      </c>
      <c r="D185" s="8">
        <v>38144</v>
      </c>
      <c r="E185" s="87">
        <f t="shared" ca="1" si="4"/>
        <v>18</v>
      </c>
      <c r="F185" s="99">
        <v>33512</v>
      </c>
      <c r="G185" s="100">
        <v>4</v>
      </c>
      <c r="H185" s="214">
        <f t="shared" si="5"/>
        <v>35187.599999999999</v>
      </c>
      <c r="K185" s="138"/>
      <c r="L185" s="138"/>
      <c r="M185" s="138"/>
      <c r="N185" s="133"/>
      <c r="O185" s="139"/>
      <c r="P185" s="140"/>
      <c r="Q185" s="136"/>
      <c r="R185" s="141"/>
    </row>
    <row r="186" spans="1:18">
      <c r="A186" s="7" t="s">
        <v>339</v>
      </c>
      <c r="B186" s="7" t="s">
        <v>107</v>
      </c>
      <c r="C186" s="7" t="s">
        <v>108</v>
      </c>
      <c r="D186" s="8">
        <v>40250</v>
      </c>
      <c r="E186" s="87">
        <f t="shared" ca="1" si="4"/>
        <v>12</v>
      </c>
      <c r="F186" s="99">
        <v>33590</v>
      </c>
      <c r="G186" s="100">
        <v>5</v>
      </c>
      <c r="H186" s="214">
        <f t="shared" si="5"/>
        <v>35269.5</v>
      </c>
      <c r="K186" s="138"/>
      <c r="L186" s="138"/>
      <c r="M186" s="138"/>
      <c r="N186" s="133"/>
      <c r="O186" s="139"/>
      <c r="P186" s="140"/>
      <c r="Q186" s="136"/>
      <c r="R186" s="141"/>
    </row>
    <row r="187" spans="1:18">
      <c r="A187" s="7" t="s">
        <v>655</v>
      </c>
      <c r="B187" s="7" t="s">
        <v>154</v>
      </c>
      <c r="C187" s="7" t="s">
        <v>108</v>
      </c>
      <c r="D187" s="8">
        <v>36893</v>
      </c>
      <c r="E187" s="87">
        <f t="shared" ca="1" si="4"/>
        <v>22</v>
      </c>
      <c r="F187" s="99">
        <v>33640</v>
      </c>
      <c r="G187" s="100">
        <v>3</v>
      </c>
      <c r="H187" s="214">
        <f t="shared" si="5"/>
        <v>35322</v>
      </c>
      <c r="K187" s="138"/>
      <c r="L187" s="138"/>
      <c r="M187" s="138"/>
      <c r="N187" s="133"/>
      <c r="O187" s="139"/>
      <c r="P187" s="140"/>
      <c r="Q187" s="136"/>
      <c r="R187" s="141"/>
    </row>
    <row r="188" spans="1:18">
      <c r="A188" s="7" t="s">
        <v>307</v>
      </c>
      <c r="B188" s="7" t="s">
        <v>107</v>
      </c>
      <c r="C188" s="7" t="s">
        <v>131</v>
      </c>
      <c r="D188" s="8">
        <v>40360</v>
      </c>
      <c r="E188" s="87">
        <f t="shared" ca="1" si="4"/>
        <v>12</v>
      </c>
      <c r="F188" s="99">
        <v>33752</v>
      </c>
      <c r="G188" s="100">
        <v>3</v>
      </c>
      <c r="H188" s="214">
        <f t="shared" si="5"/>
        <v>35439.599999999999</v>
      </c>
      <c r="K188" s="138"/>
      <c r="L188" s="138"/>
      <c r="M188" s="138"/>
      <c r="N188" s="133"/>
      <c r="O188" s="139"/>
      <c r="P188" s="140"/>
      <c r="Q188" s="136"/>
      <c r="R188" s="141"/>
    </row>
    <row r="189" spans="1:18">
      <c r="A189" s="7" t="s">
        <v>892</v>
      </c>
      <c r="B189" s="7" t="s">
        <v>115</v>
      </c>
      <c r="C189" s="7" t="s">
        <v>125</v>
      </c>
      <c r="D189" s="8">
        <v>37470</v>
      </c>
      <c r="E189" s="87">
        <f t="shared" ca="1" si="4"/>
        <v>20</v>
      </c>
      <c r="F189" s="99">
        <v>33810</v>
      </c>
      <c r="G189" s="100">
        <v>5</v>
      </c>
      <c r="H189" s="214">
        <f t="shared" si="5"/>
        <v>35500.5</v>
      </c>
      <c r="K189" s="138"/>
      <c r="L189" s="138"/>
      <c r="M189" s="138"/>
      <c r="N189" s="133"/>
      <c r="O189" s="139"/>
      <c r="P189" s="140"/>
      <c r="Q189" s="136"/>
      <c r="R189" s="141"/>
    </row>
    <row r="190" spans="1:18">
      <c r="A190" s="7" t="s">
        <v>281</v>
      </c>
      <c r="B190" s="7" t="s">
        <v>147</v>
      </c>
      <c r="C190" s="7" t="s">
        <v>108</v>
      </c>
      <c r="D190" s="8">
        <v>40447</v>
      </c>
      <c r="E190" s="87">
        <f t="shared" ca="1" si="4"/>
        <v>12</v>
      </c>
      <c r="F190" s="99">
        <v>33970</v>
      </c>
      <c r="G190" s="100">
        <v>4</v>
      </c>
      <c r="H190" s="214">
        <f t="shared" si="5"/>
        <v>35668.5</v>
      </c>
      <c r="K190" s="138"/>
      <c r="L190" s="138"/>
      <c r="M190" s="138"/>
      <c r="N190" s="133"/>
      <c r="O190" s="139"/>
      <c r="P190" s="140"/>
      <c r="Q190" s="136"/>
      <c r="R190" s="141"/>
    </row>
    <row r="191" spans="1:18">
      <c r="A191" s="7" t="s">
        <v>564</v>
      </c>
      <c r="B191" s="7" t="s">
        <v>110</v>
      </c>
      <c r="C191" s="7" t="s">
        <v>108</v>
      </c>
      <c r="D191" s="8">
        <v>38903</v>
      </c>
      <c r="E191" s="87">
        <f t="shared" ca="1" si="4"/>
        <v>16</v>
      </c>
      <c r="F191" s="99">
        <v>34060</v>
      </c>
      <c r="G191" s="100">
        <v>2</v>
      </c>
      <c r="H191" s="214">
        <f t="shared" si="5"/>
        <v>35763</v>
      </c>
      <c r="K191" s="138"/>
      <c r="L191" s="138"/>
      <c r="M191" s="138"/>
      <c r="N191" s="133"/>
      <c r="O191" s="139"/>
      <c r="P191" s="140"/>
      <c r="Q191" s="136"/>
      <c r="R191" s="141"/>
    </row>
    <row r="192" spans="1:18">
      <c r="A192" s="7" t="s">
        <v>156</v>
      </c>
      <c r="B192" s="7" t="s">
        <v>113</v>
      </c>
      <c r="C192" s="7" t="s">
        <v>125</v>
      </c>
      <c r="D192" s="8">
        <v>41014</v>
      </c>
      <c r="E192" s="87">
        <f t="shared" ca="1" si="4"/>
        <v>10</v>
      </c>
      <c r="F192" s="99">
        <v>34110</v>
      </c>
      <c r="G192" s="100">
        <v>4</v>
      </c>
      <c r="H192" s="214">
        <f t="shared" si="5"/>
        <v>35815.5</v>
      </c>
      <c r="K192" s="138"/>
      <c r="L192" s="138"/>
      <c r="M192" s="138"/>
      <c r="N192" s="133"/>
      <c r="O192" s="139"/>
      <c r="P192" s="140"/>
      <c r="Q192" s="136"/>
      <c r="R192" s="141"/>
    </row>
    <row r="193" spans="1:18">
      <c r="A193" s="7" t="s">
        <v>255</v>
      </c>
      <c r="B193" s="7" t="s">
        <v>119</v>
      </c>
      <c r="C193" s="7" t="s">
        <v>108</v>
      </c>
      <c r="D193" s="8">
        <v>40521</v>
      </c>
      <c r="E193" s="87">
        <f t="shared" ca="1" si="4"/>
        <v>12</v>
      </c>
      <c r="F193" s="99">
        <v>34330</v>
      </c>
      <c r="G193" s="100">
        <v>3</v>
      </c>
      <c r="H193" s="214">
        <f t="shared" si="5"/>
        <v>36046.5</v>
      </c>
      <c r="K193" s="138"/>
      <c r="L193" s="138"/>
      <c r="M193" s="138"/>
      <c r="N193" s="133"/>
      <c r="O193" s="139"/>
      <c r="P193" s="140"/>
      <c r="Q193" s="136"/>
      <c r="R193" s="141"/>
    </row>
    <row r="194" spans="1:18">
      <c r="A194" s="7" t="s">
        <v>415</v>
      </c>
      <c r="B194" s="7" t="s">
        <v>140</v>
      </c>
      <c r="C194" s="7" t="s">
        <v>108</v>
      </c>
      <c r="D194" s="8">
        <v>39655</v>
      </c>
      <c r="E194" s="87">
        <f t="shared" ref="E194:E257" ca="1" si="6">DATEDIF(D194,TODAY(),"Y")</f>
        <v>14</v>
      </c>
      <c r="F194" s="99">
        <v>34480</v>
      </c>
      <c r="G194" s="100">
        <v>3</v>
      </c>
      <c r="H194" s="214">
        <f t="shared" si="5"/>
        <v>36204</v>
      </c>
      <c r="K194" s="138"/>
      <c r="L194" s="138"/>
      <c r="M194" s="138"/>
      <c r="N194" s="133"/>
      <c r="O194" s="139"/>
      <c r="P194" s="140"/>
      <c r="Q194" s="136"/>
      <c r="R194" s="141"/>
    </row>
    <row r="195" spans="1:18">
      <c r="A195" s="7" t="s">
        <v>211</v>
      </c>
      <c r="B195" s="7" t="s">
        <v>107</v>
      </c>
      <c r="C195" s="7" t="s">
        <v>111</v>
      </c>
      <c r="D195" s="8">
        <v>40706</v>
      </c>
      <c r="E195" s="87">
        <f t="shared" ca="1" si="6"/>
        <v>11</v>
      </c>
      <c r="F195" s="99">
        <v>34680</v>
      </c>
      <c r="G195" s="100">
        <v>5</v>
      </c>
      <c r="H195" s="214">
        <f t="shared" ref="H195:H258" si="7">$I$2*F195+F195</f>
        <v>36414</v>
      </c>
      <c r="K195" s="138"/>
      <c r="L195" s="138"/>
      <c r="M195" s="138"/>
      <c r="N195" s="133"/>
      <c r="O195" s="139"/>
      <c r="P195" s="140"/>
      <c r="Q195" s="136"/>
      <c r="R195" s="141"/>
    </row>
    <row r="196" spans="1:18">
      <c r="A196" s="7" t="s">
        <v>351</v>
      </c>
      <c r="B196" s="7" t="s">
        <v>140</v>
      </c>
      <c r="C196" s="7" t="s">
        <v>108</v>
      </c>
      <c r="D196" s="8">
        <v>40175</v>
      </c>
      <c r="E196" s="87">
        <f t="shared" ca="1" si="6"/>
        <v>13</v>
      </c>
      <c r="F196" s="99">
        <v>34690</v>
      </c>
      <c r="G196" s="100">
        <v>2</v>
      </c>
      <c r="H196" s="214">
        <f t="shared" si="7"/>
        <v>36424.5</v>
      </c>
      <c r="K196" s="138"/>
      <c r="L196" s="138"/>
      <c r="M196" s="138"/>
      <c r="N196" s="133"/>
      <c r="O196" s="139"/>
      <c r="P196" s="140"/>
      <c r="Q196" s="136"/>
      <c r="R196" s="141"/>
    </row>
    <row r="197" spans="1:18">
      <c r="A197" s="7" t="s">
        <v>763</v>
      </c>
      <c r="B197" s="7" t="s">
        <v>123</v>
      </c>
      <c r="C197" s="7" t="s">
        <v>108</v>
      </c>
      <c r="D197" s="8">
        <v>35965</v>
      </c>
      <c r="E197" s="91">
        <f t="shared" ca="1" si="6"/>
        <v>24</v>
      </c>
      <c r="F197" s="99">
        <v>34780</v>
      </c>
      <c r="G197" s="100">
        <v>4</v>
      </c>
      <c r="H197" s="214">
        <f t="shared" si="7"/>
        <v>36519</v>
      </c>
      <c r="K197" s="138"/>
      <c r="L197" s="138"/>
      <c r="M197" s="138"/>
      <c r="N197" s="133"/>
      <c r="O197" s="139"/>
      <c r="P197" s="140"/>
      <c r="Q197" s="136"/>
      <c r="R197" s="141"/>
    </row>
    <row r="198" spans="1:18">
      <c r="A198" s="7" t="s">
        <v>926</v>
      </c>
      <c r="B198" s="7" t="s">
        <v>119</v>
      </c>
      <c r="C198" s="7" t="s">
        <v>125</v>
      </c>
      <c r="D198" s="8">
        <v>36196</v>
      </c>
      <c r="E198" s="87">
        <f t="shared" ca="1" si="6"/>
        <v>23</v>
      </c>
      <c r="F198" s="99">
        <v>34980</v>
      </c>
      <c r="G198" s="100">
        <v>2</v>
      </c>
      <c r="H198" s="214">
        <f t="shared" si="7"/>
        <v>36729</v>
      </c>
      <c r="K198" s="138"/>
      <c r="L198" s="138"/>
      <c r="M198" s="138"/>
      <c r="N198" s="133"/>
      <c r="O198" s="139"/>
      <c r="P198" s="140"/>
      <c r="Q198" s="136"/>
      <c r="R198" s="141"/>
    </row>
    <row r="199" spans="1:18">
      <c r="A199" s="7" t="s">
        <v>361</v>
      </c>
      <c r="B199" s="7" t="s">
        <v>107</v>
      </c>
      <c r="C199" s="7" t="s">
        <v>108</v>
      </c>
      <c r="D199" s="8">
        <v>40018</v>
      </c>
      <c r="E199" s="87">
        <f t="shared" ca="1" si="6"/>
        <v>13</v>
      </c>
      <c r="F199" s="99">
        <v>34990</v>
      </c>
      <c r="G199" s="100">
        <v>3</v>
      </c>
      <c r="H199" s="214">
        <f t="shared" si="7"/>
        <v>36739.5</v>
      </c>
      <c r="K199" s="138"/>
      <c r="L199" s="138"/>
      <c r="M199" s="138"/>
      <c r="N199" s="133"/>
      <c r="O199" s="139"/>
      <c r="P199" s="140"/>
      <c r="Q199" s="136"/>
      <c r="R199" s="141"/>
    </row>
    <row r="200" spans="1:18">
      <c r="A200" s="7" t="s">
        <v>192</v>
      </c>
      <c r="B200" s="7" t="s">
        <v>115</v>
      </c>
      <c r="C200" s="7" t="s">
        <v>125</v>
      </c>
      <c r="D200" s="8">
        <v>40807</v>
      </c>
      <c r="E200" s="87">
        <f t="shared" ca="1" si="6"/>
        <v>11</v>
      </c>
      <c r="F200" s="99">
        <v>35045</v>
      </c>
      <c r="G200" s="100">
        <v>4</v>
      </c>
      <c r="H200" s="214">
        <f t="shared" si="7"/>
        <v>36797.25</v>
      </c>
      <c r="K200" s="138"/>
      <c r="L200" s="138"/>
      <c r="M200" s="138"/>
      <c r="N200" s="133"/>
      <c r="O200" s="139"/>
      <c r="P200" s="140"/>
      <c r="Q200" s="136"/>
      <c r="R200" s="141"/>
    </row>
    <row r="201" spans="1:18">
      <c r="A201" s="7" t="s">
        <v>485</v>
      </c>
      <c r="B201" s="7" t="s">
        <v>107</v>
      </c>
      <c r="C201" s="7" t="s">
        <v>111</v>
      </c>
      <c r="D201" s="8">
        <v>39272</v>
      </c>
      <c r="E201" s="87">
        <f t="shared" ca="1" si="6"/>
        <v>15</v>
      </c>
      <c r="F201" s="99">
        <v>35240</v>
      </c>
      <c r="G201" s="100">
        <v>3</v>
      </c>
      <c r="H201" s="214">
        <f t="shared" si="7"/>
        <v>37002</v>
      </c>
      <c r="K201" s="138"/>
      <c r="L201" s="138"/>
      <c r="M201" s="138"/>
      <c r="N201" s="133"/>
      <c r="O201" s="139"/>
      <c r="P201" s="140"/>
      <c r="Q201" s="136"/>
      <c r="R201" s="141"/>
    </row>
    <row r="202" spans="1:18">
      <c r="A202" s="7" t="s">
        <v>332</v>
      </c>
      <c r="B202" s="7" t="s">
        <v>137</v>
      </c>
      <c r="C202" s="7" t="s">
        <v>111</v>
      </c>
      <c r="D202" s="8">
        <v>40263</v>
      </c>
      <c r="E202" s="87">
        <f t="shared" ca="1" si="6"/>
        <v>12</v>
      </c>
      <c r="F202" s="99">
        <v>35260</v>
      </c>
      <c r="G202" s="100">
        <v>2</v>
      </c>
      <c r="H202" s="214">
        <f t="shared" si="7"/>
        <v>37023</v>
      </c>
      <c r="K202" s="138"/>
      <c r="L202" s="138"/>
      <c r="M202" s="138"/>
      <c r="N202" s="133"/>
      <c r="O202" s="139"/>
      <c r="P202" s="140"/>
      <c r="Q202" s="136"/>
      <c r="R202" s="141"/>
    </row>
    <row r="203" spans="1:18">
      <c r="A203" s="7" t="s">
        <v>662</v>
      </c>
      <c r="B203" s="7" t="s">
        <v>123</v>
      </c>
      <c r="C203" s="7" t="s">
        <v>125</v>
      </c>
      <c r="D203" s="8">
        <v>36896</v>
      </c>
      <c r="E203" s="87">
        <f t="shared" ca="1" si="6"/>
        <v>22</v>
      </c>
      <c r="F203" s="99">
        <v>35280</v>
      </c>
      <c r="G203" s="100">
        <v>3</v>
      </c>
      <c r="H203" s="214">
        <f t="shared" si="7"/>
        <v>37044</v>
      </c>
      <c r="K203" s="138"/>
      <c r="L203" s="138"/>
      <c r="M203" s="138"/>
      <c r="N203" s="133"/>
      <c r="O203" s="139"/>
      <c r="P203" s="140"/>
      <c r="Q203" s="136"/>
      <c r="R203" s="141"/>
    </row>
    <row r="204" spans="1:18">
      <c r="A204" s="7" t="s">
        <v>329</v>
      </c>
      <c r="B204" s="7" t="s">
        <v>140</v>
      </c>
      <c r="C204" s="7" t="s">
        <v>108</v>
      </c>
      <c r="D204" s="8">
        <v>40270</v>
      </c>
      <c r="E204" s="87">
        <f t="shared" ca="1" si="6"/>
        <v>12</v>
      </c>
      <c r="F204" s="99">
        <v>35300</v>
      </c>
      <c r="G204" s="100">
        <v>5</v>
      </c>
      <c r="H204" s="214">
        <f t="shared" si="7"/>
        <v>37065</v>
      </c>
      <c r="K204" s="138"/>
      <c r="L204" s="138"/>
      <c r="M204" s="138"/>
      <c r="N204" s="133"/>
      <c r="O204" s="139"/>
      <c r="P204" s="140"/>
      <c r="Q204" s="136"/>
      <c r="R204" s="141"/>
    </row>
    <row r="205" spans="1:18">
      <c r="A205" s="7" t="s">
        <v>262</v>
      </c>
      <c r="B205" s="7" t="s">
        <v>121</v>
      </c>
      <c r="C205" s="7" t="s">
        <v>131</v>
      </c>
      <c r="D205" s="8">
        <v>40494</v>
      </c>
      <c r="E205" s="87">
        <f t="shared" ca="1" si="6"/>
        <v>12</v>
      </c>
      <c r="F205" s="99">
        <v>35312</v>
      </c>
      <c r="G205" s="100">
        <v>3</v>
      </c>
      <c r="H205" s="214">
        <f t="shared" si="7"/>
        <v>37077.599999999999</v>
      </c>
      <c r="K205" s="138"/>
      <c r="L205" s="138"/>
      <c r="M205" s="138"/>
      <c r="N205" s="133"/>
      <c r="O205" s="139"/>
      <c r="P205" s="140"/>
      <c r="Q205" s="136"/>
      <c r="R205" s="141"/>
    </row>
    <row r="206" spans="1:18">
      <c r="A206" s="7" t="s">
        <v>225</v>
      </c>
      <c r="B206" s="7" t="s">
        <v>177</v>
      </c>
      <c r="C206" s="7" t="s">
        <v>108</v>
      </c>
      <c r="D206" s="8">
        <v>40625</v>
      </c>
      <c r="E206" s="87">
        <f t="shared" ca="1" si="6"/>
        <v>11</v>
      </c>
      <c r="F206" s="99">
        <v>35320</v>
      </c>
      <c r="G206" s="100">
        <v>3</v>
      </c>
      <c r="H206" s="214">
        <f t="shared" si="7"/>
        <v>37086</v>
      </c>
      <c r="K206" s="138"/>
      <c r="L206" s="138"/>
      <c r="M206" s="138"/>
      <c r="N206" s="133"/>
      <c r="O206" s="139"/>
      <c r="P206" s="140"/>
      <c r="Q206" s="136"/>
      <c r="R206" s="141"/>
    </row>
    <row r="207" spans="1:18">
      <c r="A207" s="7" t="s">
        <v>406</v>
      </c>
      <c r="B207" s="7" t="s">
        <v>113</v>
      </c>
      <c r="C207" s="7" t="s">
        <v>108</v>
      </c>
      <c r="D207" s="8">
        <v>39692</v>
      </c>
      <c r="E207" s="87">
        <f t="shared" ca="1" si="6"/>
        <v>14</v>
      </c>
      <c r="F207" s="99">
        <v>35360</v>
      </c>
      <c r="G207" s="100">
        <v>5</v>
      </c>
      <c r="H207" s="214">
        <f t="shared" si="7"/>
        <v>37128</v>
      </c>
      <c r="K207" s="138"/>
      <c r="L207" s="138"/>
      <c r="M207" s="138"/>
      <c r="N207" s="133"/>
      <c r="O207" s="139"/>
      <c r="P207" s="140"/>
      <c r="Q207" s="136"/>
      <c r="R207" s="141"/>
    </row>
    <row r="208" spans="1:18">
      <c r="A208" s="7" t="s">
        <v>952</v>
      </c>
      <c r="B208" s="7" t="s">
        <v>107</v>
      </c>
      <c r="C208" s="7" t="s">
        <v>108</v>
      </c>
      <c r="D208" s="8">
        <v>36549</v>
      </c>
      <c r="E208" s="87">
        <f t="shared" ca="1" si="6"/>
        <v>22</v>
      </c>
      <c r="F208" s="99">
        <v>35460</v>
      </c>
      <c r="G208" s="100">
        <v>1</v>
      </c>
      <c r="H208" s="214">
        <f t="shared" si="7"/>
        <v>37233</v>
      </c>
      <c r="K208" s="138"/>
      <c r="L208" s="138"/>
      <c r="M208" s="138"/>
      <c r="N208" s="133"/>
      <c r="O208" s="139"/>
      <c r="P208" s="140"/>
      <c r="Q208" s="136"/>
      <c r="R208" s="141"/>
    </row>
    <row r="209" spans="1:18">
      <c r="A209" s="7" t="s">
        <v>461</v>
      </c>
      <c r="B209" s="7" t="s">
        <v>140</v>
      </c>
      <c r="C209" s="7" t="s">
        <v>111</v>
      </c>
      <c r="D209" s="8">
        <v>39378</v>
      </c>
      <c r="E209" s="87">
        <f t="shared" ca="1" si="6"/>
        <v>15</v>
      </c>
      <c r="F209" s="99">
        <v>35460</v>
      </c>
      <c r="G209" s="100">
        <v>3</v>
      </c>
      <c r="H209" s="214">
        <f t="shared" si="7"/>
        <v>37233</v>
      </c>
      <c r="K209" s="138"/>
      <c r="L209" s="138"/>
      <c r="M209" s="138"/>
      <c r="N209" s="133"/>
      <c r="O209" s="139"/>
      <c r="P209" s="140"/>
      <c r="Q209" s="136"/>
      <c r="R209" s="141"/>
    </row>
    <row r="210" spans="1:18">
      <c r="A210" s="7" t="s">
        <v>806</v>
      </c>
      <c r="B210" s="7" t="s">
        <v>140</v>
      </c>
      <c r="C210" s="7" t="s">
        <v>108</v>
      </c>
      <c r="D210" s="8">
        <v>35830</v>
      </c>
      <c r="E210" s="87">
        <f t="shared" ca="1" si="6"/>
        <v>24</v>
      </c>
      <c r="F210" s="99">
        <v>35460</v>
      </c>
      <c r="G210" s="100">
        <v>5</v>
      </c>
      <c r="H210" s="214">
        <f t="shared" si="7"/>
        <v>37233</v>
      </c>
      <c r="K210" s="138"/>
      <c r="L210" s="138"/>
      <c r="M210" s="138"/>
      <c r="N210" s="133"/>
      <c r="O210" s="139"/>
      <c r="P210" s="140"/>
      <c r="Q210" s="136"/>
      <c r="R210" s="141"/>
    </row>
    <row r="211" spans="1:18">
      <c r="A211" s="7" t="s">
        <v>347</v>
      </c>
      <c r="B211" s="7" t="s">
        <v>140</v>
      </c>
      <c r="C211" s="7" t="s">
        <v>108</v>
      </c>
      <c r="D211" s="8">
        <v>40203</v>
      </c>
      <c r="E211" s="87">
        <f t="shared" ca="1" si="6"/>
        <v>12</v>
      </c>
      <c r="F211" s="99">
        <v>35600</v>
      </c>
      <c r="G211" s="100">
        <v>5</v>
      </c>
      <c r="H211" s="214">
        <f t="shared" si="7"/>
        <v>37380</v>
      </c>
      <c r="K211" s="138"/>
      <c r="L211" s="138"/>
      <c r="M211" s="138"/>
      <c r="N211" s="133"/>
      <c r="O211" s="139"/>
      <c r="P211" s="140"/>
      <c r="Q211" s="136"/>
      <c r="R211" s="141"/>
    </row>
    <row r="212" spans="1:18">
      <c r="A212" s="7" t="s">
        <v>435</v>
      </c>
      <c r="B212" s="7" t="s">
        <v>260</v>
      </c>
      <c r="C212" s="7" t="s">
        <v>111</v>
      </c>
      <c r="D212" s="8">
        <v>39529</v>
      </c>
      <c r="E212" s="87">
        <f t="shared" ca="1" si="6"/>
        <v>14</v>
      </c>
      <c r="F212" s="99">
        <v>35620</v>
      </c>
      <c r="G212" s="100">
        <v>4</v>
      </c>
      <c r="H212" s="214">
        <f t="shared" si="7"/>
        <v>37401</v>
      </c>
      <c r="K212" s="138"/>
      <c r="L212" s="138"/>
      <c r="M212" s="138"/>
      <c r="N212" s="133"/>
      <c r="O212" s="139"/>
      <c r="P212" s="140"/>
      <c r="Q212" s="136"/>
      <c r="R212" s="141"/>
    </row>
    <row r="213" spans="1:18">
      <c r="A213" s="7" t="s">
        <v>7</v>
      </c>
      <c r="B213" s="7" t="s">
        <v>130</v>
      </c>
      <c r="C213" s="7" t="s">
        <v>131</v>
      </c>
      <c r="D213" s="8">
        <v>41151</v>
      </c>
      <c r="E213" s="87">
        <f t="shared" ca="1" si="6"/>
        <v>10</v>
      </c>
      <c r="F213" s="99">
        <v>35680</v>
      </c>
      <c r="G213" s="100">
        <v>2</v>
      </c>
      <c r="H213" s="214">
        <f t="shared" si="7"/>
        <v>37464</v>
      </c>
      <c r="K213" s="138"/>
      <c r="L213" s="138"/>
      <c r="M213" s="138"/>
      <c r="N213" s="133"/>
      <c r="O213" s="139"/>
      <c r="P213" s="140"/>
      <c r="Q213" s="136"/>
      <c r="R213" s="141"/>
    </row>
    <row r="214" spans="1:18">
      <c r="A214" s="7" t="s">
        <v>845</v>
      </c>
      <c r="B214" s="7" t="s">
        <v>140</v>
      </c>
      <c r="C214" s="7" t="s">
        <v>108</v>
      </c>
      <c r="D214" s="8">
        <v>36431</v>
      </c>
      <c r="E214" s="87">
        <f t="shared" ca="1" si="6"/>
        <v>23</v>
      </c>
      <c r="F214" s="99">
        <v>35820</v>
      </c>
      <c r="G214" s="100">
        <v>2</v>
      </c>
      <c r="H214" s="214">
        <f t="shared" si="7"/>
        <v>37611</v>
      </c>
      <c r="K214" s="138"/>
      <c r="L214" s="138"/>
      <c r="M214" s="138"/>
      <c r="N214" s="133"/>
      <c r="O214" s="139"/>
      <c r="P214" s="140"/>
      <c r="Q214" s="136"/>
      <c r="R214" s="141"/>
    </row>
    <row r="215" spans="1:18">
      <c r="A215" s="7" t="s">
        <v>909</v>
      </c>
      <c r="B215" s="7" t="s">
        <v>110</v>
      </c>
      <c r="C215" s="7" t="s">
        <v>131</v>
      </c>
      <c r="D215" s="8">
        <v>36380</v>
      </c>
      <c r="E215" s="87">
        <f t="shared" ca="1" si="6"/>
        <v>23</v>
      </c>
      <c r="F215" s="99">
        <v>36052</v>
      </c>
      <c r="G215" s="100">
        <v>5</v>
      </c>
      <c r="H215" s="214">
        <f t="shared" si="7"/>
        <v>37854.6</v>
      </c>
      <c r="K215" s="138"/>
      <c r="L215" s="138"/>
      <c r="M215" s="138"/>
      <c r="N215" s="133"/>
      <c r="O215" s="139"/>
      <c r="P215" s="140"/>
      <c r="Q215" s="136"/>
      <c r="R215" s="141"/>
    </row>
    <row r="216" spans="1:18">
      <c r="A216" s="7" t="s">
        <v>552</v>
      </c>
      <c r="B216" s="7" t="s">
        <v>110</v>
      </c>
      <c r="C216" s="7" t="s">
        <v>111</v>
      </c>
      <c r="D216" s="8">
        <v>38986</v>
      </c>
      <c r="E216" s="87">
        <f t="shared" ca="1" si="6"/>
        <v>16</v>
      </c>
      <c r="F216" s="99">
        <v>36230</v>
      </c>
      <c r="G216" s="100">
        <v>2</v>
      </c>
      <c r="H216" s="214">
        <f t="shared" si="7"/>
        <v>38041.5</v>
      </c>
      <c r="K216" s="138"/>
      <c r="L216" s="138"/>
      <c r="M216" s="138"/>
      <c r="N216" s="133"/>
      <c r="O216" s="139"/>
      <c r="P216" s="140"/>
      <c r="Q216" s="136"/>
      <c r="R216" s="141"/>
    </row>
    <row r="217" spans="1:18">
      <c r="A217" s="7" t="s">
        <v>440</v>
      </c>
      <c r="B217" s="7" t="s">
        <v>260</v>
      </c>
      <c r="C217" s="7" t="s">
        <v>108</v>
      </c>
      <c r="D217" s="8">
        <v>39492</v>
      </c>
      <c r="E217" s="87">
        <f t="shared" ca="1" si="6"/>
        <v>14</v>
      </c>
      <c r="F217" s="99">
        <v>36630</v>
      </c>
      <c r="G217" s="100">
        <v>4</v>
      </c>
      <c r="H217" s="214">
        <f t="shared" si="7"/>
        <v>38461.5</v>
      </c>
      <c r="K217" s="138"/>
      <c r="L217" s="138"/>
      <c r="M217" s="138"/>
      <c r="N217" s="133"/>
      <c r="O217" s="139"/>
      <c r="P217" s="140"/>
      <c r="Q217" s="136"/>
      <c r="R217" s="141"/>
    </row>
    <row r="218" spans="1:18">
      <c r="A218" s="7" t="s">
        <v>443</v>
      </c>
      <c r="B218" s="7" t="s">
        <v>119</v>
      </c>
      <c r="C218" s="7" t="s">
        <v>131</v>
      </c>
      <c r="D218" s="8">
        <v>39458</v>
      </c>
      <c r="E218" s="87">
        <f t="shared" ca="1" si="6"/>
        <v>15</v>
      </c>
      <c r="F218" s="99">
        <v>36788</v>
      </c>
      <c r="G218" s="100">
        <v>4</v>
      </c>
      <c r="H218" s="214">
        <f t="shared" si="7"/>
        <v>38627.4</v>
      </c>
      <c r="K218" s="138"/>
      <c r="L218" s="138"/>
      <c r="M218" s="138"/>
      <c r="N218" s="133"/>
      <c r="O218" s="139"/>
      <c r="P218" s="140"/>
      <c r="Q218" s="136"/>
      <c r="R218" s="141"/>
    </row>
    <row r="219" spans="1:18">
      <c r="A219" s="7" t="s">
        <v>229</v>
      </c>
      <c r="B219" s="7" t="s">
        <v>147</v>
      </c>
      <c r="C219" s="7" t="s">
        <v>131</v>
      </c>
      <c r="D219" s="8">
        <v>40610</v>
      </c>
      <c r="E219" s="87">
        <f t="shared" ca="1" si="6"/>
        <v>11</v>
      </c>
      <c r="F219" s="99">
        <v>36844</v>
      </c>
      <c r="G219" s="100">
        <v>4</v>
      </c>
      <c r="H219" s="214">
        <f t="shared" si="7"/>
        <v>38686.199999999997</v>
      </c>
      <c r="K219" s="138"/>
      <c r="L219" s="138"/>
      <c r="M219" s="138"/>
      <c r="N219" s="133"/>
      <c r="O219" s="139"/>
      <c r="P219" s="140"/>
      <c r="Q219" s="136"/>
      <c r="R219" s="141"/>
    </row>
    <row r="220" spans="1:18">
      <c r="A220" s="7" t="s">
        <v>906</v>
      </c>
      <c r="B220" s="7" t="s">
        <v>110</v>
      </c>
      <c r="C220" s="7" t="s">
        <v>108</v>
      </c>
      <c r="D220" s="8">
        <v>35990</v>
      </c>
      <c r="E220" s="87">
        <f t="shared" ca="1" si="6"/>
        <v>24</v>
      </c>
      <c r="F220" s="99">
        <v>36890</v>
      </c>
      <c r="G220" s="100">
        <v>1</v>
      </c>
      <c r="H220" s="214">
        <f t="shared" si="7"/>
        <v>38734.5</v>
      </c>
      <c r="K220" s="138"/>
      <c r="L220" s="138"/>
      <c r="M220" s="138"/>
      <c r="N220" s="133"/>
      <c r="O220" s="139"/>
      <c r="P220" s="140"/>
      <c r="Q220" s="136"/>
      <c r="R220" s="141"/>
    </row>
    <row r="221" spans="1:18">
      <c r="A221" s="7" t="s">
        <v>905</v>
      </c>
      <c r="B221" s="7" t="s">
        <v>110</v>
      </c>
      <c r="C221" s="7" t="s">
        <v>131</v>
      </c>
      <c r="D221" s="8">
        <v>36340</v>
      </c>
      <c r="E221" s="87">
        <f t="shared" ca="1" si="6"/>
        <v>23</v>
      </c>
      <c r="F221" s="99">
        <v>37016</v>
      </c>
      <c r="G221" s="100">
        <v>4</v>
      </c>
      <c r="H221" s="214">
        <f t="shared" si="7"/>
        <v>38866.800000000003</v>
      </c>
      <c r="K221" s="138"/>
      <c r="L221" s="138"/>
      <c r="M221" s="138"/>
      <c r="N221" s="133"/>
      <c r="O221" s="139"/>
      <c r="P221" s="140"/>
      <c r="Q221" s="136"/>
      <c r="R221" s="141"/>
    </row>
    <row r="222" spans="1:18">
      <c r="A222" s="7" t="s">
        <v>157</v>
      </c>
      <c r="B222" s="7" t="s">
        <v>147</v>
      </c>
      <c r="C222" s="7" t="s">
        <v>108</v>
      </c>
      <c r="D222" s="8">
        <v>41007</v>
      </c>
      <c r="E222" s="87">
        <f t="shared" ca="1" si="6"/>
        <v>10</v>
      </c>
      <c r="F222" s="99">
        <v>37020</v>
      </c>
      <c r="G222" s="100">
        <v>2</v>
      </c>
      <c r="H222" s="214">
        <f t="shared" si="7"/>
        <v>38871</v>
      </c>
      <c r="K222" s="138"/>
      <c r="L222" s="138"/>
      <c r="M222" s="138"/>
      <c r="N222" s="133"/>
      <c r="O222" s="139"/>
      <c r="P222" s="140"/>
      <c r="Q222" s="136"/>
      <c r="R222" s="141"/>
    </row>
    <row r="223" spans="1:18">
      <c r="A223" s="7" t="s">
        <v>392</v>
      </c>
      <c r="B223" s="7" t="s">
        <v>107</v>
      </c>
      <c r="C223" s="7" t="s">
        <v>131</v>
      </c>
      <c r="D223" s="8">
        <v>39742</v>
      </c>
      <c r="E223" s="87">
        <f t="shared" ca="1" si="6"/>
        <v>14</v>
      </c>
      <c r="F223" s="99">
        <v>37344</v>
      </c>
      <c r="G223" s="100">
        <v>2</v>
      </c>
      <c r="H223" s="214">
        <f t="shared" si="7"/>
        <v>39211.199999999997</v>
      </c>
      <c r="K223" s="138"/>
      <c r="L223" s="138"/>
      <c r="M223" s="138"/>
      <c r="N223" s="133"/>
      <c r="O223" s="139"/>
      <c r="P223" s="140"/>
      <c r="Q223" s="136"/>
      <c r="R223" s="141"/>
    </row>
    <row r="224" spans="1:18">
      <c r="A224" s="7" t="s">
        <v>842</v>
      </c>
      <c r="B224" s="7" t="s">
        <v>140</v>
      </c>
      <c r="C224" s="7" t="s">
        <v>131</v>
      </c>
      <c r="D224" s="8">
        <v>36067</v>
      </c>
      <c r="E224" s="87">
        <f t="shared" ca="1" si="6"/>
        <v>24</v>
      </c>
      <c r="F224" s="99">
        <v>37612</v>
      </c>
      <c r="G224" s="100">
        <v>4</v>
      </c>
      <c r="H224" s="214">
        <f t="shared" si="7"/>
        <v>39492.6</v>
      </c>
      <c r="K224" s="138"/>
      <c r="L224" s="138"/>
      <c r="M224" s="138"/>
      <c r="N224" s="133"/>
      <c r="O224" s="139"/>
      <c r="P224" s="140"/>
      <c r="Q224" s="136"/>
      <c r="R224" s="141"/>
    </row>
    <row r="225" spans="1:18">
      <c r="A225" s="7" t="s">
        <v>201</v>
      </c>
      <c r="B225" s="7" t="s">
        <v>137</v>
      </c>
      <c r="C225" s="7" t="s">
        <v>108</v>
      </c>
      <c r="D225" s="8">
        <v>40752</v>
      </c>
      <c r="E225" s="87">
        <f t="shared" ca="1" si="6"/>
        <v>11</v>
      </c>
      <c r="F225" s="99">
        <v>37620</v>
      </c>
      <c r="G225" s="100">
        <v>5</v>
      </c>
      <c r="H225" s="214">
        <f t="shared" si="7"/>
        <v>39501</v>
      </c>
      <c r="K225" s="138"/>
      <c r="L225" s="138"/>
      <c r="M225" s="138"/>
      <c r="N225" s="133"/>
      <c r="O225" s="139"/>
      <c r="P225" s="140"/>
      <c r="Q225" s="136"/>
      <c r="R225" s="141"/>
    </row>
    <row r="226" spans="1:18">
      <c r="A226" s="7" t="s">
        <v>599</v>
      </c>
      <c r="B226" s="7" t="s">
        <v>107</v>
      </c>
      <c r="C226" s="7" t="s">
        <v>125</v>
      </c>
      <c r="D226" s="8">
        <v>38753</v>
      </c>
      <c r="E226" s="87">
        <f t="shared" ca="1" si="6"/>
        <v>16</v>
      </c>
      <c r="F226" s="99">
        <v>37660</v>
      </c>
      <c r="G226" s="100">
        <v>4</v>
      </c>
      <c r="H226" s="214">
        <f t="shared" si="7"/>
        <v>39543</v>
      </c>
      <c r="K226" s="138"/>
      <c r="L226" s="138"/>
      <c r="M226" s="138"/>
      <c r="N226" s="133"/>
      <c r="O226" s="139"/>
      <c r="P226" s="140"/>
      <c r="Q226" s="136"/>
      <c r="R226" s="141"/>
    </row>
    <row r="227" spans="1:18">
      <c r="A227" s="7" t="s">
        <v>540</v>
      </c>
      <c r="B227" s="7" t="s">
        <v>135</v>
      </c>
      <c r="C227" s="7" t="s">
        <v>108</v>
      </c>
      <c r="D227" s="8">
        <v>39069</v>
      </c>
      <c r="E227" s="87">
        <f t="shared" ca="1" si="6"/>
        <v>16</v>
      </c>
      <c r="F227" s="99">
        <v>37670</v>
      </c>
      <c r="G227" s="100">
        <v>3</v>
      </c>
      <c r="H227" s="214">
        <f t="shared" si="7"/>
        <v>39553.5</v>
      </c>
      <c r="K227" s="138"/>
      <c r="L227" s="138"/>
      <c r="M227" s="138"/>
      <c r="N227" s="133"/>
      <c r="O227" s="139"/>
      <c r="P227" s="140"/>
      <c r="Q227" s="136"/>
      <c r="R227" s="141"/>
    </row>
    <row r="228" spans="1:18">
      <c r="A228" s="7" t="s">
        <v>593</v>
      </c>
      <c r="B228" s="7" t="s">
        <v>113</v>
      </c>
      <c r="C228" s="7" t="s">
        <v>108</v>
      </c>
      <c r="D228" s="8">
        <v>38788</v>
      </c>
      <c r="E228" s="87">
        <f t="shared" ca="1" si="6"/>
        <v>16</v>
      </c>
      <c r="F228" s="99">
        <v>37750</v>
      </c>
      <c r="G228" s="100">
        <v>5</v>
      </c>
      <c r="H228" s="214">
        <f t="shared" si="7"/>
        <v>39637.5</v>
      </c>
      <c r="K228" s="138"/>
      <c r="L228" s="138"/>
      <c r="M228" s="138"/>
      <c r="N228" s="133"/>
      <c r="O228" s="139"/>
      <c r="P228" s="140"/>
      <c r="Q228" s="136"/>
      <c r="R228" s="141"/>
    </row>
    <row r="229" spans="1:18">
      <c r="A229" s="7" t="s">
        <v>825</v>
      </c>
      <c r="B229" s="7" t="s">
        <v>140</v>
      </c>
      <c r="C229" s="7" t="s">
        <v>108</v>
      </c>
      <c r="D229" s="8">
        <v>36332</v>
      </c>
      <c r="E229" s="87">
        <f t="shared" ca="1" si="6"/>
        <v>23</v>
      </c>
      <c r="F229" s="99">
        <v>37760</v>
      </c>
      <c r="G229" s="100">
        <v>2</v>
      </c>
      <c r="H229" s="214">
        <f t="shared" si="7"/>
        <v>39648</v>
      </c>
      <c r="K229" s="138"/>
      <c r="L229" s="138"/>
      <c r="M229" s="138"/>
      <c r="N229" s="133"/>
      <c r="O229" s="139"/>
      <c r="P229" s="140"/>
      <c r="Q229" s="136"/>
      <c r="R229" s="141"/>
    </row>
    <row r="230" spans="1:18">
      <c r="A230" s="7" t="s">
        <v>572</v>
      </c>
      <c r="B230" s="7" t="s">
        <v>119</v>
      </c>
      <c r="C230" s="7" t="s">
        <v>108</v>
      </c>
      <c r="D230" s="8">
        <v>38856</v>
      </c>
      <c r="E230" s="87">
        <f t="shared" ca="1" si="6"/>
        <v>16</v>
      </c>
      <c r="F230" s="99">
        <v>37770</v>
      </c>
      <c r="G230" s="100">
        <v>5</v>
      </c>
      <c r="H230" s="214">
        <f t="shared" si="7"/>
        <v>39658.5</v>
      </c>
      <c r="K230" s="138"/>
      <c r="L230" s="138"/>
      <c r="M230" s="138"/>
      <c r="N230" s="133"/>
      <c r="O230" s="139"/>
      <c r="P230" s="140"/>
      <c r="Q230" s="136"/>
      <c r="R230" s="141"/>
    </row>
    <row r="231" spans="1:18">
      <c r="A231" s="7" t="s">
        <v>270</v>
      </c>
      <c r="B231" s="7" t="s">
        <v>140</v>
      </c>
      <c r="C231" s="7" t="s">
        <v>111</v>
      </c>
      <c r="D231" s="8">
        <v>40470</v>
      </c>
      <c r="E231" s="87">
        <f t="shared" ca="1" si="6"/>
        <v>12</v>
      </c>
      <c r="F231" s="99">
        <v>37840</v>
      </c>
      <c r="G231" s="100">
        <v>1</v>
      </c>
      <c r="H231" s="214">
        <f t="shared" si="7"/>
        <v>39732</v>
      </c>
      <c r="K231" s="138"/>
      <c r="L231" s="138"/>
      <c r="M231" s="138"/>
      <c r="N231" s="133"/>
      <c r="O231" s="139"/>
      <c r="P231" s="140"/>
      <c r="Q231" s="136"/>
      <c r="R231" s="141"/>
    </row>
    <row r="232" spans="1:18">
      <c r="A232" s="7" t="s">
        <v>610</v>
      </c>
      <c r="B232" s="7" t="s">
        <v>140</v>
      </c>
      <c r="C232" s="7" t="s">
        <v>111</v>
      </c>
      <c r="D232" s="8">
        <v>38321</v>
      </c>
      <c r="E232" s="87">
        <f t="shared" ca="1" si="6"/>
        <v>18</v>
      </c>
      <c r="F232" s="99">
        <v>37980</v>
      </c>
      <c r="G232" s="100">
        <v>4</v>
      </c>
      <c r="H232" s="214">
        <f t="shared" si="7"/>
        <v>39879</v>
      </c>
      <c r="K232" s="138"/>
      <c r="L232" s="138"/>
      <c r="M232" s="138"/>
      <c r="N232" s="133"/>
      <c r="O232" s="139"/>
      <c r="P232" s="140"/>
      <c r="Q232" s="136"/>
      <c r="R232" s="141"/>
    </row>
    <row r="233" spans="1:18">
      <c r="A233" s="7" t="s">
        <v>290</v>
      </c>
      <c r="B233" s="7" t="s">
        <v>107</v>
      </c>
      <c r="C233" s="7" t="s">
        <v>125</v>
      </c>
      <c r="D233" s="8">
        <v>40410</v>
      </c>
      <c r="E233" s="87">
        <f t="shared" ca="1" si="6"/>
        <v>12</v>
      </c>
      <c r="F233" s="99">
        <v>38105</v>
      </c>
      <c r="G233" s="100">
        <v>2</v>
      </c>
      <c r="H233" s="214">
        <f t="shared" si="7"/>
        <v>40010.25</v>
      </c>
      <c r="K233" s="138"/>
      <c r="L233" s="138"/>
      <c r="M233" s="138"/>
      <c r="N233" s="133"/>
      <c r="O233" s="139"/>
      <c r="P233" s="140"/>
      <c r="Q233" s="136"/>
      <c r="R233" s="141"/>
    </row>
    <row r="234" spans="1:18">
      <c r="A234" s="7" t="s">
        <v>368</v>
      </c>
      <c r="B234" s="7" t="s">
        <v>147</v>
      </c>
      <c r="C234" s="7" t="s">
        <v>125</v>
      </c>
      <c r="D234" s="8">
        <v>39871</v>
      </c>
      <c r="E234" s="87">
        <f t="shared" ca="1" si="6"/>
        <v>13</v>
      </c>
      <c r="F234" s="99">
        <v>38575</v>
      </c>
      <c r="G234" s="100">
        <v>2</v>
      </c>
      <c r="H234" s="214">
        <f t="shared" si="7"/>
        <v>40503.75</v>
      </c>
      <c r="K234" s="138"/>
      <c r="L234" s="138"/>
      <c r="M234" s="138"/>
      <c r="N234" s="133"/>
      <c r="O234" s="139"/>
      <c r="P234" s="140"/>
      <c r="Q234" s="136"/>
      <c r="R234" s="141"/>
    </row>
    <row r="235" spans="1:18">
      <c r="A235" s="7" t="s">
        <v>327</v>
      </c>
      <c r="B235" s="7" t="s">
        <v>123</v>
      </c>
      <c r="C235" s="7" t="s">
        <v>108</v>
      </c>
      <c r="D235" s="8">
        <v>40274</v>
      </c>
      <c r="E235" s="87">
        <f t="shared" ca="1" si="6"/>
        <v>12</v>
      </c>
      <c r="F235" s="99">
        <v>38730</v>
      </c>
      <c r="G235" s="100">
        <v>1</v>
      </c>
      <c r="H235" s="214">
        <f t="shared" si="7"/>
        <v>40666.5</v>
      </c>
      <c r="K235" s="138"/>
      <c r="L235" s="138"/>
      <c r="M235" s="138"/>
      <c r="N235" s="133"/>
      <c r="O235" s="139"/>
      <c r="P235" s="140"/>
      <c r="Q235" s="136"/>
      <c r="R235" s="141"/>
    </row>
    <row r="236" spans="1:18">
      <c r="A236" s="7" t="s">
        <v>789</v>
      </c>
      <c r="B236" s="7" t="s">
        <v>113</v>
      </c>
      <c r="C236" s="7" t="s">
        <v>131</v>
      </c>
      <c r="D236" s="8">
        <v>36263</v>
      </c>
      <c r="E236" s="87">
        <f t="shared" ca="1" si="6"/>
        <v>23</v>
      </c>
      <c r="F236" s="99">
        <v>38768</v>
      </c>
      <c r="G236" s="100">
        <v>4</v>
      </c>
      <c r="H236" s="214">
        <f t="shared" si="7"/>
        <v>40706.400000000001</v>
      </c>
      <c r="K236" s="138"/>
      <c r="L236" s="138"/>
      <c r="M236" s="138"/>
      <c r="N236" s="133"/>
      <c r="O236" s="139"/>
      <c r="P236" s="140"/>
      <c r="Q236" s="136"/>
      <c r="R236" s="141"/>
    </row>
    <row r="237" spans="1:18">
      <c r="A237" s="7" t="s">
        <v>828</v>
      </c>
      <c r="B237" s="7" t="s">
        <v>140</v>
      </c>
      <c r="C237" s="7" t="s">
        <v>108</v>
      </c>
      <c r="D237" s="8">
        <v>36707</v>
      </c>
      <c r="E237" s="87">
        <f t="shared" ca="1" si="6"/>
        <v>22</v>
      </c>
      <c r="F237" s="99">
        <v>38870</v>
      </c>
      <c r="G237" s="100">
        <v>2</v>
      </c>
      <c r="H237" s="214">
        <f t="shared" si="7"/>
        <v>40813.5</v>
      </c>
      <c r="K237" s="138"/>
      <c r="L237" s="138"/>
      <c r="M237" s="138"/>
      <c r="N237" s="133"/>
      <c r="O237" s="139"/>
      <c r="P237" s="140"/>
      <c r="Q237" s="136"/>
      <c r="R237" s="141"/>
    </row>
    <row r="238" spans="1:18">
      <c r="A238" s="7" t="s">
        <v>413</v>
      </c>
      <c r="B238" s="7" t="s">
        <v>123</v>
      </c>
      <c r="C238" s="7" t="s">
        <v>125</v>
      </c>
      <c r="D238" s="8">
        <v>39662</v>
      </c>
      <c r="E238" s="87">
        <f t="shared" ca="1" si="6"/>
        <v>14</v>
      </c>
      <c r="F238" s="99">
        <v>38920</v>
      </c>
      <c r="G238" s="100">
        <v>4</v>
      </c>
      <c r="H238" s="214">
        <f t="shared" si="7"/>
        <v>40866</v>
      </c>
      <c r="K238" s="138"/>
      <c r="L238" s="138"/>
      <c r="M238" s="138"/>
      <c r="N238" s="142"/>
      <c r="O238" s="139"/>
      <c r="P238" s="140"/>
      <c r="Q238" s="136"/>
      <c r="R238" s="141"/>
    </row>
    <row r="239" spans="1:18">
      <c r="A239" s="7" t="s">
        <v>455</v>
      </c>
      <c r="B239" s="7" t="s">
        <v>140</v>
      </c>
      <c r="C239" s="7" t="s">
        <v>108</v>
      </c>
      <c r="D239" s="8">
        <v>39403</v>
      </c>
      <c r="E239" s="87">
        <f t="shared" ca="1" si="6"/>
        <v>15</v>
      </c>
      <c r="F239" s="99">
        <v>38940</v>
      </c>
      <c r="G239" s="100">
        <v>2</v>
      </c>
      <c r="H239" s="214">
        <f t="shared" si="7"/>
        <v>40887</v>
      </c>
      <c r="K239" s="138"/>
      <c r="L239" s="138"/>
      <c r="M239" s="138"/>
      <c r="N239" s="133"/>
      <c r="O239" s="139"/>
      <c r="P239" s="140"/>
      <c r="Q239" s="136"/>
      <c r="R239" s="141"/>
    </row>
    <row r="240" spans="1:18">
      <c r="A240" s="7" t="s">
        <v>521</v>
      </c>
      <c r="B240" s="7" t="s">
        <v>119</v>
      </c>
      <c r="C240" s="7" t="s">
        <v>108</v>
      </c>
      <c r="D240" s="8">
        <v>39137</v>
      </c>
      <c r="E240" s="87">
        <f t="shared" ca="1" si="6"/>
        <v>15</v>
      </c>
      <c r="F240" s="99">
        <v>39000</v>
      </c>
      <c r="G240" s="100">
        <v>5</v>
      </c>
      <c r="H240" s="214">
        <f t="shared" si="7"/>
        <v>40950</v>
      </c>
      <c r="K240" s="138"/>
      <c r="L240" s="138"/>
      <c r="M240" s="138"/>
      <c r="N240" s="133"/>
      <c r="O240" s="139"/>
      <c r="P240" s="140"/>
      <c r="Q240" s="136"/>
      <c r="R240" s="141"/>
    </row>
    <row r="241" spans="1:18">
      <c r="A241" s="7" t="s">
        <v>935</v>
      </c>
      <c r="B241" s="7" t="s">
        <v>119</v>
      </c>
      <c r="C241" s="7" t="s">
        <v>108</v>
      </c>
      <c r="D241" s="8">
        <v>36290</v>
      </c>
      <c r="E241" s="87">
        <f t="shared" ca="1" si="6"/>
        <v>23</v>
      </c>
      <c r="F241" s="99">
        <v>39000</v>
      </c>
      <c r="G241" s="100">
        <v>3</v>
      </c>
      <c r="H241" s="214">
        <f t="shared" si="7"/>
        <v>40950</v>
      </c>
      <c r="K241" s="138"/>
      <c r="L241" s="138"/>
      <c r="M241" s="138"/>
      <c r="N241" s="133"/>
      <c r="O241" s="139"/>
      <c r="P241" s="140"/>
      <c r="Q241" s="136"/>
      <c r="R241" s="141"/>
    </row>
    <row r="242" spans="1:18">
      <c r="A242" s="7" t="s">
        <v>171</v>
      </c>
      <c r="B242" s="7" t="s">
        <v>121</v>
      </c>
      <c r="C242" s="7" t="s">
        <v>108</v>
      </c>
      <c r="D242" s="8">
        <v>40922</v>
      </c>
      <c r="E242" s="87">
        <f t="shared" ca="1" si="6"/>
        <v>11</v>
      </c>
      <c r="F242" s="99">
        <v>39110</v>
      </c>
      <c r="G242" s="100">
        <v>5</v>
      </c>
      <c r="H242" s="214">
        <f t="shared" si="7"/>
        <v>41065.5</v>
      </c>
      <c r="K242" s="138"/>
      <c r="L242" s="138"/>
      <c r="M242" s="138"/>
      <c r="N242" s="133"/>
      <c r="O242" s="139"/>
      <c r="P242" s="140"/>
      <c r="Q242" s="136"/>
      <c r="R242" s="141"/>
    </row>
    <row r="243" spans="1:18">
      <c r="A243" s="7" t="s">
        <v>132</v>
      </c>
      <c r="B243" s="7" t="s">
        <v>709</v>
      </c>
      <c r="C243" s="7" t="s">
        <v>108</v>
      </c>
      <c r="D243" s="8">
        <v>41137</v>
      </c>
      <c r="E243" s="87">
        <f t="shared" ca="1" si="6"/>
        <v>10</v>
      </c>
      <c r="F243" s="99">
        <v>39160</v>
      </c>
      <c r="G243" s="100">
        <v>3</v>
      </c>
      <c r="H243" s="214">
        <f t="shared" si="7"/>
        <v>41118</v>
      </c>
      <c r="K243" s="138"/>
      <c r="L243" s="138"/>
      <c r="M243" s="138"/>
      <c r="N243" s="133"/>
      <c r="O243" s="139"/>
      <c r="P243" s="140"/>
      <c r="Q243" s="136"/>
      <c r="R243" s="141"/>
    </row>
    <row r="244" spans="1:18">
      <c r="A244" s="7" t="s">
        <v>620</v>
      </c>
      <c r="B244" s="7" t="s">
        <v>140</v>
      </c>
      <c r="C244" s="7" t="s">
        <v>111</v>
      </c>
      <c r="D244" s="8">
        <v>38073</v>
      </c>
      <c r="E244" s="87">
        <f t="shared" ca="1" si="6"/>
        <v>18</v>
      </c>
      <c r="F244" s="99">
        <v>39300</v>
      </c>
      <c r="G244" s="100">
        <v>2</v>
      </c>
      <c r="H244" s="214">
        <f t="shared" si="7"/>
        <v>41265</v>
      </c>
      <c r="K244" s="138"/>
      <c r="L244" s="138"/>
      <c r="M244" s="138"/>
      <c r="N244" s="133"/>
      <c r="O244" s="139"/>
      <c r="P244" s="140"/>
      <c r="Q244" s="136"/>
      <c r="R244" s="141"/>
    </row>
    <row r="245" spans="1:18">
      <c r="A245" s="7" t="s">
        <v>274</v>
      </c>
      <c r="B245" s="7" t="s">
        <v>115</v>
      </c>
      <c r="C245" s="7" t="s">
        <v>111</v>
      </c>
      <c r="D245" s="8">
        <v>40468</v>
      </c>
      <c r="E245" s="87">
        <f t="shared" ca="1" si="6"/>
        <v>12</v>
      </c>
      <c r="F245" s="99">
        <v>39440</v>
      </c>
      <c r="G245" s="100">
        <v>4</v>
      </c>
      <c r="H245" s="214">
        <f t="shared" si="7"/>
        <v>41412</v>
      </c>
      <c r="K245" s="138"/>
      <c r="L245" s="138"/>
      <c r="M245" s="138"/>
      <c r="N245" s="133"/>
      <c r="O245" s="139"/>
      <c r="P245" s="140"/>
      <c r="Q245" s="136"/>
      <c r="R245" s="141"/>
    </row>
    <row r="246" spans="1:18">
      <c r="A246" s="7" t="s">
        <v>382</v>
      </c>
      <c r="B246" s="7" t="s">
        <v>113</v>
      </c>
      <c r="C246" s="7" t="s">
        <v>125</v>
      </c>
      <c r="D246" s="8">
        <v>39768</v>
      </c>
      <c r="E246" s="87">
        <f t="shared" ca="1" si="6"/>
        <v>14</v>
      </c>
      <c r="F246" s="99">
        <v>39515</v>
      </c>
      <c r="G246" s="100">
        <v>5</v>
      </c>
      <c r="H246" s="214">
        <f t="shared" si="7"/>
        <v>41490.75</v>
      </c>
      <c r="K246" s="138"/>
      <c r="L246" s="138"/>
      <c r="M246" s="138"/>
      <c r="N246" s="133"/>
      <c r="O246" s="139"/>
      <c r="P246" s="140"/>
      <c r="Q246" s="136"/>
      <c r="R246" s="141"/>
    </row>
    <row r="247" spans="1:18">
      <c r="A247" s="7" t="s">
        <v>285</v>
      </c>
      <c r="B247" s="7" t="s">
        <v>140</v>
      </c>
      <c r="C247" s="7" t="s">
        <v>108</v>
      </c>
      <c r="D247" s="8">
        <v>40424</v>
      </c>
      <c r="E247" s="87">
        <f t="shared" ca="1" si="6"/>
        <v>12</v>
      </c>
      <c r="F247" s="99">
        <v>39520</v>
      </c>
      <c r="G247" s="100">
        <v>5</v>
      </c>
      <c r="H247" s="214">
        <f t="shared" si="7"/>
        <v>41496</v>
      </c>
      <c r="K247" s="138"/>
      <c r="L247" s="138"/>
      <c r="M247" s="138"/>
      <c r="N247" s="133"/>
      <c r="O247" s="139"/>
      <c r="P247" s="140"/>
      <c r="Q247" s="136"/>
      <c r="R247" s="141"/>
    </row>
    <row r="248" spans="1:18">
      <c r="A248" s="7" t="s">
        <v>925</v>
      </c>
      <c r="B248" s="7" t="s">
        <v>119</v>
      </c>
      <c r="C248" s="7" t="s">
        <v>125</v>
      </c>
      <c r="D248" s="8">
        <v>35842</v>
      </c>
      <c r="E248" s="87">
        <f t="shared" ca="1" si="6"/>
        <v>24</v>
      </c>
      <c r="F248" s="99">
        <v>39530</v>
      </c>
      <c r="G248" s="100">
        <v>5</v>
      </c>
      <c r="H248" s="214">
        <f t="shared" si="7"/>
        <v>41506.5</v>
      </c>
      <c r="K248" s="138"/>
      <c r="L248" s="138"/>
      <c r="M248" s="138"/>
      <c r="N248" s="133"/>
      <c r="O248" s="139"/>
      <c r="P248" s="140"/>
      <c r="Q248" s="136"/>
      <c r="R248" s="141"/>
    </row>
    <row r="249" spans="1:18">
      <c r="A249" s="7" t="s">
        <v>291</v>
      </c>
      <c r="B249" s="7" t="s">
        <v>110</v>
      </c>
      <c r="C249" s="7" t="s">
        <v>111</v>
      </c>
      <c r="D249" s="9">
        <v>40404</v>
      </c>
      <c r="E249" s="87">
        <f t="shared" ca="1" si="6"/>
        <v>12</v>
      </c>
      <c r="F249" s="99">
        <v>39550</v>
      </c>
      <c r="G249" s="100">
        <v>5</v>
      </c>
      <c r="H249" s="214">
        <f t="shared" si="7"/>
        <v>41527.5</v>
      </c>
      <c r="K249" s="138"/>
      <c r="L249" s="138"/>
      <c r="M249" s="138"/>
      <c r="N249" s="133"/>
      <c r="O249" s="139"/>
      <c r="P249" s="140"/>
      <c r="Q249" s="136"/>
      <c r="R249" s="141"/>
    </row>
    <row r="250" spans="1:18">
      <c r="A250" s="7" t="s">
        <v>393</v>
      </c>
      <c r="B250" s="7" t="s">
        <v>177</v>
      </c>
      <c r="C250" s="7" t="s">
        <v>125</v>
      </c>
      <c r="D250" s="8">
        <v>39735</v>
      </c>
      <c r="E250" s="87">
        <f t="shared" ca="1" si="6"/>
        <v>14</v>
      </c>
      <c r="F250" s="99">
        <v>39620</v>
      </c>
      <c r="G250" s="100">
        <v>5</v>
      </c>
      <c r="H250" s="214">
        <f t="shared" si="7"/>
        <v>41601</v>
      </c>
      <c r="K250" s="138"/>
      <c r="L250" s="138"/>
      <c r="M250" s="138"/>
      <c r="N250" s="133"/>
      <c r="O250" s="139"/>
      <c r="P250" s="140"/>
      <c r="Q250" s="136"/>
      <c r="R250" s="141"/>
    </row>
    <row r="251" spans="1:18">
      <c r="A251" s="7" t="s">
        <v>420</v>
      </c>
      <c r="B251" s="7" t="s">
        <v>140</v>
      </c>
      <c r="C251" s="7" t="s">
        <v>111</v>
      </c>
      <c r="D251" s="8">
        <v>39633</v>
      </c>
      <c r="E251" s="87">
        <f t="shared" ca="1" si="6"/>
        <v>14</v>
      </c>
      <c r="F251" s="99">
        <v>39680</v>
      </c>
      <c r="G251" s="100">
        <v>1</v>
      </c>
      <c r="H251" s="214">
        <f t="shared" si="7"/>
        <v>41664</v>
      </c>
      <c r="K251" s="138"/>
      <c r="L251" s="138"/>
      <c r="M251" s="138"/>
      <c r="N251" s="133"/>
      <c r="O251" s="139"/>
      <c r="P251" s="140"/>
      <c r="Q251" s="136"/>
      <c r="R251" s="141"/>
    </row>
    <row r="252" spans="1:18">
      <c r="A252" s="7" t="s">
        <v>793</v>
      </c>
      <c r="B252" s="7" t="s">
        <v>113</v>
      </c>
      <c r="C252" s="7" t="s">
        <v>108</v>
      </c>
      <c r="D252" s="8">
        <v>36414</v>
      </c>
      <c r="E252" s="87">
        <f t="shared" ca="1" si="6"/>
        <v>23</v>
      </c>
      <c r="F252" s="99">
        <v>39680</v>
      </c>
      <c r="G252" s="100">
        <v>5</v>
      </c>
      <c r="H252" s="214">
        <f t="shared" si="7"/>
        <v>41664</v>
      </c>
      <c r="K252" s="138"/>
      <c r="L252" s="138"/>
      <c r="M252" s="138"/>
      <c r="N252" s="133"/>
      <c r="O252" s="139"/>
      <c r="P252" s="140"/>
      <c r="Q252" s="136"/>
      <c r="R252" s="141"/>
    </row>
    <row r="253" spans="1:18">
      <c r="A253" s="7" t="s">
        <v>785</v>
      </c>
      <c r="B253" s="7" t="s">
        <v>137</v>
      </c>
      <c r="C253" s="7" t="s">
        <v>108</v>
      </c>
      <c r="D253" s="8">
        <v>37612</v>
      </c>
      <c r="E253" s="87">
        <f t="shared" ca="1" si="6"/>
        <v>20</v>
      </c>
      <c r="F253" s="99">
        <v>39740</v>
      </c>
      <c r="G253" s="100">
        <v>1</v>
      </c>
      <c r="H253" s="214">
        <f t="shared" si="7"/>
        <v>41727</v>
      </c>
      <c r="K253" s="138"/>
      <c r="L253" s="138"/>
      <c r="M253" s="138"/>
      <c r="N253" s="133"/>
      <c r="O253" s="139"/>
      <c r="P253" s="140"/>
      <c r="Q253" s="136"/>
      <c r="R253" s="141"/>
    </row>
    <row r="254" spans="1:18">
      <c r="A254" s="7" t="s">
        <v>890</v>
      </c>
      <c r="B254" s="7" t="s">
        <v>115</v>
      </c>
      <c r="C254" s="7" t="s">
        <v>131</v>
      </c>
      <c r="D254" s="8">
        <v>36329</v>
      </c>
      <c r="E254" s="87">
        <f t="shared" ca="1" si="6"/>
        <v>23</v>
      </c>
      <c r="F254" s="99">
        <v>39764</v>
      </c>
      <c r="G254" s="100">
        <v>1</v>
      </c>
      <c r="H254" s="214">
        <f t="shared" si="7"/>
        <v>41752.199999999997</v>
      </c>
      <c r="K254" s="138"/>
      <c r="L254" s="138"/>
      <c r="M254" s="138"/>
      <c r="N254" s="133"/>
      <c r="O254" s="139"/>
      <c r="P254" s="140"/>
      <c r="Q254" s="136"/>
      <c r="R254" s="141"/>
    </row>
    <row r="255" spans="1:18">
      <c r="A255" s="7" t="s">
        <v>843</v>
      </c>
      <c r="B255" s="7" t="s">
        <v>140</v>
      </c>
      <c r="C255" s="7" t="s">
        <v>108</v>
      </c>
      <c r="D255" s="8">
        <v>36413</v>
      </c>
      <c r="E255" s="87">
        <f t="shared" ca="1" si="6"/>
        <v>23</v>
      </c>
      <c r="F255" s="99">
        <v>40060</v>
      </c>
      <c r="G255" s="100">
        <v>3</v>
      </c>
      <c r="H255" s="214">
        <f t="shared" si="7"/>
        <v>42063</v>
      </c>
      <c r="K255" s="138"/>
      <c r="L255" s="138"/>
      <c r="M255" s="138"/>
      <c r="N255" s="133"/>
      <c r="O255" s="139"/>
      <c r="P255" s="140"/>
      <c r="Q255" s="136"/>
      <c r="R255" s="141"/>
    </row>
    <row r="256" spans="1:18">
      <c r="A256" s="7" t="s">
        <v>218</v>
      </c>
      <c r="B256" s="7" t="s">
        <v>107</v>
      </c>
      <c r="C256" s="7" t="s">
        <v>108</v>
      </c>
      <c r="D256" s="9">
        <v>40680</v>
      </c>
      <c r="E256" s="87">
        <f t="shared" ca="1" si="6"/>
        <v>11</v>
      </c>
      <c r="F256" s="99">
        <v>40260</v>
      </c>
      <c r="G256" s="100">
        <v>5</v>
      </c>
      <c r="H256" s="214">
        <f t="shared" si="7"/>
        <v>42273</v>
      </c>
      <c r="K256" s="138"/>
      <c r="L256" s="138"/>
      <c r="M256" s="138"/>
      <c r="N256" s="133"/>
      <c r="O256" s="139"/>
      <c r="P256" s="140"/>
      <c r="Q256" s="136"/>
      <c r="R256" s="141"/>
    </row>
    <row r="257" spans="1:18">
      <c r="A257" s="7" t="s">
        <v>833</v>
      </c>
      <c r="B257" s="7" t="s">
        <v>140</v>
      </c>
      <c r="C257" s="7" t="s">
        <v>108</v>
      </c>
      <c r="D257" s="8">
        <v>35996</v>
      </c>
      <c r="E257" s="87">
        <f t="shared" ca="1" si="6"/>
        <v>24</v>
      </c>
      <c r="F257" s="99">
        <v>40340</v>
      </c>
      <c r="G257" s="100">
        <v>2</v>
      </c>
      <c r="H257" s="214">
        <f t="shared" si="7"/>
        <v>42357</v>
      </c>
      <c r="K257" s="138"/>
      <c r="L257" s="138"/>
      <c r="M257" s="138"/>
      <c r="N257" s="133"/>
      <c r="O257" s="139"/>
      <c r="P257" s="140"/>
      <c r="Q257" s="136"/>
      <c r="R257" s="141"/>
    </row>
    <row r="258" spans="1:18">
      <c r="A258" s="7" t="s">
        <v>473</v>
      </c>
      <c r="B258" s="7" t="s">
        <v>113</v>
      </c>
      <c r="C258" s="7" t="s">
        <v>111</v>
      </c>
      <c r="D258" s="8">
        <v>39295</v>
      </c>
      <c r="E258" s="87">
        <f t="shared" ref="E258:E321" ca="1" si="8">DATEDIF(D258,TODAY(),"Y")</f>
        <v>15</v>
      </c>
      <c r="F258" s="99">
        <v>40560</v>
      </c>
      <c r="G258" s="100">
        <v>5</v>
      </c>
      <c r="H258" s="214">
        <f t="shared" si="7"/>
        <v>42588</v>
      </c>
      <c r="K258" s="138"/>
      <c r="L258" s="138"/>
      <c r="M258" s="138"/>
      <c r="N258" s="133"/>
      <c r="O258" s="139"/>
      <c r="P258" s="140"/>
      <c r="Q258" s="136"/>
      <c r="R258" s="141"/>
    </row>
    <row r="259" spans="1:18">
      <c r="A259" s="7" t="s">
        <v>977</v>
      </c>
      <c r="B259" s="7" t="s">
        <v>206</v>
      </c>
      <c r="C259" s="7" t="s">
        <v>108</v>
      </c>
      <c r="D259" s="8">
        <v>37073</v>
      </c>
      <c r="E259" s="87">
        <f t="shared" ca="1" si="8"/>
        <v>21</v>
      </c>
      <c r="F259" s="99">
        <v>40680</v>
      </c>
      <c r="G259" s="100">
        <v>5</v>
      </c>
      <c r="H259" s="214">
        <f t="shared" ref="H259:H322" si="9">$I$2*F259+F259</f>
        <v>42714</v>
      </c>
      <c r="K259" s="138"/>
      <c r="L259" s="138"/>
      <c r="M259" s="138"/>
      <c r="N259" s="133"/>
      <c r="O259" s="139"/>
      <c r="P259" s="140"/>
      <c r="Q259" s="136"/>
      <c r="R259" s="141"/>
    </row>
    <row r="260" spans="1:18">
      <c r="A260" s="7" t="s">
        <v>560</v>
      </c>
      <c r="B260" s="7" t="s">
        <v>123</v>
      </c>
      <c r="C260" s="7" t="s">
        <v>108</v>
      </c>
      <c r="D260" s="8">
        <v>38954</v>
      </c>
      <c r="E260" s="87">
        <f t="shared" ca="1" si="8"/>
        <v>16</v>
      </c>
      <c r="F260" s="99">
        <v>40920</v>
      </c>
      <c r="G260" s="100">
        <v>4</v>
      </c>
      <c r="H260" s="214">
        <f t="shared" si="9"/>
        <v>42966</v>
      </c>
      <c r="K260" s="138"/>
      <c r="L260" s="138"/>
      <c r="M260" s="138"/>
      <c r="N260" s="143"/>
      <c r="O260" s="139"/>
      <c r="P260" s="140"/>
      <c r="Q260" s="136"/>
      <c r="R260" s="141"/>
    </row>
    <row r="261" spans="1:18">
      <c r="A261" s="7" t="s">
        <v>385</v>
      </c>
      <c r="B261" s="7" t="s">
        <v>177</v>
      </c>
      <c r="C261" s="7" t="s">
        <v>108</v>
      </c>
      <c r="D261" s="8">
        <v>39761</v>
      </c>
      <c r="E261" s="87">
        <f t="shared" ca="1" si="8"/>
        <v>14</v>
      </c>
      <c r="F261" s="99">
        <v>40940</v>
      </c>
      <c r="G261" s="100">
        <v>3</v>
      </c>
      <c r="H261" s="214">
        <f t="shared" si="9"/>
        <v>42987</v>
      </c>
      <c r="K261" s="138"/>
      <c r="L261" s="138"/>
      <c r="M261" s="138"/>
      <c r="N261" s="142"/>
      <c r="O261" s="139"/>
      <c r="P261" s="140"/>
      <c r="Q261" s="136"/>
      <c r="R261" s="141"/>
    </row>
    <row r="262" spans="1:18">
      <c r="A262" s="7" t="s">
        <v>423</v>
      </c>
      <c r="B262" s="7" t="s">
        <v>140</v>
      </c>
      <c r="C262" s="7" t="s">
        <v>111</v>
      </c>
      <c r="D262" s="8">
        <v>39603</v>
      </c>
      <c r="E262" s="87">
        <f t="shared" ca="1" si="8"/>
        <v>14</v>
      </c>
      <c r="F262" s="99">
        <v>40940</v>
      </c>
      <c r="G262" s="100">
        <v>2</v>
      </c>
      <c r="H262" s="214">
        <f t="shared" si="9"/>
        <v>42987</v>
      </c>
      <c r="K262" s="138"/>
      <c r="L262" s="138"/>
      <c r="M262" s="138"/>
      <c r="N262" s="133"/>
      <c r="O262" s="139"/>
      <c r="P262" s="140"/>
      <c r="Q262" s="136"/>
      <c r="R262" s="141"/>
    </row>
    <row r="263" spans="1:18">
      <c r="A263" s="7" t="s">
        <v>441</v>
      </c>
      <c r="B263" s="7" t="s">
        <v>140</v>
      </c>
      <c r="C263" s="7" t="s">
        <v>108</v>
      </c>
      <c r="D263" s="8">
        <v>39472</v>
      </c>
      <c r="E263" s="87">
        <f t="shared" ca="1" si="8"/>
        <v>14</v>
      </c>
      <c r="F263" s="99">
        <v>41060</v>
      </c>
      <c r="G263" s="100">
        <v>3</v>
      </c>
      <c r="H263" s="214">
        <f t="shared" si="9"/>
        <v>43113</v>
      </c>
      <c r="K263" s="138"/>
      <c r="L263" s="138"/>
      <c r="M263" s="138"/>
      <c r="N263" s="133"/>
      <c r="O263" s="139"/>
      <c r="P263" s="140"/>
      <c r="Q263" s="136"/>
      <c r="R263" s="141"/>
    </row>
    <row r="264" spans="1:18">
      <c r="A264" s="7" t="s">
        <v>183</v>
      </c>
      <c r="B264" s="7" t="s">
        <v>154</v>
      </c>
      <c r="C264" s="7" t="s">
        <v>108</v>
      </c>
      <c r="D264" s="8">
        <v>40856</v>
      </c>
      <c r="E264" s="87">
        <f t="shared" ca="1" si="8"/>
        <v>11</v>
      </c>
      <c r="F264" s="99">
        <v>41350</v>
      </c>
      <c r="G264" s="100">
        <v>2</v>
      </c>
      <c r="H264" s="214">
        <f t="shared" si="9"/>
        <v>43417.5</v>
      </c>
      <c r="K264" s="138"/>
      <c r="L264" s="138"/>
      <c r="M264" s="138"/>
      <c r="N264" s="133"/>
      <c r="O264" s="139"/>
      <c r="P264" s="140"/>
      <c r="Q264" s="136"/>
      <c r="R264" s="141"/>
    </row>
    <row r="265" spans="1:18">
      <c r="A265" s="7" t="s">
        <v>562</v>
      </c>
      <c r="B265" s="7" t="s">
        <v>107</v>
      </c>
      <c r="C265" s="7" t="s">
        <v>108</v>
      </c>
      <c r="D265" s="8">
        <v>38914</v>
      </c>
      <c r="E265" s="87">
        <f t="shared" ca="1" si="8"/>
        <v>16</v>
      </c>
      <c r="F265" s="99">
        <v>41380</v>
      </c>
      <c r="G265" s="100">
        <v>2</v>
      </c>
      <c r="H265" s="214">
        <f t="shared" si="9"/>
        <v>43449</v>
      </c>
      <c r="K265" s="138"/>
      <c r="L265" s="138"/>
      <c r="M265" s="138"/>
      <c r="N265" s="133"/>
      <c r="O265" s="139"/>
      <c r="P265" s="140"/>
      <c r="Q265" s="136"/>
      <c r="R265" s="141"/>
    </row>
    <row r="266" spans="1:18">
      <c r="A266" s="7" t="s">
        <v>357</v>
      </c>
      <c r="B266" s="7" t="s">
        <v>123</v>
      </c>
      <c r="C266" s="7" t="s">
        <v>108</v>
      </c>
      <c r="D266" s="8">
        <v>40085</v>
      </c>
      <c r="E266" s="87">
        <f t="shared" ca="1" si="8"/>
        <v>13</v>
      </c>
      <c r="F266" s="99">
        <v>41490</v>
      </c>
      <c r="G266" s="100">
        <v>5</v>
      </c>
      <c r="H266" s="214">
        <f t="shared" si="9"/>
        <v>43564.5</v>
      </c>
      <c r="K266" s="138"/>
      <c r="L266" s="138"/>
      <c r="M266" s="138"/>
      <c r="N266" s="133"/>
      <c r="O266" s="139"/>
      <c r="P266" s="140"/>
      <c r="Q266" s="136"/>
      <c r="R266" s="141"/>
    </row>
    <row r="267" spans="1:18">
      <c r="A267" s="7" t="s">
        <v>856</v>
      </c>
      <c r="B267" s="7" t="s">
        <v>140</v>
      </c>
      <c r="C267" s="7" t="s">
        <v>125</v>
      </c>
      <c r="D267" s="8">
        <v>36503</v>
      </c>
      <c r="E267" s="87">
        <f t="shared" ca="1" si="8"/>
        <v>23</v>
      </c>
      <c r="F267" s="99">
        <v>41615</v>
      </c>
      <c r="G267" s="100">
        <v>1</v>
      </c>
      <c r="H267" s="214">
        <f t="shared" si="9"/>
        <v>43695.75</v>
      </c>
      <c r="K267" s="138"/>
      <c r="L267" s="138"/>
      <c r="M267" s="138"/>
      <c r="N267" s="133"/>
      <c r="O267" s="139"/>
      <c r="P267" s="140"/>
      <c r="Q267" s="136"/>
      <c r="R267" s="141"/>
    </row>
    <row r="268" spans="1:18">
      <c r="A268" s="7" t="s">
        <v>298</v>
      </c>
      <c r="B268" s="7" t="s">
        <v>107</v>
      </c>
      <c r="C268" s="7" t="s">
        <v>111</v>
      </c>
      <c r="D268" s="8">
        <v>40393</v>
      </c>
      <c r="E268" s="87">
        <f t="shared" ca="1" si="8"/>
        <v>12</v>
      </c>
      <c r="F268" s="99">
        <v>41770</v>
      </c>
      <c r="G268" s="100">
        <v>5</v>
      </c>
      <c r="H268" s="214">
        <f t="shared" si="9"/>
        <v>43858.5</v>
      </c>
      <c r="K268" s="138"/>
      <c r="L268" s="138"/>
      <c r="M268" s="138"/>
      <c r="N268" s="133"/>
      <c r="O268" s="139"/>
      <c r="P268" s="140"/>
      <c r="Q268" s="136"/>
      <c r="R268" s="141"/>
    </row>
    <row r="269" spans="1:18">
      <c r="A269" s="7" t="s">
        <v>808</v>
      </c>
      <c r="B269" s="7" t="s">
        <v>140</v>
      </c>
      <c r="C269" s="7" t="s">
        <v>111</v>
      </c>
      <c r="D269" s="8">
        <v>36600</v>
      </c>
      <c r="E269" s="87">
        <f t="shared" ca="1" si="8"/>
        <v>22</v>
      </c>
      <c r="F269" s="99">
        <v>41840</v>
      </c>
      <c r="G269" s="100">
        <v>2</v>
      </c>
      <c r="H269" s="214">
        <f t="shared" si="9"/>
        <v>43932</v>
      </c>
      <c r="K269" s="138"/>
      <c r="L269" s="138"/>
      <c r="M269" s="138"/>
      <c r="N269" s="133"/>
      <c r="O269" s="139"/>
      <c r="P269" s="140"/>
      <c r="Q269" s="136"/>
      <c r="R269" s="141"/>
    </row>
    <row r="270" spans="1:18">
      <c r="A270" s="7" t="s">
        <v>463</v>
      </c>
      <c r="B270" s="7" t="s">
        <v>110</v>
      </c>
      <c r="C270" s="7" t="s">
        <v>108</v>
      </c>
      <c r="D270" s="8">
        <v>39362</v>
      </c>
      <c r="E270" s="87">
        <f t="shared" ca="1" si="8"/>
        <v>15</v>
      </c>
      <c r="F270" s="99">
        <v>42020</v>
      </c>
      <c r="G270" s="100">
        <v>5</v>
      </c>
      <c r="H270" s="214">
        <f t="shared" si="9"/>
        <v>44121</v>
      </c>
      <c r="K270" s="138"/>
      <c r="L270" s="138"/>
      <c r="M270" s="138"/>
      <c r="N270" s="133"/>
      <c r="O270" s="139"/>
      <c r="P270" s="140"/>
      <c r="Q270" s="136"/>
      <c r="R270" s="141"/>
    </row>
    <row r="271" spans="1:18">
      <c r="A271" s="7" t="s">
        <v>602</v>
      </c>
      <c r="B271" s="7" t="s">
        <v>140</v>
      </c>
      <c r="C271" s="7" t="s">
        <v>111</v>
      </c>
      <c r="D271" s="8">
        <v>38738</v>
      </c>
      <c r="E271" s="87">
        <f t="shared" ca="1" si="8"/>
        <v>17</v>
      </c>
      <c r="F271" s="99">
        <v>42150</v>
      </c>
      <c r="G271" s="100">
        <v>5</v>
      </c>
      <c r="H271" s="214">
        <f t="shared" si="9"/>
        <v>44257.5</v>
      </c>
      <c r="K271" s="138"/>
      <c r="L271" s="138"/>
      <c r="M271" s="138"/>
      <c r="N271" s="133"/>
      <c r="O271" s="139"/>
      <c r="P271" s="140"/>
      <c r="Q271" s="136"/>
      <c r="R271" s="141"/>
    </row>
    <row r="272" spans="1:18">
      <c r="A272" s="7" t="s">
        <v>788</v>
      </c>
      <c r="B272" s="7" t="s">
        <v>113</v>
      </c>
      <c r="C272" s="7" t="s">
        <v>108</v>
      </c>
      <c r="D272" s="8">
        <v>37288</v>
      </c>
      <c r="E272" s="87">
        <f t="shared" ca="1" si="8"/>
        <v>20</v>
      </c>
      <c r="F272" s="99">
        <v>42480</v>
      </c>
      <c r="G272" s="100">
        <v>3</v>
      </c>
      <c r="H272" s="214">
        <f t="shared" si="9"/>
        <v>44604</v>
      </c>
      <c r="K272" s="138"/>
      <c r="L272" s="138"/>
      <c r="M272" s="138"/>
      <c r="N272" s="133"/>
      <c r="O272" s="139"/>
      <c r="P272" s="140"/>
      <c r="Q272" s="136"/>
      <c r="R272" s="141"/>
    </row>
    <row r="273" spans="1:18">
      <c r="A273" s="7" t="s">
        <v>6</v>
      </c>
      <c r="B273" s="7" t="s">
        <v>130</v>
      </c>
      <c r="C273" s="7" t="s">
        <v>111</v>
      </c>
      <c r="D273" s="8">
        <v>39147</v>
      </c>
      <c r="E273" s="87">
        <f t="shared" ca="1" si="8"/>
        <v>15</v>
      </c>
      <c r="F273" s="99">
        <v>42540</v>
      </c>
      <c r="G273" s="100">
        <v>5</v>
      </c>
      <c r="H273" s="214">
        <f t="shared" si="9"/>
        <v>44667</v>
      </c>
      <c r="K273" s="138"/>
      <c r="L273" s="138"/>
      <c r="M273" s="138"/>
      <c r="N273" s="133"/>
      <c r="O273" s="139"/>
      <c r="P273" s="140"/>
      <c r="Q273" s="136"/>
      <c r="R273" s="141"/>
    </row>
    <row r="274" spans="1:18">
      <c r="A274" s="7" t="s">
        <v>271</v>
      </c>
      <c r="B274" s="7" t="s">
        <v>113</v>
      </c>
      <c r="C274" s="7" t="s">
        <v>108</v>
      </c>
      <c r="D274" s="8">
        <v>40470</v>
      </c>
      <c r="E274" s="87">
        <f t="shared" ca="1" si="8"/>
        <v>12</v>
      </c>
      <c r="F274" s="99">
        <v>42620</v>
      </c>
      <c r="G274" s="100">
        <v>3</v>
      </c>
      <c r="H274" s="214">
        <f t="shared" si="9"/>
        <v>44751</v>
      </c>
      <c r="K274" s="138"/>
      <c r="L274" s="138"/>
      <c r="M274" s="138"/>
      <c r="N274" s="133"/>
      <c r="O274" s="139"/>
      <c r="P274" s="140"/>
      <c r="Q274" s="136"/>
      <c r="R274" s="141"/>
    </row>
    <row r="275" spans="1:18">
      <c r="A275" s="7" t="s">
        <v>555</v>
      </c>
      <c r="B275" s="7" t="s">
        <v>119</v>
      </c>
      <c r="C275" s="7" t="s">
        <v>125</v>
      </c>
      <c r="D275" s="8">
        <v>38975</v>
      </c>
      <c r="E275" s="87">
        <f t="shared" ca="1" si="8"/>
        <v>16</v>
      </c>
      <c r="F275" s="99">
        <v>42740</v>
      </c>
      <c r="G275" s="100">
        <v>2</v>
      </c>
      <c r="H275" s="214">
        <f t="shared" si="9"/>
        <v>44877</v>
      </c>
      <c r="K275" s="138"/>
      <c r="L275" s="138"/>
      <c r="M275" s="138"/>
      <c r="N275" s="133"/>
      <c r="O275" s="139"/>
      <c r="P275" s="140"/>
      <c r="Q275" s="136"/>
      <c r="R275" s="141"/>
    </row>
    <row r="276" spans="1:18">
      <c r="A276" s="7" t="s">
        <v>975</v>
      </c>
      <c r="B276" s="7" t="s">
        <v>206</v>
      </c>
      <c r="C276" s="7" t="s">
        <v>108</v>
      </c>
      <c r="D276" s="8">
        <v>37684</v>
      </c>
      <c r="E276" s="87">
        <f t="shared" ca="1" si="8"/>
        <v>19</v>
      </c>
      <c r="F276" s="99">
        <v>42800</v>
      </c>
      <c r="G276" s="100">
        <v>5</v>
      </c>
      <c r="H276" s="214">
        <f t="shared" si="9"/>
        <v>44940</v>
      </c>
      <c r="K276" s="138"/>
      <c r="L276" s="138"/>
      <c r="M276" s="138"/>
      <c r="N276" s="133"/>
      <c r="O276" s="139"/>
      <c r="P276" s="140"/>
      <c r="Q276" s="136"/>
      <c r="R276" s="141"/>
    </row>
    <row r="277" spans="1:18">
      <c r="A277" s="7" t="s">
        <v>782</v>
      </c>
      <c r="B277" s="7" t="s">
        <v>137</v>
      </c>
      <c r="C277" s="7" t="s">
        <v>125</v>
      </c>
      <c r="D277" s="8">
        <v>36357</v>
      </c>
      <c r="E277" s="87">
        <f t="shared" ca="1" si="8"/>
        <v>23</v>
      </c>
      <c r="F277" s="99">
        <v>42905</v>
      </c>
      <c r="G277" s="100">
        <v>1</v>
      </c>
      <c r="H277" s="214">
        <f t="shared" si="9"/>
        <v>45050.25</v>
      </c>
      <c r="K277" s="138"/>
      <c r="L277" s="138"/>
      <c r="M277" s="138"/>
      <c r="N277" s="142"/>
      <c r="O277" s="139"/>
      <c r="P277" s="140"/>
      <c r="Q277" s="136"/>
      <c r="R277" s="141"/>
    </row>
    <row r="278" spans="1:18">
      <c r="A278" s="7" t="s">
        <v>375</v>
      </c>
      <c r="B278" s="7" t="s">
        <v>123</v>
      </c>
      <c r="C278" s="7" t="s">
        <v>111</v>
      </c>
      <c r="D278" s="8">
        <v>39803</v>
      </c>
      <c r="E278" s="87">
        <f t="shared" ca="1" si="8"/>
        <v>14</v>
      </c>
      <c r="F278" s="99">
        <v>42940</v>
      </c>
      <c r="G278" s="100">
        <v>1</v>
      </c>
      <c r="H278" s="214">
        <f t="shared" si="9"/>
        <v>45087</v>
      </c>
      <c r="K278" s="138"/>
      <c r="L278" s="138"/>
      <c r="M278" s="138"/>
      <c r="N278" s="133"/>
      <c r="O278" s="139"/>
      <c r="P278" s="140"/>
      <c r="Q278" s="136"/>
      <c r="R278" s="141"/>
    </row>
    <row r="279" spans="1:18">
      <c r="A279" s="7" t="s">
        <v>222</v>
      </c>
      <c r="B279" s="7" t="s">
        <v>107</v>
      </c>
      <c r="C279" s="7" t="s">
        <v>111</v>
      </c>
      <c r="D279" s="9">
        <v>40638</v>
      </c>
      <c r="E279" s="87">
        <f t="shared" ca="1" si="8"/>
        <v>11</v>
      </c>
      <c r="F279" s="99">
        <v>42990</v>
      </c>
      <c r="G279" s="100">
        <v>4</v>
      </c>
      <c r="H279" s="214">
        <f t="shared" si="9"/>
        <v>45139.5</v>
      </c>
      <c r="K279" s="138"/>
      <c r="L279" s="138"/>
      <c r="M279" s="138"/>
      <c r="N279" s="133"/>
      <c r="O279" s="134"/>
      <c r="P279" s="140"/>
      <c r="Q279" s="136"/>
      <c r="R279" s="141"/>
    </row>
    <row r="280" spans="1:18">
      <c r="A280" s="7" t="s">
        <v>388</v>
      </c>
      <c r="B280" s="7" t="s">
        <v>177</v>
      </c>
      <c r="C280" s="7" t="s">
        <v>108</v>
      </c>
      <c r="D280" s="8">
        <v>39754</v>
      </c>
      <c r="E280" s="87">
        <f t="shared" ca="1" si="8"/>
        <v>14</v>
      </c>
      <c r="F280" s="99">
        <v>43110</v>
      </c>
      <c r="G280" s="100">
        <v>2</v>
      </c>
      <c r="H280" s="214">
        <f t="shared" si="9"/>
        <v>45265.5</v>
      </c>
      <c r="K280" s="138"/>
      <c r="L280" s="138"/>
      <c r="M280" s="138"/>
      <c r="N280" s="133"/>
      <c r="O280" s="139"/>
      <c r="P280" s="140"/>
      <c r="Q280" s="136"/>
      <c r="R280" s="141"/>
    </row>
    <row r="281" spans="1:18">
      <c r="A281" s="7" t="s">
        <v>170</v>
      </c>
      <c r="B281" s="7" t="s">
        <v>115</v>
      </c>
      <c r="C281" s="7" t="s">
        <v>108</v>
      </c>
      <c r="D281" s="8">
        <v>40925</v>
      </c>
      <c r="E281" s="87">
        <f t="shared" ca="1" si="8"/>
        <v>11</v>
      </c>
      <c r="F281" s="99">
        <v>43190</v>
      </c>
      <c r="G281" s="100">
        <v>2</v>
      </c>
      <c r="H281" s="214">
        <f t="shared" si="9"/>
        <v>45349.5</v>
      </c>
      <c r="K281" s="138"/>
      <c r="L281" s="138"/>
      <c r="M281" s="138"/>
      <c r="N281" s="133"/>
      <c r="O281" s="139"/>
      <c r="P281" s="140"/>
      <c r="Q281" s="136"/>
      <c r="R281" s="141"/>
    </row>
    <row r="282" spans="1:18">
      <c r="A282" s="7" t="s">
        <v>400</v>
      </c>
      <c r="B282" s="7" t="s">
        <v>119</v>
      </c>
      <c r="C282" s="7" t="s">
        <v>111</v>
      </c>
      <c r="D282" s="8">
        <v>39720</v>
      </c>
      <c r="E282" s="87">
        <f t="shared" ca="1" si="8"/>
        <v>14</v>
      </c>
      <c r="F282" s="99">
        <v>43320</v>
      </c>
      <c r="G282" s="100">
        <v>5</v>
      </c>
      <c r="H282" s="214">
        <f t="shared" si="9"/>
        <v>45486</v>
      </c>
      <c r="K282" s="138"/>
      <c r="L282" s="138"/>
      <c r="M282" s="138"/>
      <c r="N282" s="133"/>
      <c r="O282" s="139"/>
      <c r="P282" s="140"/>
      <c r="Q282" s="136"/>
      <c r="R282" s="141"/>
    </row>
    <row r="283" spans="1:18">
      <c r="A283" s="7" t="s">
        <v>277</v>
      </c>
      <c r="B283" s="7" t="s">
        <v>115</v>
      </c>
      <c r="C283" s="7" t="s">
        <v>108</v>
      </c>
      <c r="D283" s="8">
        <v>40452</v>
      </c>
      <c r="E283" s="87">
        <f t="shared" ca="1" si="8"/>
        <v>12</v>
      </c>
      <c r="F283" s="99">
        <v>43410</v>
      </c>
      <c r="G283" s="100">
        <v>1</v>
      </c>
      <c r="H283" s="214">
        <f t="shared" si="9"/>
        <v>45580.5</v>
      </c>
      <c r="K283" s="138"/>
      <c r="L283" s="138"/>
      <c r="M283" s="138"/>
      <c r="N283" s="133"/>
      <c r="O283" s="139"/>
      <c r="P283" s="140"/>
      <c r="Q283" s="136"/>
      <c r="R283" s="141"/>
    </row>
    <row r="284" spans="1:18">
      <c r="A284" s="7" t="s">
        <v>875</v>
      </c>
      <c r="B284" s="7" t="s">
        <v>147</v>
      </c>
      <c r="C284" s="7" t="s">
        <v>108</v>
      </c>
      <c r="D284" s="8">
        <v>36456</v>
      </c>
      <c r="E284" s="87">
        <f t="shared" ca="1" si="8"/>
        <v>23</v>
      </c>
      <c r="F284" s="99">
        <v>43460</v>
      </c>
      <c r="G284" s="100">
        <v>5</v>
      </c>
      <c r="H284" s="214">
        <f t="shared" si="9"/>
        <v>45633</v>
      </c>
      <c r="K284" s="138"/>
      <c r="L284" s="138"/>
      <c r="M284" s="138"/>
      <c r="N284" s="133"/>
      <c r="O284" s="139"/>
      <c r="P284" s="140"/>
      <c r="Q284" s="136"/>
      <c r="R284" s="141"/>
    </row>
    <row r="285" spans="1:18">
      <c r="A285" s="7" t="s">
        <v>179</v>
      </c>
      <c r="B285" s="7" t="s">
        <v>115</v>
      </c>
      <c r="C285" s="7" t="s">
        <v>108</v>
      </c>
      <c r="D285" s="8">
        <v>40883</v>
      </c>
      <c r="E285" s="87">
        <f t="shared" ca="1" si="8"/>
        <v>11</v>
      </c>
      <c r="F285" s="99">
        <v>43580</v>
      </c>
      <c r="G285" s="100">
        <v>5</v>
      </c>
      <c r="H285" s="214">
        <f t="shared" si="9"/>
        <v>45759</v>
      </c>
      <c r="K285" s="138"/>
      <c r="L285" s="138"/>
      <c r="M285" s="138"/>
      <c r="N285" s="133"/>
      <c r="O285" s="139"/>
      <c r="P285" s="140"/>
      <c r="Q285" s="136"/>
      <c r="R285" s="141"/>
    </row>
    <row r="286" spans="1:18">
      <c r="A286" s="7" t="s">
        <v>514</v>
      </c>
      <c r="B286" s="7" t="s">
        <v>119</v>
      </c>
      <c r="C286" s="7" t="s">
        <v>108</v>
      </c>
      <c r="D286" s="8">
        <v>39153</v>
      </c>
      <c r="E286" s="87">
        <f t="shared" ca="1" si="8"/>
        <v>15</v>
      </c>
      <c r="F286" s="99">
        <v>43600</v>
      </c>
      <c r="G286" s="100">
        <v>5</v>
      </c>
      <c r="H286" s="214">
        <f t="shared" si="9"/>
        <v>45780</v>
      </c>
      <c r="K286" s="138"/>
      <c r="L286" s="138"/>
      <c r="M286" s="138"/>
      <c r="N286" s="133"/>
      <c r="O286" s="139"/>
      <c r="P286" s="140"/>
      <c r="Q286" s="136"/>
      <c r="R286" s="141"/>
    </row>
    <row r="287" spans="1:18">
      <c r="A287" s="7" t="s">
        <v>515</v>
      </c>
      <c r="B287" s="7" t="s">
        <v>242</v>
      </c>
      <c r="C287" s="7" t="s">
        <v>108</v>
      </c>
      <c r="D287" s="8">
        <v>39147</v>
      </c>
      <c r="E287" s="87">
        <f t="shared" ca="1" si="8"/>
        <v>15</v>
      </c>
      <c r="F287" s="99">
        <v>43680</v>
      </c>
      <c r="G287" s="100">
        <v>5</v>
      </c>
      <c r="H287" s="214">
        <f t="shared" si="9"/>
        <v>45864</v>
      </c>
      <c r="K287" s="138"/>
      <c r="L287" s="138"/>
      <c r="M287" s="138"/>
      <c r="N287" s="133"/>
      <c r="O287" s="139"/>
      <c r="P287" s="140"/>
      <c r="Q287" s="136"/>
      <c r="R287" s="141"/>
    </row>
    <row r="288" spans="1:18">
      <c r="A288" s="7" t="s">
        <v>237</v>
      </c>
      <c r="B288" s="7" t="s">
        <v>140</v>
      </c>
      <c r="C288" s="7" t="s">
        <v>108</v>
      </c>
      <c r="D288" s="8">
        <v>40578</v>
      </c>
      <c r="E288" s="87">
        <f t="shared" ca="1" si="8"/>
        <v>11</v>
      </c>
      <c r="F288" s="99">
        <v>43820</v>
      </c>
      <c r="G288" s="100">
        <v>2</v>
      </c>
      <c r="H288" s="214">
        <f t="shared" si="9"/>
        <v>46011</v>
      </c>
      <c r="K288" s="138"/>
      <c r="L288" s="138"/>
      <c r="M288" s="138"/>
      <c r="N288" s="133"/>
      <c r="O288" s="139"/>
      <c r="P288" s="140"/>
      <c r="Q288" s="136"/>
      <c r="R288" s="141"/>
    </row>
    <row r="289" spans="1:18">
      <c r="A289" s="7" t="s">
        <v>358</v>
      </c>
      <c r="B289" s="7" t="s">
        <v>147</v>
      </c>
      <c r="C289" s="7" t="s">
        <v>108</v>
      </c>
      <c r="D289" s="8">
        <v>40083</v>
      </c>
      <c r="E289" s="87">
        <f t="shared" ca="1" si="8"/>
        <v>13</v>
      </c>
      <c r="F289" s="99">
        <v>44150</v>
      </c>
      <c r="G289" s="100">
        <v>4</v>
      </c>
      <c r="H289" s="214">
        <f t="shared" si="9"/>
        <v>46357.5</v>
      </c>
      <c r="K289" s="138"/>
      <c r="L289" s="138"/>
      <c r="M289" s="138"/>
      <c r="N289" s="133"/>
      <c r="O289" s="139"/>
      <c r="P289" s="140"/>
      <c r="Q289" s="136"/>
      <c r="R289" s="141"/>
    </row>
    <row r="290" spans="1:18">
      <c r="A290" s="7" t="s">
        <v>876</v>
      </c>
      <c r="B290" s="7" t="s">
        <v>147</v>
      </c>
      <c r="C290" s="7" t="s">
        <v>108</v>
      </c>
      <c r="D290" s="8">
        <v>36463</v>
      </c>
      <c r="E290" s="87">
        <f t="shared" ca="1" si="8"/>
        <v>23</v>
      </c>
      <c r="F290" s="99">
        <v>44220</v>
      </c>
      <c r="G290" s="100">
        <v>3</v>
      </c>
      <c r="H290" s="214">
        <f t="shared" si="9"/>
        <v>46431</v>
      </c>
      <c r="K290" s="138"/>
      <c r="L290" s="138"/>
      <c r="M290" s="138"/>
      <c r="N290" s="133"/>
      <c r="O290" s="139"/>
      <c r="P290" s="140"/>
      <c r="Q290" s="136"/>
      <c r="R290" s="141"/>
    </row>
    <row r="291" spans="1:18">
      <c r="A291" s="7" t="s">
        <v>230</v>
      </c>
      <c r="B291" s="7" t="s">
        <v>140</v>
      </c>
      <c r="C291" s="7" t="s">
        <v>108</v>
      </c>
      <c r="D291" s="9">
        <v>40603</v>
      </c>
      <c r="E291" s="87">
        <f t="shared" ca="1" si="8"/>
        <v>11</v>
      </c>
      <c r="F291" s="99">
        <v>44260</v>
      </c>
      <c r="G291" s="100">
        <v>1</v>
      </c>
      <c r="H291" s="214">
        <f t="shared" si="9"/>
        <v>46473</v>
      </c>
      <c r="K291" s="138"/>
      <c r="L291" s="138"/>
      <c r="M291" s="138"/>
      <c r="N291" s="142"/>
      <c r="O291" s="139"/>
      <c r="P291" s="140"/>
      <c r="Q291" s="136"/>
      <c r="R291" s="141"/>
    </row>
    <row r="292" spans="1:18">
      <c r="A292" s="7" t="s">
        <v>320</v>
      </c>
      <c r="B292" s="7" t="s">
        <v>140</v>
      </c>
      <c r="C292" s="7" t="s">
        <v>108</v>
      </c>
      <c r="D292" s="8">
        <v>40301</v>
      </c>
      <c r="E292" s="87">
        <f t="shared" ca="1" si="8"/>
        <v>12</v>
      </c>
      <c r="F292" s="99">
        <v>44270</v>
      </c>
      <c r="G292" s="100">
        <v>2</v>
      </c>
      <c r="H292" s="214">
        <f t="shared" si="9"/>
        <v>46483.5</v>
      </c>
      <c r="K292" s="138"/>
      <c r="L292" s="138"/>
      <c r="M292" s="138"/>
      <c r="N292" s="133"/>
      <c r="O292" s="139"/>
      <c r="P292" s="140"/>
      <c r="Q292" s="136"/>
      <c r="R292" s="141"/>
    </row>
    <row r="293" spans="1:18">
      <c r="A293" s="7" t="s">
        <v>399</v>
      </c>
      <c r="B293" s="7" t="s">
        <v>107</v>
      </c>
      <c r="C293" s="7" t="s">
        <v>108</v>
      </c>
      <c r="D293" s="8">
        <v>39722</v>
      </c>
      <c r="E293" s="87">
        <f t="shared" ca="1" si="8"/>
        <v>14</v>
      </c>
      <c r="F293" s="99">
        <v>44530</v>
      </c>
      <c r="G293" s="100">
        <v>2</v>
      </c>
      <c r="H293" s="214">
        <f t="shared" si="9"/>
        <v>46756.5</v>
      </c>
      <c r="K293" s="138"/>
      <c r="L293" s="138"/>
      <c r="M293" s="138"/>
      <c r="N293" s="133"/>
      <c r="O293" s="139"/>
      <c r="P293" s="140"/>
      <c r="Q293" s="136"/>
      <c r="R293" s="141"/>
    </row>
    <row r="294" spans="1:18">
      <c r="A294" s="7" t="s">
        <v>189</v>
      </c>
      <c r="B294" s="7" t="s">
        <v>177</v>
      </c>
      <c r="C294" s="7" t="s">
        <v>108</v>
      </c>
      <c r="D294" s="8">
        <v>40818</v>
      </c>
      <c r="E294" s="87">
        <f t="shared" ca="1" si="8"/>
        <v>11</v>
      </c>
      <c r="F294" s="99">
        <v>44560</v>
      </c>
      <c r="G294" s="100">
        <v>2</v>
      </c>
      <c r="H294" s="214">
        <f t="shared" si="9"/>
        <v>46788</v>
      </c>
      <c r="K294" s="138"/>
      <c r="L294" s="138"/>
      <c r="M294" s="138"/>
      <c r="N294" s="133"/>
      <c r="O294" s="139"/>
      <c r="P294" s="140"/>
      <c r="Q294" s="136"/>
      <c r="R294" s="141"/>
    </row>
    <row r="295" spans="1:18">
      <c r="A295" s="7" t="s">
        <v>176</v>
      </c>
      <c r="B295" s="7" t="s">
        <v>177</v>
      </c>
      <c r="C295" s="7" t="s">
        <v>108</v>
      </c>
      <c r="D295" s="8">
        <v>40893</v>
      </c>
      <c r="E295" s="87">
        <f t="shared" ca="1" si="8"/>
        <v>11</v>
      </c>
      <c r="F295" s="99">
        <v>44620</v>
      </c>
      <c r="G295" s="100">
        <v>5</v>
      </c>
      <c r="H295" s="214">
        <f t="shared" si="9"/>
        <v>46851</v>
      </c>
      <c r="K295" s="138"/>
      <c r="L295" s="138"/>
      <c r="M295" s="138"/>
      <c r="N295" s="133"/>
      <c r="O295" s="139"/>
      <c r="P295" s="140"/>
      <c r="Q295" s="136"/>
      <c r="R295" s="141"/>
    </row>
    <row r="296" spans="1:18">
      <c r="A296" s="7" t="s">
        <v>447</v>
      </c>
      <c r="B296" s="7" t="s">
        <v>110</v>
      </c>
      <c r="C296" s="7" t="s">
        <v>108</v>
      </c>
      <c r="D296" s="8">
        <v>39446</v>
      </c>
      <c r="E296" s="87">
        <f t="shared" ca="1" si="8"/>
        <v>15</v>
      </c>
      <c r="F296" s="99">
        <v>44650</v>
      </c>
      <c r="G296" s="100">
        <v>1</v>
      </c>
      <c r="H296" s="214">
        <f t="shared" si="9"/>
        <v>46882.5</v>
      </c>
      <c r="K296" s="138"/>
      <c r="L296" s="138"/>
      <c r="M296" s="138"/>
      <c r="N296" s="133"/>
      <c r="O296" s="139"/>
      <c r="P296" s="140"/>
      <c r="Q296" s="136"/>
      <c r="R296" s="141"/>
    </row>
    <row r="297" spans="1:18">
      <c r="A297" s="7" t="s">
        <v>109</v>
      </c>
      <c r="B297" s="7" t="s">
        <v>110</v>
      </c>
      <c r="C297" s="7" t="s">
        <v>111</v>
      </c>
      <c r="D297" s="8">
        <v>41254</v>
      </c>
      <c r="E297" s="87">
        <f t="shared" ca="1" si="8"/>
        <v>10</v>
      </c>
      <c r="F297" s="99">
        <v>44720</v>
      </c>
      <c r="G297" s="100">
        <v>2</v>
      </c>
      <c r="H297" s="214">
        <f t="shared" si="9"/>
        <v>46956</v>
      </c>
      <c r="K297" s="138"/>
      <c r="L297" s="138"/>
      <c r="M297" s="138"/>
      <c r="N297" s="133"/>
      <c r="O297" s="139"/>
      <c r="P297" s="140"/>
      <c r="Q297" s="136"/>
      <c r="R297" s="141"/>
    </row>
    <row r="298" spans="1:18">
      <c r="A298" s="7" t="s">
        <v>573</v>
      </c>
      <c r="B298" s="7" t="s">
        <v>283</v>
      </c>
      <c r="C298" s="7" t="s">
        <v>111</v>
      </c>
      <c r="D298" s="8">
        <v>38854</v>
      </c>
      <c r="E298" s="87">
        <f t="shared" ca="1" si="8"/>
        <v>16</v>
      </c>
      <c r="F298" s="99">
        <v>44820</v>
      </c>
      <c r="G298" s="100">
        <v>4</v>
      </c>
      <c r="H298" s="214">
        <f t="shared" si="9"/>
        <v>47061</v>
      </c>
      <c r="K298" s="138"/>
      <c r="L298" s="138"/>
      <c r="M298" s="138"/>
      <c r="N298" s="133"/>
      <c r="O298" s="139"/>
      <c r="P298" s="140"/>
      <c r="Q298" s="136"/>
      <c r="R298" s="141"/>
    </row>
    <row r="299" spans="1:18">
      <c r="A299" s="7" t="s">
        <v>579</v>
      </c>
      <c r="B299" s="7" t="s">
        <v>140</v>
      </c>
      <c r="C299" s="7" t="s">
        <v>108</v>
      </c>
      <c r="D299" s="8">
        <v>38816</v>
      </c>
      <c r="E299" s="87">
        <f t="shared" ca="1" si="8"/>
        <v>16</v>
      </c>
      <c r="F299" s="99">
        <v>44920</v>
      </c>
      <c r="G299" s="100">
        <v>1</v>
      </c>
      <c r="H299" s="214">
        <f t="shared" si="9"/>
        <v>47166</v>
      </c>
      <c r="K299" s="138"/>
      <c r="L299" s="138"/>
      <c r="M299" s="138"/>
      <c r="N299" s="133"/>
      <c r="O299" s="139"/>
      <c r="P299" s="140"/>
      <c r="Q299" s="136"/>
      <c r="R299" s="141"/>
    </row>
    <row r="300" spans="1:18">
      <c r="A300" s="7" t="s">
        <v>919</v>
      </c>
      <c r="B300" s="7" t="s">
        <v>110</v>
      </c>
      <c r="C300" s="7" t="s">
        <v>108</v>
      </c>
      <c r="D300" s="8">
        <v>36136</v>
      </c>
      <c r="E300" s="87">
        <f t="shared" ca="1" si="8"/>
        <v>24</v>
      </c>
      <c r="F300" s="99">
        <v>45000</v>
      </c>
      <c r="G300" s="100">
        <v>4</v>
      </c>
      <c r="H300" s="214">
        <f t="shared" si="9"/>
        <v>47250</v>
      </c>
      <c r="K300" s="138"/>
      <c r="L300" s="138"/>
      <c r="M300" s="138"/>
      <c r="N300" s="133"/>
      <c r="O300" s="139"/>
      <c r="P300" s="140"/>
      <c r="Q300" s="136"/>
      <c r="R300" s="141"/>
    </row>
    <row r="301" spans="1:18">
      <c r="A301" s="7" t="s">
        <v>951</v>
      </c>
      <c r="B301" s="7" t="s">
        <v>107</v>
      </c>
      <c r="C301" s="7" t="s">
        <v>111</v>
      </c>
      <c r="D301" s="8">
        <v>35826</v>
      </c>
      <c r="E301" s="87">
        <f t="shared" ca="1" si="8"/>
        <v>24</v>
      </c>
      <c r="F301" s="99">
        <v>45030</v>
      </c>
      <c r="G301" s="100">
        <v>3</v>
      </c>
      <c r="H301" s="214">
        <f t="shared" si="9"/>
        <v>47281.5</v>
      </c>
      <c r="K301" s="138"/>
      <c r="L301" s="138"/>
      <c r="M301" s="138"/>
      <c r="N301" s="133"/>
      <c r="O301" s="139"/>
      <c r="P301" s="140"/>
      <c r="Q301" s="136"/>
      <c r="R301" s="141"/>
    </row>
    <row r="302" spans="1:18">
      <c r="A302" s="7" t="s">
        <v>518</v>
      </c>
      <c r="B302" s="7" t="s">
        <v>113</v>
      </c>
      <c r="C302" s="7" t="s">
        <v>111</v>
      </c>
      <c r="D302" s="8">
        <v>39144</v>
      </c>
      <c r="E302" s="87">
        <f t="shared" ca="1" si="8"/>
        <v>15</v>
      </c>
      <c r="F302" s="99">
        <v>45040</v>
      </c>
      <c r="G302" s="100">
        <v>5</v>
      </c>
      <c r="H302" s="214">
        <f t="shared" si="9"/>
        <v>47292</v>
      </c>
      <c r="K302" s="138"/>
      <c r="L302" s="138"/>
      <c r="M302" s="138"/>
      <c r="N302" s="133"/>
      <c r="O302" s="139"/>
      <c r="P302" s="140"/>
      <c r="Q302" s="136"/>
      <c r="R302" s="141"/>
    </row>
    <row r="303" spans="1:18">
      <c r="A303" s="7" t="s">
        <v>841</v>
      </c>
      <c r="B303" s="7" t="s">
        <v>140</v>
      </c>
      <c r="C303" s="7" t="s">
        <v>111</v>
      </c>
      <c r="D303" s="8">
        <v>36011</v>
      </c>
      <c r="E303" s="87">
        <f t="shared" ca="1" si="8"/>
        <v>24</v>
      </c>
      <c r="F303" s="99">
        <v>45050</v>
      </c>
      <c r="G303" s="100">
        <v>1</v>
      </c>
      <c r="H303" s="214">
        <f t="shared" si="9"/>
        <v>47302.5</v>
      </c>
      <c r="K303" s="138"/>
      <c r="L303" s="138"/>
      <c r="M303" s="138"/>
      <c r="N303" s="133"/>
      <c r="O303" s="139"/>
      <c r="P303" s="140"/>
      <c r="Q303" s="136"/>
      <c r="R303" s="141"/>
    </row>
    <row r="304" spans="1:18">
      <c r="A304" s="7" t="s">
        <v>918</v>
      </c>
      <c r="B304" s="7" t="s">
        <v>110</v>
      </c>
      <c r="C304" s="7" t="s">
        <v>108</v>
      </c>
      <c r="D304" s="8">
        <v>37568</v>
      </c>
      <c r="E304" s="87">
        <f t="shared" ca="1" si="8"/>
        <v>20</v>
      </c>
      <c r="F304" s="99">
        <v>45100</v>
      </c>
      <c r="G304" s="100">
        <v>2</v>
      </c>
      <c r="H304" s="214">
        <f t="shared" si="9"/>
        <v>47355</v>
      </c>
      <c r="K304" s="138"/>
      <c r="L304" s="138"/>
      <c r="M304" s="138"/>
      <c r="N304" s="133"/>
      <c r="O304" s="139"/>
      <c r="P304" s="140"/>
      <c r="Q304" s="136"/>
      <c r="R304" s="141"/>
    </row>
    <row r="305" spans="1:18">
      <c r="A305" s="7" t="s">
        <v>417</v>
      </c>
      <c r="B305" s="7" t="s">
        <v>107</v>
      </c>
      <c r="C305" s="7" t="s">
        <v>111</v>
      </c>
      <c r="D305" s="8">
        <v>39648</v>
      </c>
      <c r="E305" s="87">
        <f t="shared" ca="1" si="8"/>
        <v>14</v>
      </c>
      <c r="F305" s="99">
        <v>45105</v>
      </c>
      <c r="G305" s="100">
        <v>1</v>
      </c>
      <c r="H305" s="214">
        <f t="shared" si="9"/>
        <v>47360.25</v>
      </c>
      <c r="K305" s="138"/>
      <c r="L305" s="138"/>
      <c r="M305" s="138"/>
      <c r="N305" s="133"/>
      <c r="O305" s="139"/>
      <c r="P305" s="140"/>
      <c r="Q305" s="136"/>
      <c r="R305" s="141"/>
    </row>
    <row r="306" spans="1:18">
      <c r="A306" s="7" t="s">
        <v>522</v>
      </c>
      <c r="B306" s="7" t="s">
        <v>119</v>
      </c>
      <c r="C306" s="7" t="s">
        <v>108</v>
      </c>
      <c r="D306" s="8">
        <v>39134</v>
      </c>
      <c r="E306" s="87">
        <f t="shared" ca="1" si="8"/>
        <v>15</v>
      </c>
      <c r="F306" s="99">
        <v>45110</v>
      </c>
      <c r="G306" s="100">
        <v>2</v>
      </c>
      <c r="H306" s="214">
        <f t="shared" si="9"/>
        <v>47365.5</v>
      </c>
      <c r="K306" s="138"/>
      <c r="L306" s="138"/>
      <c r="M306" s="138"/>
      <c r="N306" s="133"/>
      <c r="O306" s="139"/>
      <c r="P306" s="140"/>
      <c r="Q306" s="136"/>
      <c r="R306" s="141"/>
    </row>
    <row r="307" spans="1:18">
      <c r="A307" s="7" t="s">
        <v>796</v>
      </c>
      <c r="B307" s="7" t="s">
        <v>215</v>
      </c>
      <c r="C307" s="7" t="s">
        <v>108</v>
      </c>
      <c r="D307" s="8">
        <v>37043</v>
      </c>
      <c r="E307" s="87">
        <f t="shared" ca="1" si="8"/>
        <v>21</v>
      </c>
      <c r="F307" s="99">
        <v>45150</v>
      </c>
      <c r="G307" s="100">
        <v>1</v>
      </c>
      <c r="H307" s="214">
        <f t="shared" si="9"/>
        <v>47407.5</v>
      </c>
      <c r="K307" s="138"/>
      <c r="L307" s="138"/>
      <c r="M307" s="138"/>
      <c r="N307" s="142"/>
      <c r="O307" s="139"/>
      <c r="P307" s="140"/>
      <c r="Q307" s="136"/>
      <c r="R307" s="141"/>
    </row>
    <row r="308" spans="1:18">
      <c r="A308" s="7" t="s">
        <v>516</v>
      </c>
      <c r="B308" s="7" t="s">
        <v>147</v>
      </c>
      <c r="C308" s="7" t="s">
        <v>108</v>
      </c>
      <c r="D308" s="8">
        <v>39147</v>
      </c>
      <c r="E308" s="87">
        <f t="shared" ca="1" si="8"/>
        <v>15</v>
      </c>
      <c r="F308" s="99">
        <v>45180</v>
      </c>
      <c r="G308" s="100">
        <v>5</v>
      </c>
      <c r="H308" s="214">
        <f t="shared" si="9"/>
        <v>47439</v>
      </c>
      <c r="K308" s="138"/>
      <c r="L308" s="138"/>
      <c r="M308" s="138"/>
      <c r="N308" s="142"/>
      <c r="O308" s="139"/>
      <c r="P308" s="140"/>
      <c r="Q308" s="136"/>
      <c r="R308" s="141"/>
    </row>
    <row r="309" spans="1:18">
      <c r="A309" s="7" t="s">
        <v>345</v>
      </c>
      <c r="B309" s="7" t="s">
        <v>147</v>
      </c>
      <c r="C309" s="7" t="s">
        <v>108</v>
      </c>
      <c r="D309" s="8">
        <v>40209</v>
      </c>
      <c r="E309" s="87">
        <f t="shared" ca="1" si="8"/>
        <v>12</v>
      </c>
      <c r="F309" s="99">
        <v>45260</v>
      </c>
      <c r="G309" s="100">
        <v>4</v>
      </c>
      <c r="H309" s="214">
        <f t="shared" si="9"/>
        <v>47523</v>
      </c>
      <c r="K309" s="138"/>
      <c r="L309" s="138"/>
      <c r="M309" s="138"/>
      <c r="N309" s="133"/>
      <c r="O309" s="139"/>
      <c r="P309" s="140"/>
      <c r="Q309" s="136"/>
      <c r="R309" s="141"/>
    </row>
    <row r="310" spans="1:18">
      <c r="A310" s="7" t="s">
        <v>838</v>
      </c>
      <c r="B310" s="7" t="s">
        <v>140</v>
      </c>
      <c r="C310" s="7" t="s">
        <v>111</v>
      </c>
      <c r="D310" s="8">
        <v>36729</v>
      </c>
      <c r="E310" s="87">
        <f t="shared" ca="1" si="8"/>
        <v>22</v>
      </c>
      <c r="F310" s="99">
        <v>45420</v>
      </c>
      <c r="G310" s="100">
        <v>1</v>
      </c>
      <c r="H310" s="214">
        <f t="shared" si="9"/>
        <v>47691</v>
      </c>
      <c r="K310" s="138"/>
      <c r="L310" s="138"/>
      <c r="M310" s="138"/>
      <c r="N310" s="133"/>
      <c r="O310" s="139"/>
      <c r="P310" s="140"/>
      <c r="Q310" s="136"/>
      <c r="R310" s="141"/>
    </row>
    <row r="311" spans="1:18">
      <c r="A311" s="7" t="s">
        <v>681</v>
      </c>
      <c r="B311" s="7" t="s">
        <v>121</v>
      </c>
      <c r="C311" s="7" t="s">
        <v>108</v>
      </c>
      <c r="D311" s="8">
        <v>36567</v>
      </c>
      <c r="E311" s="87">
        <f t="shared" ca="1" si="8"/>
        <v>22</v>
      </c>
      <c r="F311" s="99">
        <v>45450</v>
      </c>
      <c r="G311" s="100">
        <v>5</v>
      </c>
      <c r="H311" s="214">
        <f t="shared" si="9"/>
        <v>47722.5</v>
      </c>
      <c r="K311" s="138"/>
      <c r="L311" s="138"/>
      <c r="M311" s="138"/>
      <c r="N311" s="133"/>
      <c r="O311" s="139"/>
      <c r="P311" s="140"/>
      <c r="Q311" s="136"/>
      <c r="R311" s="141"/>
    </row>
    <row r="312" spans="1:18">
      <c r="A312" s="7" t="s">
        <v>272</v>
      </c>
      <c r="B312" s="7" t="s">
        <v>140</v>
      </c>
      <c r="C312" s="7" t="s">
        <v>108</v>
      </c>
      <c r="D312" s="8">
        <v>40469</v>
      </c>
      <c r="E312" s="87">
        <f t="shared" ca="1" si="8"/>
        <v>12</v>
      </c>
      <c r="F312" s="99">
        <v>45480</v>
      </c>
      <c r="G312" s="100">
        <v>4</v>
      </c>
      <c r="H312" s="214">
        <f t="shared" si="9"/>
        <v>47754</v>
      </c>
      <c r="K312" s="138"/>
      <c r="L312" s="138"/>
      <c r="M312" s="138"/>
      <c r="N312" s="133"/>
      <c r="O312" s="139"/>
      <c r="P312" s="140"/>
      <c r="Q312" s="136"/>
      <c r="R312" s="141"/>
    </row>
    <row r="313" spans="1:18">
      <c r="A313" s="7" t="s">
        <v>530</v>
      </c>
      <c r="B313" s="7" t="s">
        <v>140</v>
      </c>
      <c r="C313" s="7" t="s">
        <v>108</v>
      </c>
      <c r="D313" s="8">
        <v>39106</v>
      </c>
      <c r="E313" s="87">
        <f t="shared" ca="1" si="8"/>
        <v>15</v>
      </c>
      <c r="F313" s="99">
        <v>45500</v>
      </c>
      <c r="G313" s="100">
        <v>3</v>
      </c>
      <c r="H313" s="214">
        <f t="shared" si="9"/>
        <v>47775</v>
      </c>
      <c r="K313" s="138"/>
      <c r="L313" s="138"/>
      <c r="M313" s="138"/>
      <c r="N313" s="133"/>
      <c r="O313" s="139"/>
      <c r="P313" s="140"/>
      <c r="Q313" s="136"/>
      <c r="R313" s="141"/>
    </row>
    <row r="314" spans="1:18">
      <c r="A314" s="7" t="s">
        <v>396</v>
      </c>
      <c r="B314" s="7" t="s">
        <v>110</v>
      </c>
      <c r="C314" s="7" t="s">
        <v>125</v>
      </c>
      <c r="D314" s="8">
        <v>39728</v>
      </c>
      <c r="E314" s="87">
        <f t="shared" ca="1" si="8"/>
        <v>14</v>
      </c>
      <c r="F314" s="99">
        <v>45565</v>
      </c>
      <c r="G314" s="100">
        <v>1</v>
      </c>
      <c r="H314" s="214">
        <f t="shared" si="9"/>
        <v>47843.25</v>
      </c>
      <c r="K314" s="138"/>
      <c r="L314" s="138"/>
      <c r="M314" s="138"/>
      <c r="N314" s="133"/>
      <c r="O314" s="139"/>
      <c r="P314" s="140"/>
      <c r="Q314" s="136"/>
      <c r="R314" s="141"/>
    </row>
    <row r="315" spans="1:18">
      <c r="A315" s="7" t="s">
        <v>336</v>
      </c>
      <c r="B315" s="7" t="s">
        <v>113</v>
      </c>
      <c r="C315" s="7" t="s">
        <v>111</v>
      </c>
      <c r="D315" s="8">
        <v>40259</v>
      </c>
      <c r="E315" s="87">
        <f t="shared" ca="1" si="8"/>
        <v>12</v>
      </c>
      <c r="F315" s="99">
        <v>45710</v>
      </c>
      <c r="G315" s="100">
        <v>3</v>
      </c>
      <c r="H315" s="214">
        <f t="shared" si="9"/>
        <v>47995.5</v>
      </c>
      <c r="K315" s="138"/>
      <c r="L315" s="138"/>
      <c r="M315" s="138"/>
      <c r="N315" s="133"/>
      <c r="O315" s="139"/>
      <c r="P315" s="140"/>
      <c r="Q315" s="136"/>
      <c r="R315" s="141"/>
    </row>
    <row r="316" spans="1:18">
      <c r="A316" s="7" t="s">
        <v>915</v>
      </c>
      <c r="B316" s="7" t="s">
        <v>110</v>
      </c>
      <c r="C316" s="7" t="s">
        <v>125</v>
      </c>
      <c r="D316" s="8">
        <v>36084</v>
      </c>
      <c r="E316" s="87">
        <f t="shared" ca="1" si="8"/>
        <v>24</v>
      </c>
      <c r="F316" s="99">
        <v>45750</v>
      </c>
      <c r="G316" s="100">
        <v>5</v>
      </c>
      <c r="H316" s="214">
        <f t="shared" si="9"/>
        <v>48037.5</v>
      </c>
      <c r="K316" s="138"/>
      <c r="L316" s="138"/>
      <c r="M316" s="138"/>
      <c r="N316" s="133"/>
      <c r="O316" s="139"/>
      <c r="P316" s="140"/>
      <c r="Q316" s="136"/>
      <c r="R316" s="141"/>
    </row>
    <row r="317" spans="1:18">
      <c r="A317" s="7" t="s">
        <v>490</v>
      </c>
      <c r="B317" s="7" t="s">
        <v>140</v>
      </c>
      <c r="C317" s="7" t="s">
        <v>111</v>
      </c>
      <c r="D317" s="8">
        <v>39262</v>
      </c>
      <c r="E317" s="87">
        <f t="shared" ca="1" si="8"/>
        <v>15</v>
      </c>
      <c r="F317" s="99">
        <v>45770</v>
      </c>
      <c r="G317" s="100">
        <v>5</v>
      </c>
      <c r="H317" s="214">
        <f t="shared" si="9"/>
        <v>48058.5</v>
      </c>
      <c r="K317" s="138"/>
      <c r="L317" s="138"/>
      <c r="M317" s="138"/>
      <c r="N317" s="133"/>
      <c r="O317" s="139"/>
      <c r="P317" s="140"/>
      <c r="Q317" s="136"/>
      <c r="R317" s="141"/>
    </row>
    <row r="318" spans="1:18">
      <c r="A318" s="7" t="s">
        <v>341</v>
      </c>
      <c r="B318" s="7" t="s">
        <v>113</v>
      </c>
      <c r="C318" s="7" t="s">
        <v>111</v>
      </c>
      <c r="D318" s="9">
        <v>40236</v>
      </c>
      <c r="E318" s="87">
        <f t="shared" ca="1" si="8"/>
        <v>12</v>
      </c>
      <c r="F318" s="99">
        <v>45830</v>
      </c>
      <c r="G318" s="100">
        <v>4</v>
      </c>
      <c r="H318" s="214">
        <f t="shared" si="9"/>
        <v>48121.5</v>
      </c>
      <c r="K318" s="138"/>
      <c r="L318" s="138"/>
      <c r="M318" s="138"/>
      <c r="N318" s="133"/>
      <c r="O318" s="139"/>
      <c r="P318" s="140"/>
      <c r="Q318" s="136"/>
      <c r="R318" s="141"/>
    </row>
    <row r="319" spans="1:18">
      <c r="A319" s="7" t="s">
        <v>944</v>
      </c>
      <c r="B319" s="7" t="s">
        <v>119</v>
      </c>
      <c r="C319" s="7" t="s">
        <v>108</v>
      </c>
      <c r="D319" s="8">
        <v>36407</v>
      </c>
      <c r="E319" s="87">
        <f t="shared" ca="1" si="8"/>
        <v>23</v>
      </c>
      <c r="F319" s="99">
        <v>45880</v>
      </c>
      <c r="G319" s="100">
        <v>5</v>
      </c>
      <c r="H319" s="214">
        <f t="shared" si="9"/>
        <v>48174</v>
      </c>
      <c r="K319" s="138"/>
      <c r="L319" s="138"/>
      <c r="M319" s="138"/>
      <c r="N319" s="133"/>
      <c r="O319" s="139"/>
      <c r="P319" s="140"/>
      <c r="Q319" s="136"/>
      <c r="R319" s="141"/>
    </row>
    <row r="320" spans="1:18">
      <c r="A320" s="7" t="s">
        <v>867</v>
      </c>
      <c r="B320" s="7" t="s">
        <v>147</v>
      </c>
      <c r="C320" s="7" t="s">
        <v>108</v>
      </c>
      <c r="D320" s="8">
        <v>36297</v>
      </c>
      <c r="E320" s="87">
        <f t="shared" ca="1" si="8"/>
        <v>23</v>
      </c>
      <c r="F320" s="99">
        <v>46030</v>
      </c>
      <c r="G320" s="100">
        <v>2</v>
      </c>
      <c r="H320" s="214">
        <f t="shared" si="9"/>
        <v>48331.5</v>
      </c>
      <c r="K320" s="138"/>
      <c r="L320" s="138"/>
      <c r="M320" s="138"/>
      <c r="N320" s="133"/>
      <c r="O320" s="139"/>
      <c r="P320" s="140"/>
      <c r="Q320" s="136"/>
      <c r="R320" s="141"/>
    </row>
    <row r="321" spans="1:18">
      <c r="A321" s="7" t="s">
        <v>450</v>
      </c>
      <c r="B321" s="7" t="s">
        <v>154</v>
      </c>
      <c r="C321" s="7" t="s">
        <v>125</v>
      </c>
      <c r="D321" s="8">
        <v>39417</v>
      </c>
      <c r="E321" s="87">
        <f t="shared" ca="1" si="8"/>
        <v>15</v>
      </c>
      <c r="F321" s="99">
        <v>46095</v>
      </c>
      <c r="G321" s="100">
        <v>3</v>
      </c>
      <c r="H321" s="214">
        <f t="shared" si="9"/>
        <v>48399.75</v>
      </c>
      <c r="K321" s="138"/>
      <c r="L321" s="138"/>
      <c r="M321" s="138"/>
      <c r="N321" s="133"/>
      <c r="O321" s="139"/>
      <c r="P321" s="140"/>
      <c r="Q321" s="136"/>
      <c r="R321" s="141"/>
    </row>
    <row r="322" spans="1:18">
      <c r="A322" s="7" t="s">
        <v>969</v>
      </c>
      <c r="B322" s="7" t="s">
        <v>107</v>
      </c>
      <c r="C322" s="7" t="s">
        <v>125</v>
      </c>
      <c r="D322" s="8">
        <v>36053</v>
      </c>
      <c r="E322" s="87">
        <f t="shared" ref="E322:E385" ca="1" si="10">DATEDIF(D322,TODAY(),"Y")</f>
        <v>24</v>
      </c>
      <c r="F322" s="99">
        <v>46105</v>
      </c>
      <c r="G322" s="100">
        <v>5</v>
      </c>
      <c r="H322" s="214">
        <f t="shared" si="9"/>
        <v>48410.25</v>
      </c>
      <c r="K322" s="138"/>
      <c r="L322" s="138"/>
      <c r="M322" s="138"/>
      <c r="N322" s="133"/>
      <c r="O322" s="139"/>
      <c r="P322" s="140"/>
      <c r="Q322" s="136"/>
      <c r="R322" s="141"/>
    </row>
    <row r="323" spans="1:18">
      <c r="A323" s="7" t="s">
        <v>403</v>
      </c>
      <c r="B323" s="7" t="s">
        <v>110</v>
      </c>
      <c r="C323" s="7" t="s">
        <v>108</v>
      </c>
      <c r="D323" s="8">
        <v>39703</v>
      </c>
      <c r="E323" s="87">
        <f t="shared" ca="1" si="10"/>
        <v>14</v>
      </c>
      <c r="F323" s="99">
        <v>46110</v>
      </c>
      <c r="G323" s="100">
        <v>4</v>
      </c>
      <c r="H323" s="214">
        <f t="shared" ref="H323:H386" si="11">$I$2*F323+F323</f>
        <v>48415.5</v>
      </c>
      <c r="K323" s="138"/>
      <c r="L323" s="138"/>
      <c r="M323" s="138"/>
      <c r="N323" s="133"/>
      <c r="O323" s="139"/>
      <c r="P323" s="140"/>
      <c r="Q323" s="136"/>
      <c r="R323" s="141"/>
    </row>
    <row r="324" spans="1:18">
      <c r="A324" s="7" t="s">
        <v>153</v>
      </c>
      <c r="B324" s="7" t="s">
        <v>154</v>
      </c>
      <c r="C324" s="7" t="s">
        <v>108</v>
      </c>
      <c r="D324" s="8">
        <v>41018</v>
      </c>
      <c r="E324" s="87">
        <f t="shared" ca="1" si="10"/>
        <v>10</v>
      </c>
      <c r="F324" s="99">
        <v>46220</v>
      </c>
      <c r="G324" s="100">
        <v>3</v>
      </c>
      <c r="H324" s="214">
        <f t="shared" si="11"/>
        <v>48531</v>
      </c>
      <c r="K324" s="138"/>
      <c r="L324" s="138"/>
      <c r="M324" s="138"/>
      <c r="N324" s="133"/>
      <c r="O324" s="139"/>
      <c r="P324" s="140"/>
      <c r="Q324" s="136"/>
      <c r="R324" s="141"/>
    </row>
    <row r="325" spans="1:18">
      <c r="A325" s="7" t="s">
        <v>465</v>
      </c>
      <c r="B325" s="7" t="s">
        <v>140</v>
      </c>
      <c r="C325" s="7" t="s">
        <v>108</v>
      </c>
      <c r="D325" s="8">
        <v>39348</v>
      </c>
      <c r="E325" s="87">
        <f t="shared" ca="1" si="10"/>
        <v>15</v>
      </c>
      <c r="F325" s="99">
        <v>46220</v>
      </c>
      <c r="G325" s="100">
        <v>2</v>
      </c>
      <c r="H325" s="214">
        <f t="shared" si="11"/>
        <v>48531</v>
      </c>
      <c r="K325" s="138"/>
      <c r="L325" s="138"/>
      <c r="M325" s="138"/>
      <c r="N325" s="133"/>
      <c r="O325" s="139"/>
      <c r="P325" s="140"/>
      <c r="Q325" s="136"/>
      <c r="R325" s="141"/>
    </row>
    <row r="326" spans="1:18">
      <c r="A326" s="7" t="s">
        <v>259</v>
      </c>
      <c r="B326" s="7" t="s">
        <v>260</v>
      </c>
      <c r="C326" s="7" t="s">
        <v>125</v>
      </c>
      <c r="D326" s="9">
        <v>40505</v>
      </c>
      <c r="E326" s="87">
        <f t="shared" ca="1" si="10"/>
        <v>12</v>
      </c>
      <c r="F326" s="99">
        <v>46230</v>
      </c>
      <c r="G326" s="100">
        <v>2</v>
      </c>
      <c r="H326" s="214">
        <f t="shared" si="11"/>
        <v>48541.5</v>
      </c>
      <c r="K326" s="138"/>
      <c r="L326" s="138"/>
      <c r="M326" s="138"/>
      <c r="N326" s="133"/>
      <c r="O326" s="139"/>
      <c r="P326" s="140"/>
      <c r="Q326" s="136"/>
      <c r="R326" s="141"/>
    </row>
    <row r="327" spans="1:18">
      <c r="A327" s="7" t="s">
        <v>319</v>
      </c>
      <c r="B327" s="7" t="s">
        <v>140</v>
      </c>
      <c r="C327" s="7" t="s">
        <v>125</v>
      </c>
      <c r="D327" s="8">
        <v>40302</v>
      </c>
      <c r="E327" s="87">
        <f t="shared" ca="1" si="10"/>
        <v>12</v>
      </c>
      <c r="F327" s="99">
        <v>46285</v>
      </c>
      <c r="G327" s="100">
        <v>5</v>
      </c>
      <c r="H327" s="214">
        <f t="shared" si="11"/>
        <v>48599.25</v>
      </c>
      <c r="K327" s="138"/>
      <c r="L327" s="138"/>
      <c r="M327" s="138"/>
      <c r="N327" s="133"/>
      <c r="O327" s="139"/>
      <c r="P327" s="140"/>
      <c r="Q327" s="136"/>
      <c r="R327" s="141"/>
    </row>
    <row r="328" spans="1:18">
      <c r="A328" s="7" t="s">
        <v>116</v>
      </c>
      <c r="B328" s="7" t="s">
        <v>113</v>
      </c>
      <c r="C328" s="7" t="s">
        <v>108</v>
      </c>
      <c r="D328" s="8">
        <v>41228</v>
      </c>
      <c r="E328" s="87">
        <f t="shared" ca="1" si="10"/>
        <v>10</v>
      </c>
      <c r="F328" s="99">
        <v>46340</v>
      </c>
      <c r="G328" s="100">
        <v>5</v>
      </c>
      <c r="H328" s="214">
        <f t="shared" si="11"/>
        <v>48657</v>
      </c>
      <c r="K328" s="138"/>
      <c r="L328" s="138"/>
      <c r="M328" s="138"/>
      <c r="N328" s="133"/>
      <c r="O328" s="139"/>
      <c r="P328" s="140"/>
      <c r="Q328" s="136"/>
      <c r="R328" s="141"/>
    </row>
    <row r="329" spans="1:18">
      <c r="A329" s="7" t="s">
        <v>896</v>
      </c>
      <c r="B329" s="7" t="s">
        <v>110</v>
      </c>
      <c r="C329" s="7" t="s">
        <v>108</v>
      </c>
      <c r="D329" s="8">
        <v>36195</v>
      </c>
      <c r="E329" s="87">
        <f t="shared" ca="1" si="10"/>
        <v>23</v>
      </c>
      <c r="F329" s="99">
        <v>46360</v>
      </c>
      <c r="G329" s="100">
        <v>5</v>
      </c>
      <c r="H329" s="214">
        <f t="shared" si="11"/>
        <v>48678</v>
      </c>
      <c r="K329" s="138"/>
      <c r="L329" s="138"/>
      <c r="M329" s="138"/>
      <c r="N329" s="133"/>
      <c r="O329" s="139"/>
      <c r="P329" s="140"/>
      <c r="Q329" s="136"/>
      <c r="R329" s="141"/>
    </row>
    <row r="330" spans="1:18">
      <c r="A330" s="7" t="s">
        <v>162</v>
      </c>
      <c r="B330" s="7" t="s">
        <v>110</v>
      </c>
      <c r="C330" s="7" t="s">
        <v>125</v>
      </c>
      <c r="D330" s="8">
        <v>40976</v>
      </c>
      <c r="E330" s="87">
        <f t="shared" ca="1" si="10"/>
        <v>10</v>
      </c>
      <c r="F330" s="99">
        <v>46380</v>
      </c>
      <c r="G330" s="100">
        <v>3</v>
      </c>
      <c r="H330" s="214">
        <f t="shared" si="11"/>
        <v>48699</v>
      </c>
      <c r="K330" s="138"/>
      <c r="L330" s="138"/>
      <c r="M330" s="138"/>
      <c r="N330" s="133"/>
      <c r="O330" s="139"/>
      <c r="P330" s="140"/>
      <c r="Q330" s="136"/>
      <c r="R330" s="141"/>
    </row>
    <row r="331" spans="1:18">
      <c r="A331" s="7" t="s">
        <v>243</v>
      </c>
      <c r="B331" s="7" t="s">
        <v>107</v>
      </c>
      <c r="C331" s="7" t="s">
        <v>108</v>
      </c>
      <c r="D331" s="8">
        <v>40568</v>
      </c>
      <c r="E331" s="87">
        <f t="shared" ca="1" si="10"/>
        <v>11</v>
      </c>
      <c r="F331" s="99">
        <v>46390</v>
      </c>
      <c r="G331" s="100">
        <v>5</v>
      </c>
      <c r="H331" s="214">
        <f t="shared" si="11"/>
        <v>48709.5</v>
      </c>
      <c r="K331" s="138"/>
      <c r="L331" s="138"/>
      <c r="M331" s="138"/>
      <c r="N331" s="133"/>
      <c r="O331" s="139"/>
      <c r="P331" s="140"/>
      <c r="Q331" s="136"/>
      <c r="R331" s="141"/>
    </row>
    <row r="332" spans="1:18">
      <c r="A332" s="7" t="s">
        <v>535</v>
      </c>
      <c r="B332" s="7" t="s">
        <v>107</v>
      </c>
      <c r="C332" s="7" t="s">
        <v>108</v>
      </c>
      <c r="D332" s="8">
        <v>39091</v>
      </c>
      <c r="E332" s="87">
        <f t="shared" ca="1" si="10"/>
        <v>16</v>
      </c>
      <c r="F332" s="99">
        <v>46410</v>
      </c>
      <c r="G332" s="100">
        <v>2</v>
      </c>
      <c r="H332" s="214">
        <f t="shared" si="11"/>
        <v>48730.5</v>
      </c>
      <c r="K332" s="138"/>
      <c r="L332" s="138"/>
      <c r="M332" s="138"/>
      <c r="N332" s="133"/>
      <c r="O332" s="139"/>
      <c r="P332" s="140"/>
      <c r="Q332" s="136"/>
      <c r="R332" s="141"/>
    </row>
    <row r="333" spans="1:18">
      <c r="A333" s="7" t="s">
        <v>160</v>
      </c>
      <c r="B333" s="7" t="s">
        <v>107</v>
      </c>
      <c r="C333" s="7" t="s">
        <v>108</v>
      </c>
      <c r="D333" s="8">
        <v>40986</v>
      </c>
      <c r="E333" s="87">
        <f t="shared" ca="1" si="10"/>
        <v>10</v>
      </c>
      <c r="F333" s="99">
        <v>46550</v>
      </c>
      <c r="G333" s="100">
        <v>4</v>
      </c>
      <c r="H333" s="214">
        <f t="shared" si="11"/>
        <v>48877.5</v>
      </c>
      <c r="K333" s="138"/>
      <c r="L333" s="138"/>
      <c r="M333" s="138"/>
      <c r="N333" s="133"/>
      <c r="O333" s="139"/>
      <c r="P333" s="140"/>
      <c r="Q333" s="136"/>
      <c r="R333" s="141"/>
    </row>
    <row r="334" spans="1:18">
      <c r="A334" s="7" t="s">
        <v>254</v>
      </c>
      <c r="B334" s="7" t="s">
        <v>107</v>
      </c>
      <c r="C334" s="7" t="s">
        <v>111</v>
      </c>
      <c r="D334" s="8">
        <v>40523</v>
      </c>
      <c r="E334" s="87">
        <f t="shared" ca="1" si="10"/>
        <v>12</v>
      </c>
      <c r="F334" s="99">
        <v>46570</v>
      </c>
      <c r="G334" s="100">
        <v>4</v>
      </c>
      <c r="H334" s="214">
        <f t="shared" si="11"/>
        <v>48898.5</v>
      </c>
      <c r="K334" s="138"/>
      <c r="L334" s="138"/>
      <c r="M334" s="138"/>
      <c r="N334" s="133"/>
      <c r="O334" s="139"/>
      <c r="P334" s="140"/>
      <c r="Q334" s="136"/>
      <c r="R334" s="141"/>
    </row>
    <row r="335" spans="1:18">
      <c r="A335" s="7" t="s">
        <v>276</v>
      </c>
      <c r="B335" s="7" t="s">
        <v>140</v>
      </c>
      <c r="C335" s="7" t="s">
        <v>125</v>
      </c>
      <c r="D335" s="8">
        <v>40456</v>
      </c>
      <c r="E335" s="87">
        <f t="shared" ca="1" si="10"/>
        <v>12</v>
      </c>
      <c r="F335" s="99">
        <v>46645</v>
      </c>
      <c r="G335" s="100">
        <v>5</v>
      </c>
      <c r="H335" s="214">
        <f t="shared" si="11"/>
        <v>48977.25</v>
      </c>
      <c r="K335" s="138"/>
      <c r="L335" s="138"/>
      <c r="M335" s="138"/>
      <c r="N335" s="133"/>
      <c r="O335" s="139"/>
      <c r="P335" s="140"/>
      <c r="Q335" s="136"/>
      <c r="R335" s="141"/>
    </row>
    <row r="336" spans="1:18">
      <c r="A336" s="7" t="s">
        <v>204</v>
      </c>
      <c r="B336" s="7" t="s">
        <v>119</v>
      </c>
      <c r="C336" s="7" t="s">
        <v>111</v>
      </c>
      <c r="D336" s="8">
        <v>40726</v>
      </c>
      <c r="E336" s="87">
        <f t="shared" ca="1" si="10"/>
        <v>11</v>
      </c>
      <c r="F336" s="99">
        <v>46650</v>
      </c>
      <c r="G336" s="100">
        <v>2</v>
      </c>
      <c r="H336" s="214">
        <f t="shared" si="11"/>
        <v>48982.5</v>
      </c>
      <c r="K336" s="138"/>
      <c r="L336" s="138"/>
      <c r="M336" s="138"/>
      <c r="N336" s="133"/>
      <c r="O336" s="139"/>
      <c r="P336" s="140"/>
      <c r="Q336" s="136"/>
      <c r="R336" s="141"/>
    </row>
    <row r="337" spans="1:18">
      <c r="A337" s="7" t="s">
        <v>384</v>
      </c>
      <c r="B337" s="7" t="s">
        <v>123</v>
      </c>
      <c r="C337" s="7" t="s">
        <v>111</v>
      </c>
      <c r="D337" s="8">
        <v>39765</v>
      </c>
      <c r="E337" s="87">
        <f t="shared" ca="1" si="10"/>
        <v>14</v>
      </c>
      <c r="F337" s="99">
        <v>46670</v>
      </c>
      <c r="G337" s="100">
        <v>3</v>
      </c>
      <c r="H337" s="214">
        <f t="shared" si="11"/>
        <v>49003.5</v>
      </c>
      <c r="K337" s="138"/>
      <c r="L337" s="138"/>
      <c r="M337" s="138"/>
      <c r="N337" s="133"/>
      <c r="O337" s="139"/>
      <c r="P337" s="140"/>
      <c r="Q337" s="136"/>
      <c r="R337" s="141"/>
    </row>
    <row r="338" spans="1:18">
      <c r="A338" s="7" t="s">
        <v>300</v>
      </c>
      <c r="B338" s="7" t="s">
        <v>250</v>
      </c>
      <c r="C338" s="7" t="s">
        <v>108</v>
      </c>
      <c r="D338" s="8">
        <v>40384</v>
      </c>
      <c r="E338" s="87">
        <f t="shared" ca="1" si="10"/>
        <v>12</v>
      </c>
      <c r="F338" s="99">
        <v>46680</v>
      </c>
      <c r="G338" s="100">
        <v>1</v>
      </c>
      <c r="H338" s="214">
        <f t="shared" si="11"/>
        <v>49014</v>
      </c>
      <c r="K338" s="138"/>
      <c r="L338" s="138"/>
      <c r="M338" s="138"/>
      <c r="N338" s="133"/>
      <c r="O338" s="139"/>
      <c r="P338" s="140"/>
      <c r="Q338" s="136"/>
      <c r="R338" s="141"/>
    </row>
    <row r="339" spans="1:18">
      <c r="A339" s="7" t="s">
        <v>809</v>
      </c>
      <c r="B339" s="7" t="s">
        <v>140</v>
      </c>
      <c r="C339" s="7" t="s">
        <v>125</v>
      </c>
      <c r="D339" s="8">
        <v>36604</v>
      </c>
      <c r="E339" s="87">
        <f t="shared" ca="1" si="10"/>
        <v>22</v>
      </c>
      <c r="F339" s="99">
        <v>46710</v>
      </c>
      <c r="G339" s="100">
        <v>3</v>
      </c>
      <c r="H339" s="214">
        <f t="shared" si="11"/>
        <v>49045.5</v>
      </c>
      <c r="K339" s="138"/>
      <c r="L339" s="138"/>
      <c r="M339" s="138"/>
      <c r="N339" s="133"/>
      <c r="O339" s="139"/>
      <c r="P339" s="140"/>
      <c r="Q339" s="136"/>
      <c r="R339" s="141"/>
    </row>
    <row r="340" spans="1:18">
      <c r="A340" s="7" t="s">
        <v>940</v>
      </c>
      <c r="B340" s="7" t="s">
        <v>119</v>
      </c>
      <c r="C340" s="7" t="s">
        <v>111</v>
      </c>
      <c r="D340" s="8">
        <v>37082</v>
      </c>
      <c r="E340" s="87">
        <f t="shared" ca="1" si="10"/>
        <v>21</v>
      </c>
      <c r="F340" s="99">
        <v>46780</v>
      </c>
      <c r="G340" s="100">
        <v>2</v>
      </c>
      <c r="H340" s="214">
        <f t="shared" si="11"/>
        <v>49119</v>
      </c>
      <c r="K340" s="138"/>
      <c r="L340" s="138"/>
      <c r="M340" s="138"/>
      <c r="N340" s="133"/>
      <c r="O340" s="139"/>
      <c r="P340" s="140"/>
      <c r="Q340" s="136"/>
      <c r="R340" s="141"/>
    </row>
    <row r="341" spans="1:18">
      <c r="A341" s="7" t="s">
        <v>126</v>
      </c>
      <c r="B341" s="7" t="s">
        <v>115</v>
      </c>
      <c r="C341" s="7" t="s">
        <v>108</v>
      </c>
      <c r="D341" s="8">
        <v>41186</v>
      </c>
      <c r="E341" s="87">
        <f t="shared" ca="1" si="10"/>
        <v>10</v>
      </c>
      <c r="F341" s="99">
        <v>46910</v>
      </c>
      <c r="G341" s="100">
        <v>3</v>
      </c>
      <c r="H341" s="214">
        <f t="shared" si="11"/>
        <v>49255.5</v>
      </c>
      <c r="K341" s="138"/>
      <c r="L341" s="138"/>
      <c r="M341" s="138"/>
      <c r="N341" s="133"/>
      <c r="O341" s="139"/>
      <c r="P341" s="140"/>
      <c r="Q341" s="136"/>
      <c r="R341" s="141"/>
    </row>
    <row r="342" spans="1:18">
      <c r="A342" s="7" t="s">
        <v>583</v>
      </c>
      <c r="B342" s="7" t="s">
        <v>115</v>
      </c>
      <c r="C342" s="7" t="s">
        <v>108</v>
      </c>
      <c r="D342" s="8">
        <v>38807</v>
      </c>
      <c r="E342" s="87">
        <f t="shared" ca="1" si="10"/>
        <v>16</v>
      </c>
      <c r="F342" s="99">
        <v>47060</v>
      </c>
      <c r="G342" s="100">
        <v>4</v>
      </c>
      <c r="H342" s="214">
        <f t="shared" si="11"/>
        <v>49413</v>
      </c>
      <c r="K342" s="138"/>
      <c r="L342" s="138"/>
      <c r="M342" s="138"/>
      <c r="N342" s="133"/>
      <c r="O342" s="139"/>
      <c r="P342" s="140"/>
      <c r="Q342" s="136"/>
      <c r="R342" s="141"/>
    </row>
    <row r="343" spans="1:18">
      <c r="A343" s="7" t="s">
        <v>310</v>
      </c>
      <c r="B343" s="7" t="s">
        <v>107</v>
      </c>
      <c r="C343" s="7" t="s">
        <v>111</v>
      </c>
      <c r="D343" s="10">
        <v>40334</v>
      </c>
      <c r="E343" s="87">
        <f t="shared" ca="1" si="10"/>
        <v>12</v>
      </c>
      <c r="F343" s="99">
        <v>47280</v>
      </c>
      <c r="G343" s="100">
        <v>1</v>
      </c>
      <c r="H343" s="214">
        <f t="shared" si="11"/>
        <v>49644</v>
      </c>
      <c r="K343" s="138"/>
      <c r="L343" s="138"/>
      <c r="M343" s="138"/>
      <c r="N343" s="133"/>
      <c r="O343" s="139"/>
      <c r="P343" s="140"/>
      <c r="Q343" s="136"/>
      <c r="R343" s="141"/>
    </row>
    <row r="344" spans="1:18">
      <c r="A344" s="7" t="s">
        <v>877</v>
      </c>
      <c r="B344" s="7" t="s">
        <v>147</v>
      </c>
      <c r="C344" s="7" t="s">
        <v>125</v>
      </c>
      <c r="D344" s="8">
        <v>37166</v>
      </c>
      <c r="E344" s="87">
        <f t="shared" ca="1" si="10"/>
        <v>21</v>
      </c>
      <c r="F344" s="99">
        <v>47295</v>
      </c>
      <c r="G344" s="100">
        <v>4</v>
      </c>
      <c r="H344" s="214">
        <f t="shared" si="11"/>
        <v>49659.75</v>
      </c>
      <c r="K344" s="138"/>
      <c r="L344" s="138"/>
      <c r="M344" s="138"/>
      <c r="N344" s="133"/>
      <c r="O344" s="139"/>
      <c r="P344" s="140"/>
      <c r="Q344" s="136"/>
      <c r="R344" s="141"/>
    </row>
    <row r="345" spans="1:18">
      <c r="A345" s="7" t="s">
        <v>313</v>
      </c>
      <c r="B345" s="7" t="s">
        <v>110</v>
      </c>
      <c r="C345" s="7" t="s">
        <v>108</v>
      </c>
      <c r="D345" s="8">
        <v>40332</v>
      </c>
      <c r="E345" s="87">
        <f t="shared" ca="1" si="10"/>
        <v>12</v>
      </c>
      <c r="F345" s="99">
        <v>47340</v>
      </c>
      <c r="G345" s="100">
        <v>2</v>
      </c>
      <c r="H345" s="214">
        <f t="shared" si="11"/>
        <v>49707</v>
      </c>
      <c r="K345" s="138"/>
      <c r="L345" s="138"/>
      <c r="M345" s="138"/>
      <c r="N345" s="133"/>
      <c r="O345" s="139"/>
      <c r="P345" s="140"/>
      <c r="Q345" s="136"/>
      <c r="R345" s="141"/>
    </row>
    <row r="346" spans="1:18">
      <c r="A346" s="7" t="s">
        <v>616</v>
      </c>
      <c r="B346" s="7" t="s">
        <v>140</v>
      </c>
      <c r="C346" s="7" t="s">
        <v>108</v>
      </c>
      <c r="D346" s="8">
        <v>38146</v>
      </c>
      <c r="E346" s="87">
        <f t="shared" ca="1" si="10"/>
        <v>18</v>
      </c>
      <c r="F346" s="99">
        <v>47340</v>
      </c>
      <c r="G346" s="100">
        <v>2</v>
      </c>
      <c r="H346" s="214">
        <f t="shared" si="11"/>
        <v>49707</v>
      </c>
      <c r="K346" s="138"/>
      <c r="L346" s="138"/>
      <c r="M346" s="138"/>
      <c r="N346" s="133"/>
      <c r="O346" s="139"/>
      <c r="P346" s="140"/>
      <c r="Q346" s="136"/>
      <c r="R346" s="141"/>
    </row>
    <row r="347" spans="1:18">
      <c r="A347" s="7" t="s">
        <v>409</v>
      </c>
      <c r="B347" s="7" t="s">
        <v>283</v>
      </c>
      <c r="C347" s="7" t="s">
        <v>108</v>
      </c>
      <c r="D347" s="8">
        <v>39683</v>
      </c>
      <c r="E347" s="87">
        <f t="shared" ca="1" si="10"/>
        <v>14</v>
      </c>
      <c r="F347" s="99">
        <v>47350</v>
      </c>
      <c r="G347" s="100">
        <v>5</v>
      </c>
      <c r="H347" s="214">
        <f t="shared" si="11"/>
        <v>49717.5</v>
      </c>
      <c r="K347" s="138"/>
      <c r="L347" s="138"/>
      <c r="M347" s="138"/>
      <c r="N347" s="133"/>
      <c r="O347" s="139"/>
      <c r="P347" s="140"/>
      <c r="Q347" s="136"/>
      <c r="R347" s="141"/>
    </row>
    <row r="348" spans="1:18">
      <c r="A348" s="7" t="s">
        <v>945</v>
      </c>
      <c r="B348" s="7" t="s">
        <v>119</v>
      </c>
      <c r="C348" s="7" t="s">
        <v>125</v>
      </c>
      <c r="D348" s="8">
        <v>36423</v>
      </c>
      <c r="E348" s="87">
        <f t="shared" ca="1" si="10"/>
        <v>23</v>
      </c>
      <c r="F348" s="99">
        <v>47350</v>
      </c>
      <c r="G348" s="100">
        <v>1</v>
      </c>
      <c r="H348" s="214">
        <f t="shared" si="11"/>
        <v>49717.5</v>
      </c>
      <c r="K348" s="138"/>
      <c r="L348" s="138"/>
      <c r="M348" s="138"/>
      <c r="N348" s="133"/>
      <c r="O348" s="139"/>
      <c r="P348" s="140"/>
      <c r="Q348" s="136"/>
      <c r="R348" s="141"/>
    </row>
    <row r="349" spans="1:18">
      <c r="A349" s="7" t="s">
        <v>224</v>
      </c>
      <c r="B349" s="7" t="s">
        <v>140</v>
      </c>
      <c r="C349" s="7" t="s">
        <v>108</v>
      </c>
      <c r="D349" s="8">
        <v>40634</v>
      </c>
      <c r="E349" s="87">
        <f t="shared" ca="1" si="10"/>
        <v>11</v>
      </c>
      <c r="F349" s="99">
        <v>47440</v>
      </c>
      <c r="G349" s="100">
        <v>3</v>
      </c>
      <c r="H349" s="214">
        <f t="shared" si="11"/>
        <v>49812</v>
      </c>
      <c r="K349" s="138"/>
      <c r="L349" s="138"/>
      <c r="M349" s="138"/>
      <c r="N349" s="133"/>
      <c r="O349" s="139"/>
      <c r="P349" s="140"/>
      <c r="Q349" s="136"/>
      <c r="R349" s="141"/>
    </row>
    <row r="350" spans="1:18">
      <c r="A350" s="7" t="s">
        <v>916</v>
      </c>
      <c r="B350" s="7" t="s">
        <v>110</v>
      </c>
      <c r="C350" s="7" t="s">
        <v>111</v>
      </c>
      <c r="D350" s="8">
        <v>36086</v>
      </c>
      <c r="E350" s="87">
        <f t="shared" ca="1" si="10"/>
        <v>24</v>
      </c>
      <c r="F350" s="99">
        <v>47520</v>
      </c>
      <c r="G350" s="100">
        <v>1</v>
      </c>
      <c r="H350" s="214">
        <f t="shared" si="11"/>
        <v>49896</v>
      </c>
      <c r="K350" s="138"/>
      <c r="L350" s="138"/>
      <c r="M350" s="138"/>
      <c r="N350" s="133"/>
      <c r="O350" s="139"/>
      <c r="P350" s="140"/>
      <c r="Q350" s="136"/>
      <c r="R350" s="141"/>
    </row>
    <row r="351" spans="1:18">
      <c r="A351" s="7" t="s">
        <v>166</v>
      </c>
      <c r="B351" s="7" t="s">
        <v>110</v>
      </c>
      <c r="C351" s="7" t="s">
        <v>111</v>
      </c>
      <c r="D351" s="8">
        <v>40943</v>
      </c>
      <c r="E351" s="87">
        <f t="shared" ca="1" si="10"/>
        <v>10</v>
      </c>
      <c r="F351" s="99">
        <v>47590</v>
      </c>
      <c r="G351" s="100">
        <v>3</v>
      </c>
      <c r="H351" s="214">
        <f t="shared" si="11"/>
        <v>49969.5</v>
      </c>
      <c r="K351" s="138"/>
      <c r="L351" s="138"/>
      <c r="M351" s="138"/>
      <c r="N351" s="133"/>
      <c r="O351" s="139"/>
      <c r="P351" s="140"/>
      <c r="Q351" s="136"/>
      <c r="R351" s="141"/>
    </row>
    <row r="352" spans="1:18">
      <c r="A352" s="7" t="s">
        <v>511</v>
      </c>
      <c r="B352" s="7" t="s">
        <v>147</v>
      </c>
      <c r="C352" s="7" t="s">
        <v>108</v>
      </c>
      <c r="D352" s="8">
        <v>39157</v>
      </c>
      <c r="E352" s="87">
        <f t="shared" ca="1" si="10"/>
        <v>15</v>
      </c>
      <c r="F352" s="99">
        <v>47610</v>
      </c>
      <c r="G352" s="100">
        <v>4</v>
      </c>
      <c r="H352" s="214">
        <f t="shared" si="11"/>
        <v>49990.5</v>
      </c>
      <c r="K352" s="138"/>
      <c r="L352" s="138"/>
      <c r="M352" s="138"/>
      <c r="N352" s="133"/>
      <c r="O352" s="139"/>
      <c r="P352" s="140"/>
      <c r="Q352" s="136"/>
      <c r="R352" s="141"/>
    </row>
    <row r="353" spans="1:18">
      <c r="A353" s="7" t="s">
        <v>862</v>
      </c>
      <c r="B353" s="7" t="s">
        <v>147</v>
      </c>
      <c r="C353" s="7" t="s">
        <v>111</v>
      </c>
      <c r="D353" s="8">
        <v>36192</v>
      </c>
      <c r="E353" s="87">
        <f t="shared" ca="1" si="10"/>
        <v>23</v>
      </c>
      <c r="F353" s="99">
        <v>47620</v>
      </c>
      <c r="G353" s="100">
        <v>5</v>
      </c>
      <c r="H353" s="214">
        <f t="shared" si="11"/>
        <v>50001</v>
      </c>
      <c r="K353" s="138"/>
      <c r="L353" s="138"/>
      <c r="M353" s="138"/>
      <c r="N353" s="133"/>
      <c r="O353" s="139"/>
      <c r="P353" s="140"/>
      <c r="Q353" s="136"/>
      <c r="R353" s="141"/>
    </row>
    <row r="354" spans="1:18">
      <c r="A354" s="7" t="s">
        <v>974</v>
      </c>
      <c r="B354" s="7" t="s">
        <v>107</v>
      </c>
      <c r="C354" s="7" t="s">
        <v>108</v>
      </c>
      <c r="D354" s="8">
        <v>36843</v>
      </c>
      <c r="E354" s="87">
        <f t="shared" ca="1" si="10"/>
        <v>22</v>
      </c>
      <c r="F354" s="99">
        <v>47630</v>
      </c>
      <c r="G354" s="100">
        <v>3</v>
      </c>
      <c r="H354" s="214">
        <f t="shared" si="11"/>
        <v>50011.5</v>
      </c>
      <c r="K354" s="138"/>
      <c r="L354" s="138"/>
      <c r="M354" s="138"/>
      <c r="N354" s="133"/>
      <c r="O354" s="139"/>
      <c r="P354" s="140"/>
      <c r="Q354" s="136"/>
      <c r="R354" s="141"/>
    </row>
    <row r="355" spans="1:18">
      <c r="A355" s="7" t="s">
        <v>532</v>
      </c>
      <c r="B355" s="7" t="s">
        <v>147</v>
      </c>
      <c r="C355" s="7" t="s">
        <v>125</v>
      </c>
      <c r="D355" s="8">
        <v>39098</v>
      </c>
      <c r="E355" s="87">
        <f t="shared" ca="1" si="10"/>
        <v>16</v>
      </c>
      <c r="F355" s="99">
        <v>47705</v>
      </c>
      <c r="G355" s="100">
        <v>5</v>
      </c>
      <c r="H355" s="214">
        <f t="shared" si="11"/>
        <v>50090.25</v>
      </c>
      <c r="K355" s="138"/>
      <c r="L355" s="138"/>
      <c r="M355" s="138"/>
      <c r="N355" s="142"/>
      <c r="O355" s="139"/>
      <c r="P355" s="140"/>
      <c r="Q355" s="136"/>
      <c r="R355" s="141"/>
    </row>
    <row r="356" spans="1:18">
      <c r="A356" s="7" t="s">
        <v>471</v>
      </c>
      <c r="B356" s="7" t="s">
        <v>115</v>
      </c>
      <c r="C356" s="7" t="s">
        <v>125</v>
      </c>
      <c r="D356" s="8">
        <v>39299</v>
      </c>
      <c r="E356" s="87">
        <f t="shared" ca="1" si="10"/>
        <v>15</v>
      </c>
      <c r="F356" s="99">
        <v>47760</v>
      </c>
      <c r="G356" s="100">
        <v>3</v>
      </c>
      <c r="H356" s="214">
        <f t="shared" si="11"/>
        <v>50148</v>
      </c>
      <c r="K356" s="138"/>
      <c r="L356" s="138"/>
      <c r="M356" s="138"/>
      <c r="N356" s="133"/>
      <c r="O356" s="139"/>
      <c r="P356" s="140"/>
      <c r="Q356" s="136"/>
      <c r="R356" s="141"/>
    </row>
    <row r="357" spans="1:18">
      <c r="A357" s="7" t="s">
        <v>656</v>
      </c>
      <c r="B357" s="7" t="s">
        <v>154</v>
      </c>
      <c r="C357" s="7" t="s">
        <v>108</v>
      </c>
      <c r="D357" s="8">
        <v>36214</v>
      </c>
      <c r="E357" s="87">
        <f t="shared" ca="1" si="10"/>
        <v>23</v>
      </c>
      <c r="F357" s="99">
        <v>47850</v>
      </c>
      <c r="G357" s="100">
        <v>1</v>
      </c>
      <c r="H357" s="214">
        <f t="shared" si="11"/>
        <v>50242.5</v>
      </c>
      <c r="K357" s="138"/>
      <c r="L357" s="138"/>
      <c r="M357" s="138"/>
      <c r="N357" s="133"/>
      <c r="O357" s="139"/>
      <c r="P357" s="140"/>
      <c r="Q357" s="136"/>
      <c r="R357" s="141"/>
    </row>
    <row r="358" spans="1:18">
      <c r="A358" s="7" t="s">
        <v>874</v>
      </c>
      <c r="B358" s="7" t="s">
        <v>147</v>
      </c>
      <c r="C358" s="7" t="s">
        <v>125</v>
      </c>
      <c r="D358" s="8">
        <v>36094</v>
      </c>
      <c r="E358" s="87">
        <f t="shared" ca="1" si="10"/>
        <v>24</v>
      </c>
      <c r="F358" s="99">
        <v>47885</v>
      </c>
      <c r="G358" s="100">
        <v>1</v>
      </c>
      <c r="H358" s="214">
        <f t="shared" si="11"/>
        <v>50279.25</v>
      </c>
      <c r="K358" s="138"/>
      <c r="L358" s="138"/>
      <c r="M358" s="138"/>
      <c r="N358" s="133"/>
      <c r="O358" s="139"/>
      <c r="P358" s="140"/>
      <c r="Q358" s="136"/>
      <c r="R358" s="141"/>
    </row>
    <row r="359" spans="1:18">
      <c r="A359" s="7" t="s">
        <v>966</v>
      </c>
      <c r="B359" s="7" t="s">
        <v>107</v>
      </c>
      <c r="C359" s="7" t="s">
        <v>108</v>
      </c>
      <c r="D359" s="8">
        <v>37810</v>
      </c>
      <c r="E359" s="87">
        <f t="shared" ca="1" si="10"/>
        <v>19</v>
      </c>
      <c r="F359" s="99">
        <v>48010</v>
      </c>
      <c r="G359" s="100">
        <v>3</v>
      </c>
      <c r="H359" s="214">
        <f t="shared" si="11"/>
        <v>50410.5</v>
      </c>
      <c r="K359" s="138"/>
      <c r="L359" s="138"/>
      <c r="M359" s="138"/>
      <c r="N359" s="133"/>
      <c r="O359" s="139"/>
      <c r="P359" s="140"/>
      <c r="Q359" s="136"/>
      <c r="R359" s="141"/>
    </row>
    <row r="360" spans="1:18">
      <c r="A360" s="7" t="s">
        <v>412</v>
      </c>
      <c r="B360" s="7" t="s">
        <v>110</v>
      </c>
      <c r="C360" s="7" t="s">
        <v>108</v>
      </c>
      <c r="D360" s="8">
        <v>39673</v>
      </c>
      <c r="E360" s="87">
        <f t="shared" ca="1" si="10"/>
        <v>14</v>
      </c>
      <c r="F360" s="99">
        <v>48080</v>
      </c>
      <c r="G360" s="100">
        <v>2</v>
      </c>
      <c r="H360" s="214">
        <f t="shared" si="11"/>
        <v>50484</v>
      </c>
      <c r="K360" s="138"/>
      <c r="L360" s="138"/>
      <c r="M360" s="138"/>
      <c r="N360" s="133"/>
      <c r="O360" s="139"/>
      <c r="P360" s="140"/>
      <c r="Q360" s="136"/>
      <c r="R360" s="141"/>
    </row>
    <row r="361" spans="1:18">
      <c r="A361" s="7" t="s">
        <v>813</v>
      </c>
      <c r="B361" s="7" t="s">
        <v>140</v>
      </c>
      <c r="C361" s="7" t="s">
        <v>125</v>
      </c>
      <c r="D361" s="8">
        <v>36269</v>
      </c>
      <c r="E361" s="87">
        <f t="shared" ca="1" si="10"/>
        <v>23</v>
      </c>
      <c r="F361" s="99">
        <v>48190</v>
      </c>
      <c r="G361" s="100">
        <v>1</v>
      </c>
      <c r="H361" s="214">
        <f t="shared" si="11"/>
        <v>50599.5</v>
      </c>
      <c r="K361" s="138"/>
      <c r="L361" s="138"/>
      <c r="M361" s="138"/>
      <c r="N361" s="133"/>
      <c r="O361" s="139"/>
      <c r="P361" s="140"/>
      <c r="Q361" s="136"/>
      <c r="R361" s="141"/>
    </row>
    <row r="362" spans="1:18">
      <c r="A362" s="7" t="s">
        <v>950</v>
      </c>
      <c r="B362" s="7" t="s">
        <v>119</v>
      </c>
      <c r="C362" s="7" t="s">
        <v>108</v>
      </c>
      <c r="D362" s="8">
        <v>36514</v>
      </c>
      <c r="E362" s="87">
        <f t="shared" ca="1" si="10"/>
        <v>23</v>
      </c>
      <c r="F362" s="99">
        <v>48250</v>
      </c>
      <c r="G362" s="100">
        <v>3</v>
      </c>
      <c r="H362" s="214">
        <f t="shared" si="11"/>
        <v>50662.5</v>
      </c>
      <c r="K362" s="138"/>
      <c r="L362" s="138"/>
      <c r="M362" s="138"/>
      <c r="N362" s="133"/>
      <c r="O362" s="139"/>
      <c r="P362" s="140"/>
      <c r="Q362" s="136"/>
      <c r="R362" s="141"/>
    </row>
    <row r="363" spans="1:18">
      <c r="A363" s="7" t="s">
        <v>609</v>
      </c>
      <c r="B363" s="7" t="s">
        <v>107</v>
      </c>
      <c r="C363" s="7" t="s">
        <v>108</v>
      </c>
      <c r="D363" s="8">
        <v>38328</v>
      </c>
      <c r="E363" s="87">
        <f t="shared" ca="1" si="10"/>
        <v>18</v>
      </c>
      <c r="F363" s="99">
        <v>48280</v>
      </c>
      <c r="G363" s="100">
        <v>4</v>
      </c>
      <c r="H363" s="214">
        <f t="shared" si="11"/>
        <v>50694</v>
      </c>
      <c r="K363" s="138"/>
      <c r="L363" s="138"/>
      <c r="M363" s="138"/>
      <c r="N363" s="133"/>
      <c r="O363" s="139"/>
      <c r="P363" s="140"/>
      <c r="Q363" s="136"/>
      <c r="R363" s="141"/>
    </row>
    <row r="364" spans="1:18">
      <c r="A364" s="7" t="s">
        <v>902</v>
      </c>
      <c r="B364" s="7" t="s">
        <v>110</v>
      </c>
      <c r="C364" s="7" t="s">
        <v>108</v>
      </c>
      <c r="D364" s="8">
        <v>36673</v>
      </c>
      <c r="E364" s="87">
        <f t="shared" ca="1" si="10"/>
        <v>22</v>
      </c>
      <c r="F364" s="99">
        <v>48330</v>
      </c>
      <c r="G364" s="100">
        <v>1</v>
      </c>
      <c r="H364" s="214">
        <f t="shared" si="11"/>
        <v>50746.5</v>
      </c>
      <c r="K364" s="138"/>
      <c r="L364" s="138"/>
      <c r="M364" s="138"/>
      <c r="N364" s="133"/>
      <c r="O364" s="139"/>
      <c r="P364" s="140"/>
      <c r="Q364" s="136"/>
      <c r="R364" s="141"/>
    </row>
    <row r="365" spans="1:18">
      <c r="A365" s="7" t="s">
        <v>971</v>
      </c>
      <c r="B365" s="7" t="s">
        <v>107</v>
      </c>
      <c r="C365" s="7" t="s">
        <v>108</v>
      </c>
      <c r="D365" s="8">
        <v>36080</v>
      </c>
      <c r="E365" s="87">
        <f t="shared" ca="1" si="10"/>
        <v>24</v>
      </c>
      <c r="F365" s="99">
        <v>48410</v>
      </c>
      <c r="G365" s="100">
        <v>5</v>
      </c>
      <c r="H365" s="214">
        <f t="shared" si="11"/>
        <v>50830.5</v>
      </c>
      <c r="K365" s="138"/>
      <c r="L365" s="138"/>
      <c r="M365" s="138"/>
      <c r="N365" s="133"/>
      <c r="O365" s="139"/>
      <c r="P365" s="140"/>
      <c r="Q365" s="136"/>
      <c r="R365" s="141"/>
    </row>
    <row r="366" spans="1:18">
      <c r="A366" s="7" t="s">
        <v>587</v>
      </c>
      <c r="B366" s="7" t="s">
        <v>123</v>
      </c>
      <c r="C366" s="7" t="s">
        <v>125</v>
      </c>
      <c r="D366" s="8">
        <v>38804</v>
      </c>
      <c r="E366" s="87">
        <f t="shared" ca="1" si="10"/>
        <v>16</v>
      </c>
      <c r="F366" s="99">
        <v>48415</v>
      </c>
      <c r="G366" s="100">
        <v>4</v>
      </c>
      <c r="H366" s="214">
        <f t="shared" si="11"/>
        <v>50835.75</v>
      </c>
      <c r="K366" s="138"/>
      <c r="L366" s="138"/>
      <c r="M366" s="138"/>
      <c r="N366" s="133"/>
      <c r="O366" s="139"/>
      <c r="P366" s="140"/>
      <c r="Q366" s="136"/>
      <c r="R366" s="141"/>
    </row>
    <row r="367" spans="1:18">
      <c r="A367" s="7" t="s">
        <v>457</v>
      </c>
      <c r="B367" s="7" t="s">
        <v>119</v>
      </c>
      <c r="C367" s="7" t="s">
        <v>108</v>
      </c>
      <c r="D367" s="8">
        <v>39398</v>
      </c>
      <c r="E367" s="87">
        <f t="shared" ca="1" si="10"/>
        <v>15</v>
      </c>
      <c r="F367" s="99">
        <v>48490</v>
      </c>
      <c r="G367" s="100">
        <v>2</v>
      </c>
      <c r="H367" s="214">
        <f t="shared" si="11"/>
        <v>50914.5</v>
      </c>
      <c r="K367" s="138"/>
      <c r="L367" s="138"/>
      <c r="M367" s="138"/>
      <c r="N367" s="133"/>
      <c r="O367" s="139"/>
      <c r="P367" s="140"/>
      <c r="Q367" s="136"/>
      <c r="R367" s="141"/>
    </row>
    <row r="368" spans="1:18">
      <c r="A368" s="7" t="s">
        <v>150</v>
      </c>
      <c r="B368" s="7" t="s">
        <v>121</v>
      </c>
      <c r="C368" s="7" t="s">
        <v>108</v>
      </c>
      <c r="D368" s="8">
        <v>41046</v>
      </c>
      <c r="E368" s="87">
        <f t="shared" ca="1" si="10"/>
        <v>10</v>
      </c>
      <c r="F368" s="99">
        <v>48550</v>
      </c>
      <c r="G368" s="100">
        <v>5</v>
      </c>
      <c r="H368" s="214">
        <f t="shared" si="11"/>
        <v>50977.5</v>
      </c>
      <c r="K368" s="138"/>
      <c r="L368" s="138"/>
      <c r="M368" s="138"/>
      <c r="N368" s="133"/>
      <c r="O368" s="139"/>
      <c r="P368" s="140"/>
      <c r="Q368" s="136"/>
      <c r="R368" s="141"/>
    </row>
    <row r="369" spans="1:18">
      <c r="A369" s="7" t="s">
        <v>337</v>
      </c>
      <c r="B369" s="7" t="s">
        <v>110</v>
      </c>
      <c r="C369" s="7" t="s">
        <v>125</v>
      </c>
      <c r="D369" s="9">
        <v>40254</v>
      </c>
      <c r="E369" s="87">
        <f t="shared" ca="1" si="10"/>
        <v>12</v>
      </c>
      <c r="F369" s="99">
        <v>48700</v>
      </c>
      <c r="G369" s="100">
        <v>3</v>
      </c>
      <c r="H369" s="214">
        <f t="shared" si="11"/>
        <v>51135</v>
      </c>
      <c r="K369" s="138"/>
      <c r="L369" s="138"/>
      <c r="M369" s="138"/>
      <c r="N369" s="133"/>
      <c r="O369" s="139"/>
      <c r="P369" s="140"/>
      <c r="Q369" s="136"/>
      <c r="R369" s="141"/>
    </row>
    <row r="370" spans="1:18">
      <c r="A370" s="7" t="s">
        <v>941</v>
      </c>
      <c r="B370" s="7" t="s">
        <v>119</v>
      </c>
      <c r="C370" s="7" t="s">
        <v>125</v>
      </c>
      <c r="D370" s="8">
        <v>37815</v>
      </c>
      <c r="E370" s="87">
        <f t="shared" ca="1" si="10"/>
        <v>19</v>
      </c>
      <c r="F370" s="99">
        <v>48740</v>
      </c>
      <c r="G370" s="100">
        <v>1</v>
      </c>
      <c r="H370" s="214">
        <f t="shared" si="11"/>
        <v>51177</v>
      </c>
      <c r="K370" s="138"/>
      <c r="L370" s="138"/>
      <c r="M370" s="138"/>
      <c r="N370" s="133"/>
      <c r="O370" s="139"/>
      <c r="P370" s="140"/>
      <c r="Q370" s="136"/>
      <c r="R370" s="141"/>
    </row>
    <row r="371" spans="1:18">
      <c r="A371" s="7" t="s">
        <v>304</v>
      </c>
      <c r="B371" s="7" t="s">
        <v>147</v>
      </c>
      <c r="C371" s="7" t="s">
        <v>108</v>
      </c>
      <c r="D371" s="8">
        <v>40367</v>
      </c>
      <c r="E371" s="87">
        <f t="shared" ca="1" si="10"/>
        <v>12</v>
      </c>
      <c r="F371" s="99">
        <v>48800</v>
      </c>
      <c r="G371" s="100">
        <v>4</v>
      </c>
      <c r="H371" s="214">
        <f t="shared" si="11"/>
        <v>51240</v>
      </c>
      <c r="K371" s="138"/>
      <c r="L371" s="138"/>
      <c r="M371" s="138"/>
      <c r="N371" s="133"/>
      <c r="O371" s="139"/>
      <c r="P371" s="140"/>
      <c r="Q371" s="136"/>
      <c r="R371" s="141"/>
    </row>
    <row r="372" spans="1:18">
      <c r="A372" s="7" t="s">
        <v>801</v>
      </c>
      <c r="B372" s="7" t="s">
        <v>140</v>
      </c>
      <c r="C372" s="7" t="s">
        <v>125</v>
      </c>
      <c r="D372" s="8">
        <v>35807</v>
      </c>
      <c r="E372" s="87">
        <f t="shared" ca="1" si="10"/>
        <v>25</v>
      </c>
      <c r="F372" s="99">
        <v>48835</v>
      </c>
      <c r="G372" s="100">
        <v>5</v>
      </c>
      <c r="H372" s="214">
        <f t="shared" si="11"/>
        <v>51276.75</v>
      </c>
      <c r="K372" s="138"/>
      <c r="L372" s="138"/>
      <c r="M372" s="138"/>
      <c r="N372" s="133"/>
      <c r="O372" s="139"/>
      <c r="P372" s="140"/>
      <c r="Q372" s="136"/>
      <c r="R372" s="141"/>
    </row>
    <row r="373" spans="1:18">
      <c r="A373" s="7" t="s">
        <v>864</v>
      </c>
      <c r="B373" s="7" t="s">
        <v>147</v>
      </c>
      <c r="C373" s="7" t="s">
        <v>108</v>
      </c>
      <c r="D373" s="8">
        <v>36940</v>
      </c>
      <c r="E373" s="87">
        <f t="shared" ca="1" si="10"/>
        <v>21</v>
      </c>
      <c r="F373" s="99">
        <v>48990</v>
      </c>
      <c r="G373" s="100">
        <v>5</v>
      </c>
      <c r="H373" s="214">
        <f t="shared" si="11"/>
        <v>51439.5</v>
      </c>
      <c r="K373" s="138"/>
      <c r="L373" s="138"/>
      <c r="M373" s="138"/>
      <c r="N373" s="133"/>
      <c r="O373" s="139"/>
      <c r="P373" s="140"/>
      <c r="Q373" s="136"/>
      <c r="R373" s="141"/>
    </row>
    <row r="374" spans="1:18">
      <c r="A374" s="7" t="s">
        <v>232</v>
      </c>
      <c r="B374" s="7" t="s">
        <v>177</v>
      </c>
      <c r="C374" s="7" t="s">
        <v>111</v>
      </c>
      <c r="D374" s="8">
        <v>40591</v>
      </c>
      <c r="E374" s="87">
        <f t="shared" ca="1" si="10"/>
        <v>11</v>
      </c>
      <c r="F374" s="99">
        <v>49070</v>
      </c>
      <c r="G374" s="100">
        <v>3</v>
      </c>
      <c r="H374" s="214">
        <f t="shared" si="11"/>
        <v>51523.5</v>
      </c>
      <c r="K374" s="138"/>
      <c r="L374" s="138"/>
      <c r="M374" s="138"/>
      <c r="N374" s="133"/>
      <c r="O374" s="139"/>
      <c r="P374" s="140"/>
      <c r="Q374" s="136"/>
      <c r="R374" s="141"/>
    </row>
    <row r="375" spans="1:18">
      <c r="A375" s="7" t="s">
        <v>433</v>
      </c>
      <c r="B375" s="7" t="s">
        <v>107</v>
      </c>
      <c r="C375" s="7" t="s">
        <v>125</v>
      </c>
      <c r="D375" s="8">
        <v>39535</v>
      </c>
      <c r="E375" s="87">
        <f t="shared" ca="1" si="10"/>
        <v>14</v>
      </c>
      <c r="F375" s="99">
        <v>49080</v>
      </c>
      <c r="G375" s="100">
        <v>5</v>
      </c>
      <c r="H375" s="214">
        <f t="shared" si="11"/>
        <v>51534</v>
      </c>
      <c r="K375" s="138"/>
      <c r="L375" s="138"/>
      <c r="M375" s="138"/>
      <c r="N375" s="133"/>
      <c r="O375" s="139"/>
      <c r="P375" s="140"/>
      <c r="Q375" s="136"/>
      <c r="R375" s="141"/>
    </row>
    <row r="376" spans="1:18">
      <c r="A376" s="7" t="s">
        <v>965</v>
      </c>
      <c r="B376" s="7" t="s">
        <v>107</v>
      </c>
      <c r="C376" s="7" t="s">
        <v>111</v>
      </c>
      <c r="D376" s="8">
        <v>37453</v>
      </c>
      <c r="E376" s="87">
        <f t="shared" ca="1" si="10"/>
        <v>20</v>
      </c>
      <c r="F376" s="99">
        <v>49090</v>
      </c>
      <c r="G376" s="100">
        <v>4</v>
      </c>
      <c r="H376" s="214">
        <f t="shared" si="11"/>
        <v>51544.5</v>
      </c>
      <c r="K376" s="138"/>
      <c r="L376" s="138"/>
      <c r="M376" s="138"/>
      <c r="N376" s="133"/>
      <c r="O376" s="139"/>
      <c r="P376" s="140"/>
      <c r="Q376" s="136"/>
      <c r="R376" s="141"/>
    </row>
    <row r="377" spans="1:18">
      <c r="A377" s="7" t="s">
        <v>349</v>
      </c>
      <c r="B377" s="7" t="s">
        <v>113</v>
      </c>
      <c r="C377" s="7" t="s">
        <v>108</v>
      </c>
      <c r="D377" s="8">
        <v>40198</v>
      </c>
      <c r="E377" s="87">
        <f t="shared" ca="1" si="10"/>
        <v>13</v>
      </c>
      <c r="F377" s="99">
        <v>49260</v>
      </c>
      <c r="G377" s="100">
        <v>3</v>
      </c>
      <c r="H377" s="214">
        <f t="shared" si="11"/>
        <v>51723</v>
      </c>
      <c r="K377" s="138"/>
      <c r="L377" s="138"/>
      <c r="M377" s="138"/>
      <c r="N377" s="133"/>
      <c r="O377" s="139"/>
      <c r="P377" s="140"/>
      <c r="Q377" s="136"/>
      <c r="R377" s="141"/>
    </row>
    <row r="378" spans="1:18">
      <c r="A378" s="7" t="s">
        <v>618</v>
      </c>
      <c r="B378" s="7" t="s">
        <v>135</v>
      </c>
      <c r="C378" s="7" t="s">
        <v>108</v>
      </c>
      <c r="D378" s="8">
        <v>38142</v>
      </c>
      <c r="E378" s="87">
        <f t="shared" ca="1" si="10"/>
        <v>18</v>
      </c>
      <c r="F378" s="99">
        <v>49350</v>
      </c>
      <c r="G378" s="100">
        <v>4</v>
      </c>
      <c r="H378" s="214">
        <f t="shared" si="11"/>
        <v>51817.5</v>
      </c>
      <c r="K378" s="138"/>
      <c r="L378" s="138"/>
      <c r="M378" s="138"/>
      <c r="N378" s="133"/>
      <c r="O378" s="139"/>
      <c r="P378" s="140"/>
      <c r="Q378" s="136"/>
      <c r="R378" s="141"/>
    </row>
    <row r="379" spans="1:18">
      <c r="A379" s="7" t="s">
        <v>286</v>
      </c>
      <c r="B379" s="7" t="s">
        <v>110</v>
      </c>
      <c r="C379" s="7" t="s">
        <v>125</v>
      </c>
      <c r="D379" s="9">
        <v>40421</v>
      </c>
      <c r="E379" s="87">
        <f t="shared" ca="1" si="10"/>
        <v>12</v>
      </c>
      <c r="F379" s="99">
        <v>49355</v>
      </c>
      <c r="G379" s="100">
        <v>5</v>
      </c>
      <c r="H379" s="214">
        <f t="shared" si="11"/>
        <v>51822.75</v>
      </c>
      <c r="K379" s="138"/>
      <c r="L379" s="138"/>
      <c r="M379" s="138"/>
      <c r="N379" s="133"/>
      <c r="O379" s="139"/>
      <c r="P379" s="140"/>
      <c r="Q379" s="136"/>
      <c r="R379" s="141"/>
    </row>
    <row r="380" spans="1:18">
      <c r="A380" s="7" t="s">
        <v>600</v>
      </c>
      <c r="B380" s="7" t="s">
        <v>154</v>
      </c>
      <c r="C380" s="7" t="s">
        <v>108</v>
      </c>
      <c r="D380" s="8">
        <v>38746</v>
      </c>
      <c r="E380" s="87">
        <f t="shared" ca="1" si="10"/>
        <v>16</v>
      </c>
      <c r="F380" s="99">
        <v>49360</v>
      </c>
      <c r="G380" s="100">
        <v>2</v>
      </c>
      <c r="H380" s="214">
        <f t="shared" si="11"/>
        <v>51828</v>
      </c>
      <c r="K380" s="138"/>
      <c r="L380" s="138"/>
      <c r="M380" s="138"/>
      <c r="N380" s="133"/>
      <c r="O380" s="139"/>
      <c r="P380" s="140"/>
      <c r="Q380" s="136"/>
      <c r="R380" s="141"/>
    </row>
    <row r="381" spans="1:18">
      <c r="A381" s="7" t="s">
        <v>334</v>
      </c>
      <c r="B381" s="7" t="s">
        <v>121</v>
      </c>
      <c r="C381" s="7" t="s">
        <v>125</v>
      </c>
      <c r="D381" s="8">
        <v>40263</v>
      </c>
      <c r="E381" s="87">
        <f t="shared" ca="1" si="10"/>
        <v>12</v>
      </c>
      <c r="F381" s="99">
        <v>49405</v>
      </c>
      <c r="G381" s="100">
        <v>4</v>
      </c>
      <c r="H381" s="214">
        <f t="shared" si="11"/>
        <v>51875.25</v>
      </c>
      <c r="K381" s="138"/>
      <c r="L381" s="138"/>
      <c r="M381" s="138"/>
      <c r="N381" s="133"/>
      <c r="O381" s="139"/>
      <c r="P381" s="140"/>
      <c r="Q381" s="136"/>
      <c r="R381" s="141"/>
    </row>
    <row r="382" spans="1:18">
      <c r="A382" s="7" t="s">
        <v>577</v>
      </c>
      <c r="B382" s="7" t="s">
        <v>110</v>
      </c>
      <c r="C382" s="7" t="s">
        <v>111</v>
      </c>
      <c r="D382" s="8">
        <v>38828</v>
      </c>
      <c r="E382" s="87">
        <f t="shared" ca="1" si="10"/>
        <v>16</v>
      </c>
      <c r="F382" s="99">
        <v>49530</v>
      </c>
      <c r="G382" s="100">
        <v>4</v>
      </c>
      <c r="H382" s="214">
        <f t="shared" si="11"/>
        <v>52006.5</v>
      </c>
      <c r="K382" s="138"/>
      <c r="L382" s="138"/>
      <c r="M382" s="138"/>
      <c r="N382" s="133"/>
      <c r="O382" s="139"/>
      <c r="P382" s="140"/>
      <c r="Q382" s="136"/>
      <c r="R382" s="141"/>
    </row>
    <row r="383" spans="1:18">
      <c r="A383" s="7" t="s">
        <v>139</v>
      </c>
      <c r="B383" s="7" t="s">
        <v>140</v>
      </c>
      <c r="C383" s="7" t="s">
        <v>111</v>
      </c>
      <c r="D383" s="8">
        <v>41124</v>
      </c>
      <c r="E383" s="87">
        <f t="shared" ca="1" si="10"/>
        <v>10</v>
      </c>
      <c r="F383" s="99">
        <v>49530</v>
      </c>
      <c r="G383" s="100">
        <v>2</v>
      </c>
      <c r="H383" s="214">
        <f t="shared" si="11"/>
        <v>52006.5</v>
      </c>
      <c r="K383" s="138"/>
      <c r="L383" s="138"/>
      <c r="M383" s="138"/>
      <c r="N383" s="133"/>
      <c r="O383" s="139"/>
      <c r="P383" s="140"/>
      <c r="Q383" s="136"/>
      <c r="R383" s="141"/>
    </row>
    <row r="384" spans="1:18">
      <c r="A384" s="7" t="s">
        <v>486</v>
      </c>
      <c r="B384" s="7" t="s">
        <v>107</v>
      </c>
      <c r="C384" s="7" t="s">
        <v>125</v>
      </c>
      <c r="D384" s="8">
        <v>39267</v>
      </c>
      <c r="E384" s="87">
        <f t="shared" ca="1" si="10"/>
        <v>15</v>
      </c>
      <c r="F384" s="99">
        <v>49545</v>
      </c>
      <c r="G384" s="100">
        <v>2</v>
      </c>
      <c r="H384" s="214">
        <f t="shared" si="11"/>
        <v>52022.25</v>
      </c>
      <c r="K384" s="138"/>
      <c r="L384" s="138"/>
      <c r="M384" s="138"/>
      <c r="N384" s="133"/>
      <c r="O384" s="139"/>
      <c r="P384" s="140"/>
      <c r="Q384" s="136"/>
      <c r="R384" s="141"/>
    </row>
    <row r="385" spans="1:18">
      <c r="A385" s="7" t="s">
        <v>878</v>
      </c>
      <c r="B385" s="7" t="s">
        <v>147</v>
      </c>
      <c r="C385" s="7" t="s">
        <v>108</v>
      </c>
      <c r="D385" s="8">
        <v>36116</v>
      </c>
      <c r="E385" s="87">
        <f t="shared" ca="1" si="10"/>
        <v>24</v>
      </c>
      <c r="F385" s="99">
        <v>49770</v>
      </c>
      <c r="G385" s="100">
        <v>1</v>
      </c>
      <c r="H385" s="214">
        <f t="shared" si="11"/>
        <v>52258.5</v>
      </c>
      <c r="K385" s="138"/>
      <c r="L385" s="138"/>
      <c r="M385" s="138"/>
      <c r="N385" s="133"/>
      <c r="O385" s="139"/>
      <c r="P385" s="140"/>
      <c r="Q385" s="136"/>
      <c r="R385" s="141"/>
    </row>
    <row r="386" spans="1:18">
      <c r="A386" s="7" t="s">
        <v>221</v>
      </c>
      <c r="B386" s="7" t="s">
        <v>123</v>
      </c>
      <c r="C386" s="7" t="s">
        <v>108</v>
      </c>
      <c r="D386" s="8">
        <v>40653</v>
      </c>
      <c r="E386" s="87">
        <f t="shared" ref="E386:E449" ca="1" si="12">DATEDIF(D386,TODAY(),"Y")</f>
        <v>11</v>
      </c>
      <c r="F386" s="99">
        <v>49810</v>
      </c>
      <c r="G386" s="100">
        <v>2</v>
      </c>
      <c r="H386" s="214">
        <f t="shared" si="11"/>
        <v>52300.5</v>
      </c>
      <c r="K386" s="138"/>
      <c r="L386" s="138"/>
      <c r="M386" s="138"/>
      <c r="N386" s="133"/>
      <c r="O386" s="139"/>
      <c r="P386" s="140"/>
      <c r="Q386" s="136"/>
      <c r="R386" s="141"/>
    </row>
    <row r="387" spans="1:18">
      <c r="A387" s="7" t="s">
        <v>776</v>
      </c>
      <c r="B387" s="7" t="s">
        <v>242</v>
      </c>
      <c r="C387" s="7" t="s">
        <v>108</v>
      </c>
      <c r="D387" s="8">
        <v>36249</v>
      </c>
      <c r="E387" s="87">
        <f t="shared" ca="1" si="12"/>
        <v>23</v>
      </c>
      <c r="F387" s="99">
        <v>49860</v>
      </c>
      <c r="G387" s="100">
        <v>2</v>
      </c>
      <c r="H387" s="214">
        <f t="shared" ref="H387:H450" si="13">$I$2*F387+F387</f>
        <v>52353</v>
      </c>
      <c r="K387" s="138"/>
      <c r="L387" s="138"/>
      <c r="M387" s="138"/>
      <c r="N387" s="133"/>
      <c r="O387" s="139"/>
      <c r="P387" s="140"/>
      <c r="Q387" s="136"/>
      <c r="R387" s="141"/>
    </row>
    <row r="388" spans="1:18">
      <c r="A388" s="7" t="s">
        <v>956</v>
      </c>
      <c r="B388" s="7" t="s">
        <v>107</v>
      </c>
      <c r="C388" s="7" t="s">
        <v>108</v>
      </c>
      <c r="D388" s="8">
        <v>36956</v>
      </c>
      <c r="E388" s="87">
        <f t="shared" ca="1" si="12"/>
        <v>21</v>
      </c>
      <c r="F388" s="99">
        <v>49930</v>
      </c>
      <c r="G388" s="100">
        <v>1</v>
      </c>
      <c r="H388" s="214">
        <f t="shared" si="13"/>
        <v>52426.5</v>
      </c>
      <c r="K388" s="138"/>
      <c r="L388" s="138"/>
      <c r="M388" s="138"/>
      <c r="N388" s="133"/>
      <c r="O388" s="139"/>
      <c r="P388" s="140"/>
      <c r="Q388" s="136"/>
      <c r="R388" s="141"/>
    </row>
    <row r="389" spans="1:18">
      <c r="A389" s="7" t="s">
        <v>784</v>
      </c>
      <c r="B389" s="7" t="s">
        <v>137</v>
      </c>
      <c r="C389" s="7" t="s">
        <v>108</v>
      </c>
      <c r="D389" s="8">
        <v>36077</v>
      </c>
      <c r="E389" s="87">
        <f t="shared" ca="1" si="12"/>
        <v>24</v>
      </c>
      <c r="F389" s="99">
        <v>50110</v>
      </c>
      <c r="G389" s="100">
        <v>1</v>
      </c>
      <c r="H389" s="214">
        <f t="shared" si="13"/>
        <v>52615.5</v>
      </c>
      <c r="K389" s="138"/>
      <c r="L389" s="138"/>
      <c r="M389" s="138"/>
      <c r="N389" s="133"/>
      <c r="O389" s="139"/>
      <c r="P389" s="140"/>
      <c r="Q389" s="136"/>
      <c r="R389" s="141"/>
    </row>
    <row r="390" spans="1:18">
      <c r="A390" s="7" t="s">
        <v>869</v>
      </c>
      <c r="B390" s="7" t="s">
        <v>147</v>
      </c>
      <c r="C390" s="7" t="s">
        <v>111</v>
      </c>
      <c r="D390" s="8">
        <v>36703</v>
      </c>
      <c r="E390" s="87">
        <f t="shared" ca="1" si="12"/>
        <v>22</v>
      </c>
      <c r="F390" s="99">
        <v>50200</v>
      </c>
      <c r="G390" s="100">
        <v>4</v>
      </c>
      <c r="H390" s="214">
        <f t="shared" si="13"/>
        <v>52710</v>
      </c>
      <c r="K390" s="138"/>
      <c r="L390" s="138"/>
      <c r="M390" s="138"/>
      <c r="N390" s="133"/>
      <c r="O390" s="139"/>
      <c r="P390" s="140"/>
      <c r="Q390" s="136"/>
      <c r="R390" s="141"/>
    </row>
    <row r="391" spans="1:18">
      <c r="A391" s="7" t="s">
        <v>328</v>
      </c>
      <c r="B391" s="7" t="s">
        <v>123</v>
      </c>
      <c r="C391" s="7" t="s">
        <v>111</v>
      </c>
      <c r="D391" s="8">
        <v>40273</v>
      </c>
      <c r="E391" s="87">
        <f t="shared" ca="1" si="12"/>
        <v>12</v>
      </c>
      <c r="F391" s="99">
        <v>50550</v>
      </c>
      <c r="G391" s="100">
        <v>2</v>
      </c>
      <c r="H391" s="214">
        <f t="shared" si="13"/>
        <v>53077.5</v>
      </c>
      <c r="K391" s="138"/>
      <c r="L391" s="138"/>
      <c r="M391" s="138"/>
      <c r="N391" s="133"/>
      <c r="O391" s="139"/>
      <c r="P391" s="140"/>
      <c r="Q391" s="136"/>
      <c r="R391" s="141"/>
    </row>
    <row r="392" spans="1:18">
      <c r="A392" s="7" t="s">
        <v>462</v>
      </c>
      <c r="B392" s="7" t="s">
        <v>110</v>
      </c>
      <c r="C392" s="7" t="s">
        <v>108</v>
      </c>
      <c r="D392" s="8">
        <v>39372</v>
      </c>
      <c r="E392" s="87">
        <f t="shared" ca="1" si="12"/>
        <v>15</v>
      </c>
      <c r="F392" s="99">
        <v>50570</v>
      </c>
      <c r="G392" s="100">
        <v>4</v>
      </c>
      <c r="H392" s="214">
        <f t="shared" si="13"/>
        <v>53098.5</v>
      </c>
      <c r="K392" s="138"/>
      <c r="L392" s="138"/>
      <c r="M392" s="138"/>
      <c r="N392" s="133"/>
      <c r="O392" s="139"/>
      <c r="P392" s="140"/>
      <c r="Q392" s="136"/>
      <c r="R392" s="141"/>
    </row>
    <row r="393" spans="1:18">
      <c r="A393" s="7" t="s">
        <v>178</v>
      </c>
      <c r="B393" s="7" t="s">
        <v>110</v>
      </c>
      <c r="C393" s="7" t="s">
        <v>111</v>
      </c>
      <c r="D393" s="8">
        <v>40883</v>
      </c>
      <c r="E393" s="87">
        <f t="shared" ca="1" si="12"/>
        <v>11</v>
      </c>
      <c r="F393" s="99">
        <v>50840</v>
      </c>
      <c r="G393" s="100">
        <v>4</v>
      </c>
      <c r="H393" s="214">
        <f t="shared" si="13"/>
        <v>53382</v>
      </c>
      <c r="K393" s="138"/>
      <c r="L393" s="138"/>
      <c r="M393" s="138"/>
      <c r="N393" s="133"/>
      <c r="O393" s="139"/>
      <c r="P393" s="140"/>
      <c r="Q393" s="136"/>
      <c r="R393" s="141"/>
    </row>
    <row r="394" spans="1:18">
      <c r="A394" s="7" t="s">
        <v>454</v>
      </c>
      <c r="B394" s="7" t="s">
        <v>115</v>
      </c>
      <c r="C394" s="7" t="s">
        <v>108</v>
      </c>
      <c r="D394" s="8">
        <v>39404</v>
      </c>
      <c r="E394" s="87">
        <f t="shared" ca="1" si="12"/>
        <v>15</v>
      </c>
      <c r="F394" s="99">
        <v>50990</v>
      </c>
      <c r="G394" s="100">
        <v>4</v>
      </c>
      <c r="H394" s="214">
        <f t="shared" si="13"/>
        <v>53539.5</v>
      </c>
      <c r="K394" s="138"/>
      <c r="L394" s="138"/>
      <c r="M394" s="138"/>
      <c r="N394" s="133"/>
      <c r="O394" s="139"/>
      <c r="P394" s="140"/>
      <c r="Q394" s="136"/>
      <c r="R394" s="141"/>
    </row>
    <row r="395" spans="1:18">
      <c r="A395" s="7" t="s">
        <v>356</v>
      </c>
      <c r="B395" s="7" t="s">
        <v>154</v>
      </c>
      <c r="C395" s="7" t="s">
        <v>108</v>
      </c>
      <c r="D395" s="8">
        <v>40106</v>
      </c>
      <c r="E395" s="87">
        <f t="shared" ca="1" si="12"/>
        <v>13</v>
      </c>
      <c r="F395" s="99">
        <v>51180</v>
      </c>
      <c r="G395" s="100">
        <v>3</v>
      </c>
      <c r="H395" s="214">
        <f t="shared" si="13"/>
        <v>53739</v>
      </c>
      <c r="K395" s="138"/>
      <c r="L395" s="138"/>
      <c r="M395" s="138"/>
      <c r="N395" s="133"/>
      <c r="O395" s="139"/>
      <c r="P395" s="140"/>
      <c r="Q395" s="136"/>
      <c r="R395" s="141"/>
    </row>
    <row r="396" spans="1:18">
      <c r="A396" s="7" t="s">
        <v>871</v>
      </c>
      <c r="B396" s="7" t="s">
        <v>147</v>
      </c>
      <c r="C396" s="7" t="s">
        <v>108</v>
      </c>
      <c r="D396" s="8">
        <v>36392</v>
      </c>
      <c r="E396" s="87">
        <f t="shared" ca="1" si="12"/>
        <v>23</v>
      </c>
      <c r="F396" s="99">
        <v>51410</v>
      </c>
      <c r="G396" s="100">
        <v>4</v>
      </c>
      <c r="H396" s="214">
        <f t="shared" si="13"/>
        <v>53980.5</v>
      </c>
      <c r="K396" s="138"/>
      <c r="L396" s="138"/>
      <c r="M396" s="138"/>
      <c r="N396" s="133"/>
      <c r="O396" s="139"/>
      <c r="P396" s="140"/>
      <c r="Q396" s="136"/>
      <c r="R396" s="141"/>
    </row>
    <row r="397" spans="1:18">
      <c r="A397" s="7" t="s">
        <v>797</v>
      </c>
      <c r="B397" s="7" t="s">
        <v>215</v>
      </c>
      <c r="C397" s="7" t="s">
        <v>125</v>
      </c>
      <c r="D397" s="8">
        <v>37505</v>
      </c>
      <c r="E397" s="87">
        <f t="shared" ca="1" si="12"/>
        <v>20</v>
      </c>
      <c r="F397" s="99">
        <v>51800</v>
      </c>
      <c r="G397" s="100">
        <v>1</v>
      </c>
      <c r="H397" s="214">
        <f t="shared" si="13"/>
        <v>54390</v>
      </c>
      <c r="K397" s="138"/>
      <c r="L397" s="138"/>
      <c r="M397" s="138"/>
      <c r="N397" s="133"/>
      <c r="O397" s="139"/>
      <c r="P397" s="140"/>
      <c r="Q397" s="136"/>
      <c r="R397" s="141"/>
    </row>
    <row r="398" spans="1:18">
      <c r="A398" s="7" t="s">
        <v>868</v>
      </c>
      <c r="B398" s="7" t="s">
        <v>147</v>
      </c>
      <c r="C398" s="7" t="s">
        <v>108</v>
      </c>
      <c r="D398" s="8">
        <v>36662</v>
      </c>
      <c r="E398" s="87">
        <f t="shared" ca="1" si="12"/>
        <v>22</v>
      </c>
      <c r="F398" s="99">
        <v>52490</v>
      </c>
      <c r="G398" s="100">
        <v>4</v>
      </c>
      <c r="H398" s="214">
        <f t="shared" si="13"/>
        <v>55114.5</v>
      </c>
      <c r="K398" s="138"/>
      <c r="L398" s="138"/>
      <c r="M398" s="138"/>
      <c r="N398" s="133"/>
      <c r="O398" s="139"/>
      <c r="P398" s="140"/>
      <c r="Q398" s="136"/>
      <c r="R398" s="141"/>
    </row>
    <row r="399" spans="1:18">
      <c r="A399" s="7" t="s">
        <v>188</v>
      </c>
      <c r="B399" s="7" t="s">
        <v>110</v>
      </c>
      <c r="C399" s="7" t="s">
        <v>111</v>
      </c>
      <c r="D399" s="8">
        <v>40820</v>
      </c>
      <c r="E399" s="87">
        <f t="shared" ca="1" si="12"/>
        <v>11</v>
      </c>
      <c r="F399" s="99">
        <v>52750</v>
      </c>
      <c r="G399" s="100">
        <v>1</v>
      </c>
      <c r="H399" s="214">
        <f t="shared" si="13"/>
        <v>55387.5</v>
      </c>
      <c r="K399" s="138"/>
      <c r="L399" s="138"/>
      <c r="M399" s="138"/>
      <c r="N399" s="133"/>
      <c r="O399" s="139"/>
      <c r="P399" s="140"/>
      <c r="Q399" s="136"/>
      <c r="R399" s="141"/>
    </row>
    <row r="400" spans="1:18">
      <c r="A400" s="7" t="s">
        <v>811</v>
      </c>
      <c r="B400" s="7" t="s">
        <v>140</v>
      </c>
      <c r="C400" s="7" t="s">
        <v>111</v>
      </c>
      <c r="D400" s="8">
        <v>37326</v>
      </c>
      <c r="E400" s="87">
        <f t="shared" ca="1" si="12"/>
        <v>20</v>
      </c>
      <c r="F400" s="99">
        <v>52770</v>
      </c>
      <c r="G400" s="100">
        <v>2</v>
      </c>
      <c r="H400" s="214">
        <f t="shared" si="13"/>
        <v>55408.5</v>
      </c>
      <c r="K400" s="138"/>
      <c r="L400" s="138"/>
      <c r="M400" s="138"/>
      <c r="N400" s="133"/>
      <c r="O400" s="139"/>
      <c r="P400" s="140"/>
      <c r="Q400" s="136"/>
      <c r="R400" s="141"/>
    </row>
    <row r="401" spans="1:18">
      <c r="A401" s="7" t="s">
        <v>275</v>
      </c>
      <c r="B401" s="7" t="s">
        <v>140</v>
      </c>
      <c r="C401" s="7" t="s">
        <v>111</v>
      </c>
      <c r="D401" s="8">
        <v>40462</v>
      </c>
      <c r="E401" s="87">
        <f t="shared" ca="1" si="12"/>
        <v>12</v>
      </c>
      <c r="F401" s="99">
        <v>52940</v>
      </c>
      <c r="G401" s="100">
        <v>4</v>
      </c>
      <c r="H401" s="214">
        <f t="shared" si="13"/>
        <v>55587</v>
      </c>
      <c r="K401" s="138"/>
      <c r="L401" s="138"/>
      <c r="M401" s="138"/>
      <c r="N401" s="133"/>
      <c r="O401" s="139"/>
      <c r="P401" s="140"/>
      <c r="Q401" s="136"/>
      <c r="R401" s="141"/>
    </row>
    <row r="402" spans="1:18">
      <c r="A402" s="7" t="s">
        <v>168</v>
      </c>
      <c r="B402" s="7" t="s">
        <v>140</v>
      </c>
      <c r="C402" s="7" t="s">
        <v>108</v>
      </c>
      <c r="D402" s="8">
        <v>40936</v>
      </c>
      <c r="E402" s="87">
        <f t="shared" ca="1" si="12"/>
        <v>10</v>
      </c>
      <c r="F402" s="99">
        <v>52940</v>
      </c>
      <c r="G402" s="100">
        <v>4</v>
      </c>
      <c r="H402" s="214">
        <f t="shared" si="13"/>
        <v>55587</v>
      </c>
      <c r="K402" s="138"/>
      <c r="L402" s="138"/>
      <c r="M402" s="138"/>
      <c r="N402" s="133"/>
      <c r="O402" s="139"/>
      <c r="P402" s="140"/>
      <c r="Q402" s="136"/>
      <c r="R402" s="141"/>
    </row>
    <row r="403" spans="1:18">
      <c r="A403" s="7" t="s">
        <v>927</v>
      </c>
      <c r="B403" s="7" t="s">
        <v>119</v>
      </c>
      <c r="C403" s="7" t="s">
        <v>111</v>
      </c>
      <c r="D403" s="8">
        <v>36214</v>
      </c>
      <c r="E403" s="87">
        <f t="shared" ca="1" si="12"/>
        <v>23</v>
      </c>
      <c r="F403" s="99">
        <v>53310</v>
      </c>
      <c r="G403" s="100">
        <v>5</v>
      </c>
      <c r="H403" s="214">
        <f t="shared" si="13"/>
        <v>55975.5</v>
      </c>
      <c r="K403" s="138"/>
      <c r="L403" s="138"/>
      <c r="M403" s="138"/>
      <c r="N403" s="133"/>
      <c r="O403" s="139"/>
      <c r="P403" s="140"/>
      <c r="Q403" s="136"/>
      <c r="R403" s="141"/>
    </row>
    <row r="404" spans="1:18">
      <c r="A404" s="7" t="s">
        <v>861</v>
      </c>
      <c r="B404" s="7" t="s">
        <v>709</v>
      </c>
      <c r="C404" s="7" t="s">
        <v>108</v>
      </c>
      <c r="D404" s="8">
        <v>37936</v>
      </c>
      <c r="E404" s="87">
        <f t="shared" ca="1" si="12"/>
        <v>19</v>
      </c>
      <c r="F404" s="99">
        <v>53870</v>
      </c>
      <c r="G404" s="100">
        <v>2</v>
      </c>
      <c r="H404" s="214">
        <f t="shared" si="13"/>
        <v>56563.5</v>
      </c>
      <c r="K404" s="138"/>
      <c r="L404" s="138"/>
      <c r="M404" s="138"/>
      <c r="N404" s="133"/>
      <c r="O404" s="139"/>
      <c r="P404" s="140"/>
      <c r="Q404" s="136"/>
      <c r="R404" s="141"/>
    </row>
    <row r="405" spans="1:18">
      <c r="A405" s="7" t="s">
        <v>585</v>
      </c>
      <c r="B405" s="7" t="s">
        <v>147</v>
      </c>
      <c r="C405" s="7" t="s">
        <v>111</v>
      </c>
      <c r="D405" s="8">
        <v>38805</v>
      </c>
      <c r="E405" s="87">
        <f t="shared" ca="1" si="12"/>
        <v>16</v>
      </c>
      <c r="F405" s="99">
        <v>53870</v>
      </c>
      <c r="G405" s="100">
        <v>2</v>
      </c>
      <c r="H405" s="214">
        <f t="shared" si="13"/>
        <v>56563.5</v>
      </c>
      <c r="K405" s="138"/>
      <c r="L405" s="138"/>
      <c r="M405" s="138"/>
      <c r="N405" s="133"/>
      <c r="O405" s="139"/>
      <c r="P405" s="140"/>
      <c r="Q405" s="136"/>
      <c r="R405" s="141"/>
    </row>
    <row r="406" spans="1:18">
      <c r="A406" s="7" t="s">
        <v>377</v>
      </c>
      <c r="B406" s="7" t="s">
        <v>119</v>
      </c>
      <c r="C406" s="7" t="s">
        <v>108</v>
      </c>
      <c r="D406" s="8">
        <v>39797</v>
      </c>
      <c r="E406" s="87">
        <f t="shared" ca="1" si="12"/>
        <v>14</v>
      </c>
      <c r="F406" s="99">
        <v>53900</v>
      </c>
      <c r="G406" s="100">
        <v>5</v>
      </c>
      <c r="H406" s="214">
        <f t="shared" si="13"/>
        <v>56595</v>
      </c>
      <c r="K406" s="138"/>
      <c r="L406" s="138"/>
      <c r="M406" s="138"/>
      <c r="N406" s="133"/>
      <c r="O406" s="139"/>
      <c r="P406" s="140"/>
      <c r="Q406" s="136"/>
      <c r="R406" s="141"/>
    </row>
    <row r="407" spans="1:18">
      <c r="A407" s="7" t="s">
        <v>380</v>
      </c>
      <c r="B407" s="7" t="s">
        <v>115</v>
      </c>
      <c r="C407" s="7" t="s">
        <v>111</v>
      </c>
      <c r="D407" s="8">
        <v>39783</v>
      </c>
      <c r="E407" s="87">
        <f t="shared" ca="1" si="12"/>
        <v>14</v>
      </c>
      <c r="F407" s="99">
        <v>54000</v>
      </c>
      <c r="G407" s="100">
        <v>3</v>
      </c>
      <c r="H407" s="214">
        <f t="shared" si="13"/>
        <v>56700</v>
      </c>
      <c r="K407" s="138"/>
      <c r="L407" s="138"/>
      <c r="M407" s="138"/>
      <c r="N407" s="133"/>
      <c r="O407" s="139"/>
      <c r="P407" s="140"/>
      <c r="Q407" s="136"/>
      <c r="R407" s="141"/>
    </row>
    <row r="408" spans="1:18">
      <c r="A408" s="7" t="s">
        <v>354</v>
      </c>
      <c r="B408" s="7" t="s">
        <v>110</v>
      </c>
      <c r="C408" s="7" t="s">
        <v>108</v>
      </c>
      <c r="D408" s="8">
        <v>40137</v>
      </c>
      <c r="E408" s="87">
        <f t="shared" ca="1" si="12"/>
        <v>13</v>
      </c>
      <c r="F408" s="99">
        <v>54190</v>
      </c>
      <c r="G408" s="100">
        <v>4</v>
      </c>
      <c r="H408" s="214">
        <f t="shared" si="13"/>
        <v>56899.5</v>
      </c>
      <c r="K408" s="138"/>
      <c r="L408" s="138"/>
      <c r="M408" s="138"/>
      <c r="N408" s="133"/>
      <c r="O408" s="139"/>
      <c r="P408" s="140"/>
      <c r="Q408" s="136"/>
      <c r="R408" s="141"/>
    </row>
    <row r="409" spans="1:18">
      <c r="A409" s="7" t="s">
        <v>605</v>
      </c>
      <c r="B409" s="7" t="s">
        <v>121</v>
      </c>
      <c r="C409" s="7" t="s">
        <v>111</v>
      </c>
      <c r="D409" s="8">
        <v>38734</v>
      </c>
      <c r="E409" s="87">
        <f t="shared" ca="1" si="12"/>
        <v>17</v>
      </c>
      <c r="F409" s="99">
        <v>54190</v>
      </c>
      <c r="G409" s="100">
        <v>4</v>
      </c>
      <c r="H409" s="214">
        <f t="shared" si="13"/>
        <v>56899.5</v>
      </c>
      <c r="K409" s="138"/>
      <c r="L409" s="138"/>
      <c r="M409" s="138"/>
      <c r="N409" s="133"/>
      <c r="O409" s="139"/>
      <c r="P409" s="140"/>
      <c r="Q409" s="136"/>
      <c r="R409" s="141"/>
    </row>
    <row r="410" spans="1:18">
      <c r="A410" s="7" t="s">
        <v>484</v>
      </c>
      <c r="B410" s="7" t="s">
        <v>119</v>
      </c>
      <c r="C410" s="7" t="s">
        <v>108</v>
      </c>
      <c r="D410" s="8">
        <v>39273</v>
      </c>
      <c r="E410" s="87">
        <f t="shared" ca="1" si="12"/>
        <v>15</v>
      </c>
      <c r="F410" s="99">
        <v>54200</v>
      </c>
      <c r="G410" s="100">
        <v>4</v>
      </c>
      <c r="H410" s="214">
        <f t="shared" si="13"/>
        <v>56910</v>
      </c>
      <c r="K410" s="138"/>
      <c r="L410" s="138"/>
      <c r="M410" s="138"/>
      <c r="N410" s="133"/>
      <c r="O410" s="139"/>
      <c r="P410" s="140"/>
      <c r="Q410" s="136"/>
      <c r="R410" s="141"/>
    </row>
    <row r="411" spans="1:18">
      <c r="A411" s="7" t="s">
        <v>847</v>
      </c>
      <c r="B411" s="7" t="s">
        <v>140</v>
      </c>
      <c r="C411" s="7" t="s">
        <v>108</v>
      </c>
      <c r="D411" s="8">
        <v>37866</v>
      </c>
      <c r="E411" s="87">
        <f t="shared" ca="1" si="12"/>
        <v>19</v>
      </c>
      <c r="F411" s="99">
        <v>54230</v>
      </c>
      <c r="G411" s="100">
        <v>5</v>
      </c>
      <c r="H411" s="214">
        <f t="shared" si="13"/>
        <v>56941.5</v>
      </c>
      <c r="K411" s="138"/>
      <c r="L411" s="138"/>
      <c r="M411" s="138"/>
      <c r="N411" s="133"/>
      <c r="O411" s="139"/>
      <c r="P411" s="140"/>
      <c r="Q411" s="136"/>
      <c r="R411" s="141"/>
    </row>
    <row r="412" spans="1:18">
      <c r="A412" s="7" t="s">
        <v>524</v>
      </c>
      <c r="B412" s="7" t="s">
        <v>119</v>
      </c>
      <c r="C412" s="7" t="s">
        <v>108</v>
      </c>
      <c r="D412" s="8">
        <v>39123</v>
      </c>
      <c r="E412" s="87">
        <f t="shared" ca="1" si="12"/>
        <v>15</v>
      </c>
      <c r="F412" s="99">
        <v>54270</v>
      </c>
      <c r="G412" s="100">
        <v>3</v>
      </c>
      <c r="H412" s="214">
        <f t="shared" si="13"/>
        <v>56983.5</v>
      </c>
      <c r="K412" s="138"/>
      <c r="L412" s="138"/>
      <c r="M412" s="138"/>
      <c r="N412" s="133"/>
      <c r="O412" s="139"/>
      <c r="P412" s="140"/>
      <c r="Q412" s="136"/>
      <c r="R412" s="141"/>
    </row>
    <row r="413" spans="1:18">
      <c r="A413" s="7" t="s">
        <v>190</v>
      </c>
      <c r="B413" s="7" t="s">
        <v>110</v>
      </c>
      <c r="C413" s="7" t="s">
        <v>108</v>
      </c>
      <c r="D413" s="8">
        <v>40815</v>
      </c>
      <c r="E413" s="87">
        <f t="shared" ca="1" si="12"/>
        <v>11</v>
      </c>
      <c r="F413" s="99">
        <v>54500</v>
      </c>
      <c r="G413" s="100">
        <v>5</v>
      </c>
      <c r="H413" s="214">
        <f t="shared" si="13"/>
        <v>57225</v>
      </c>
      <c r="K413" s="138"/>
      <c r="L413" s="138"/>
      <c r="M413" s="138"/>
      <c r="N413" s="133"/>
      <c r="O413" s="139"/>
      <c r="P413" s="140"/>
      <c r="Q413" s="136"/>
      <c r="R413" s="141"/>
    </row>
    <row r="414" spans="1:18">
      <c r="A414" s="7" t="s">
        <v>4</v>
      </c>
      <c r="B414" s="7" t="s">
        <v>130</v>
      </c>
      <c r="C414" s="7" t="s">
        <v>108</v>
      </c>
      <c r="D414" s="8">
        <v>36171</v>
      </c>
      <c r="E414" s="87">
        <f t="shared" ca="1" si="12"/>
        <v>24</v>
      </c>
      <c r="F414" s="99">
        <v>54550</v>
      </c>
      <c r="G414" s="100">
        <v>1</v>
      </c>
      <c r="H414" s="214">
        <f t="shared" si="13"/>
        <v>57277.5</v>
      </c>
      <c r="K414" s="138"/>
      <c r="L414" s="138"/>
      <c r="M414" s="138"/>
      <c r="N414" s="133"/>
      <c r="O414" s="139"/>
      <c r="P414" s="140"/>
      <c r="Q414" s="136"/>
      <c r="R414" s="141"/>
    </row>
    <row r="415" spans="1:18">
      <c r="A415" s="7" t="s">
        <v>917</v>
      </c>
      <c r="B415" s="7" t="s">
        <v>110</v>
      </c>
      <c r="C415" s="7" t="s">
        <v>108</v>
      </c>
      <c r="D415" s="8">
        <v>36088</v>
      </c>
      <c r="E415" s="87">
        <f t="shared" ca="1" si="12"/>
        <v>24</v>
      </c>
      <c r="F415" s="99">
        <v>54580</v>
      </c>
      <c r="G415" s="100">
        <v>4</v>
      </c>
      <c r="H415" s="214">
        <f t="shared" si="13"/>
        <v>57309</v>
      </c>
      <c r="K415" s="138"/>
      <c r="L415" s="138"/>
      <c r="M415" s="138"/>
      <c r="N415" s="133"/>
      <c r="O415" s="139"/>
      <c r="P415" s="140"/>
      <c r="Q415" s="136"/>
      <c r="R415" s="141"/>
    </row>
    <row r="416" spans="1:18">
      <c r="A416" s="7" t="s">
        <v>175</v>
      </c>
      <c r="B416" s="7" t="s">
        <v>119</v>
      </c>
      <c r="C416" s="7" t="s">
        <v>108</v>
      </c>
      <c r="D416" s="8">
        <v>40909</v>
      </c>
      <c r="E416" s="87">
        <f t="shared" ca="1" si="12"/>
        <v>11</v>
      </c>
      <c r="F416" s="99">
        <v>54830</v>
      </c>
      <c r="G416" s="100">
        <v>1</v>
      </c>
      <c r="H416" s="214">
        <f t="shared" si="13"/>
        <v>57571.5</v>
      </c>
      <c r="K416" s="138"/>
      <c r="L416" s="138"/>
      <c r="M416" s="138"/>
      <c r="N416" s="133"/>
      <c r="O416" s="139"/>
      <c r="P416" s="140"/>
      <c r="Q416" s="136"/>
      <c r="R416" s="141"/>
    </row>
    <row r="417" spans="1:18">
      <c r="A417" s="7" t="s">
        <v>949</v>
      </c>
      <c r="B417" s="7" t="s">
        <v>119</v>
      </c>
      <c r="C417" s="7" t="s">
        <v>111</v>
      </c>
      <c r="D417" s="8">
        <v>36479</v>
      </c>
      <c r="E417" s="87">
        <f t="shared" ca="1" si="12"/>
        <v>23</v>
      </c>
      <c r="F417" s="99">
        <v>54840</v>
      </c>
      <c r="G417" s="100">
        <v>4</v>
      </c>
      <c r="H417" s="214">
        <f t="shared" si="13"/>
        <v>57582</v>
      </c>
      <c r="K417" s="138"/>
      <c r="L417" s="138"/>
      <c r="M417" s="138"/>
      <c r="N417" s="133"/>
      <c r="O417" s="139"/>
      <c r="P417" s="140"/>
      <c r="Q417" s="136"/>
      <c r="R417" s="141"/>
    </row>
    <row r="418" spans="1:18">
      <c r="A418" s="7" t="s">
        <v>819</v>
      </c>
      <c r="B418" s="7" t="s">
        <v>140</v>
      </c>
      <c r="C418" s="7" t="s">
        <v>108</v>
      </c>
      <c r="D418" s="8">
        <v>35938</v>
      </c>
      <c r="E418" s="87">
        <f t="shared" ca="1" si="12"/>
        <v>24</v>
      </c>
      <c r="F418" s="99">
        <v>55450</v>
      </c>
      <c r="G418" s="100">
        <v>5</v>
      </c>
      <c r="H418" s="214">
        <f t="shared" si="13"/>
        <v>58222.5</v>
      </c>
      <c r="K418" s="138"/>
      <c r="L418" s="138"/>
      <c r="M418" s="138"/>
      <c r="N418" s="133"/>
      <c r="O418" s="139"/>
      <c r="P418" s="140"/>
      <c r="Q418" s="136"/>
      <c r="R418" s="141"/>
    </row>
    <row r="419" spans="1:18">
      <c r="A419" s="7" t="s">
        <v>244</v>
      </c>
      <c r="B419" s="7" t="s">
        <v>107</v>
      </c>
      <c r="C419" s="7" t="s">
        <v>111</v>
      </c>
      <c r="D419" s="9">
        <v>40563</v>
      </c>
      <c r="E419" s="87">
        <f t="shared" ca="1" si="12"/>
        <v>12</v>
      </c>
      <c r="F419" s="99">
        <v>55510</v>
      </c>
      <c r="G419" s="100">
        <v>3</v>
      </c>
      <c r="H419" s="214">
        <f t="shared" si="13"/>
        <v>58285.5</v>
      </c>
      <c r="K419" s="138"/>
      <c r="L419" s="138"/>
      <c r="M419" s="138"/>
      <c r="N419" s="133"/>
      <c r="O419" s="139"/>
      <c r="P419" s="140"/>
      <c r="Q419" s="136"/>
      <c r="R419" s="141"/>
    </row>
    <row r="420" spans="1:18">
      <c r="A420" s="7" t="s">
        <v>118</v>
      </c>
      <c r="B420" s="7" t="s">
        <v>119</v>
      </c>
      <c r="C420" s="7" t="s">
        <v>111</v>
      </c>
      <c r="D420" s="8">
        <v>41219</v>
      </c>
      <c r="E420" s="87">
        <f t="shared" ca="1" si="12"/>
        <v>10</v>
      </c>
      <c r="F420" s="99">
        <v>55690</v>
      </c>
      <c r="G420" s="100">
        <v>2</v>
      </c>
      <c r="H420" s="214">
        <f t="shared" si="13"/>
        <v>58474.5</v>
      </c>
      <c r="K420" s="138"/>
      <c r="L420" s="138"/>
      <c r="M420" s="138"/>
      <c r="N420" s="133"/>
      <c r="O420" s="139"/>
      <c r="P420" s="140"/>
      <c r="Q420" s="136"/>
      <c r="R420" s="141"/>
    </row>
    <row r="421" spans="1:18">
      <c r="A421" s="7" t="s">
        <v>658</v>
      </c>
      <c r="B421" s="7" t="s">
        <v>154</v>
      </c>
      <c r="C421" s="7" t="s">
        <v>108</v>
      </c>
      <c r="D421" s="8">
        <v>36619</v>
      </c>
      <c r="E421" s="87">
        <f t="shared" ca="1" si="12"/>
        <v>22</v>
      </c>
      <c r="F421" s="99">
        <v>56440</v>
      </c>
      <c r="G421" s="100">
        <v>1</v>
      </c>
      <c r="H421" s="214">
        <f t="shared" si="13"/>
        <v>59262</v>
      </c>
      <c r="K421" s="138"/>
      <c r="L421" s="138"/>
      <c r="M421" s="138"/>
      <c r="N421" s="133"/>
      <c r="O421" s="139"/>
      <c r="P421" s="140"/>
      <c r="Q421" s="136"/>
      <c r="R421" s="141"/>
    </row>
    <row r="422" spans="1:18">
      <c r="A422" s="7" t="s">
        <v>426</v>
      </c>
      <c r="B422" s="7" t="s">
        <v>110</v>
      </c>
      <c r="C422" s="7" t="s">
        <v>111</v>
      </c>
      <c r="D422" s="8">
        <v>39592</v>
      </c>
      <c r="E422" s="87">
        <f t="shared" ca="1" si="12"/>
        <v>14</v>
      </c>
      <c r="F422" s="99">
        <v>56650</v>
      </c>
      <c r="G422" s="100">
        <v>1</v>
      </c>
      <c r="H422" s="214">
        <f t="shared" si="13"/>
        <v>59482.5</v>
      </c>
      <c r="K422" s="138"/>
      <c r="L422" s="138"/>
      <c r="M422" s="138"/>
      <c r="N422" s="133"/>
      <c r="O422" s="139"/>
      <c r="P422" s="140"/>
      <c r="Q422" s="136"/>
      <c r="R422" s="141"/>
    </row>
    <row r="423" spans="1:18">
      <c r="A423" s="7" t="s">
        <v>566</v>
      </c>
      <c r="B423" s="7" t="s">
        <v>113</v>
      </c>
      <c r="C423" s="7" t="s">
        <v>108</v>
      </c>
      <c r="D423" s="8">
        <v>38892</v>
      </c>
      <c r="E423" s="87">
        <f t="shared" ca="1" si="12"/>
        <v>16</v>
      </c>
      <c r="F423" s="99">
        <v>56870</v>
      </c>
      <c r="G423" s="100">
        <v>1</v>
      </c>
      <c r="H423" s="214">
        <f t="shared" si="13"/>
        <v>59713.5</v>
      </c>
      <c r="K423" s="138"/>
      <c r="L423" s="138"/>
      <c r="M423" s="138"/>
      <c r="N423" s="133"/>
      <c r="O423" s="139"/>
      <c r="P423" s="140"/>
      <c r="Q423" s="136"/>
      <c r="R423" s="141"/>
    </row>
    <row r="424" spans="1:18">
      <c r="A424" s="7" t="s">
        <v>173</v>
      </c>
      <c r="B424" s="7" t="s">
        <v>140</v>
      </c>
      <c r="C424" s="7" t="s">
        <v>108</v>
      </c>
      <c r="D424" s="8">
        <v>40918</v>
      </c>
      <c r="E424" s="87">
        <f t="shared" ca="1" si="12"/>
        <v>11</v>
      </c>
      <c r="F424" s="99">
        <v>56900</v>
      </c>
      <c r="G424" s="100">
        <v>5</v>
      </c>
      <c r="H424" s="214">
        <f t="shared" si="13"/>
        <v>59745</v>
      </c>
      <c r="K424" s="138"/>
      <c r="L424" s="138"/>
      <c r="M424" s="138"/>
      <c r="N424" s="133"/>
      <c r="O424" s="139"/>
      <c r="P424" s="140"/>
      <c r="Q424" s="136"/>
      <c r="R424" s="141"/>
    </row>
    <row r="425" spans="1:18">
      <c r="A425" s="7" t="s">
        <v>360</v>
      </c>
      <c r="B425" s="7" t="s">
        <v>113</v>
      </c>
      <c r="C425" s="7" t="s">
        <v>111</v>
      </c>
      <c r="D425" s="8">
        <v>40054</v>
      </c>
      <c r="E425" s="87">
        <f t="shared" ca="1" si="12"/>
        <v>13</v>
      </c>
      <c r="F425" s="99">
        <v>56920</v>
      </c>
      <c r="G425" s="100">
        <v>4</v>
      </c>
      <c r="H425" s="214">
        <f t="shared" si="13"/>
        <v>59766</v>
      </c>
      <c r="K425" s="138"/>
      <c r="L425" s="138"/>
      <c r="M425" s="138"/>
      <c r="N425" s="133"/>
      <c r="O425" s="139"/>
      <c r="P425" s="140"/>
      <c r="Q425" s="136"/>
      <c r="R425" s="141"/>
    </row>
    <row r="426" spans="1:18">
      <c r="A426" s="7" t="s">
        <v>216</v>
      </c>
      <c r="B426" s="7" t="s">
        <v>140</v>
      </c>
      <c r="C426" s="7" t="s">
        <v>111</v>
      </c>
      <c r="D426" s="9">
        <v>40680</v>
      </c>
      <c r="E426" s="87">
        <f t="shared" ca="1" si="12"/>
        <v>11</v>
      </c>
      <c r="F426" s="99">
        <v>57110</v>
      </c>
      <c r="G426" s="100">
        <v>3</v>
      </c>
      <c r="H426" s="214">
        <f t="shared" si="13"/>
        <v>59965.5</v>
      </c>
      <c r="K426" s="138"/>
      <c r="L426" s="138"/>
      <c r="M426" s="138"/>
      <c r="N426" s="133"/>
      <c r="O426" s="139"/>
      <c r="P426" s="140"/>
      <c r="Q426" s="136"/>
      <c r="R426" s="141"/>
    </row>
    <row r="427" spans="1:18">
      <c r="A427" s="7" t="s">
        <v>622</v>
      </c>
      <c r="B427" s="7" t="s">
        <v>140</v>
      </c>
      <c r="C427" s="7" t="s">
        <v>111</v>
      </c>
      <c r="D427" s="8">
        <v>38044</v>
      </c>
      <c r="E427" s="87">
        <f t="shared" ca="1" si="12"/>
        <v>18</v>
      </c>
      <c r="F427" s="99">
        <v>57410</v>
      </c>
      <c r="G427" s="100">
        <v>2</v>
      </c>
      <c r="H427" s="214">
        <f t="shared" si="13"/>
        <v>60280.5</v>
      </c>
      <c r="K427" s="138"/>
      <c r="L427" s="138"/>
      <c r="M427" s="138"/>
      <c r="N427" s="133"/>
      <c r="O427" s="139"/>
      <c r="P427" s="140"/>
      <c r="Q427" s="136"/>
      <c r="R427" s="141"/>
    </row>
    <row r="428" spans="1:18">
      <c r="A428" s="7" t="s">
        <v>182</v>
      </c>
      <c r="B428" s="7" t="s">
        <v>107</v>
      </c>
      <c r="C428" s="7" t="s">
        <v>111</v>
      </c>
      <c r="D428" s="8">
        <v>40867</v>
      </c>
      <c r="E428" s="87">
        <f t="shared" ca="1" si="12"/>
        <v>11</v>
      </c>
      <c r="F428" s="99">
        <v>57500</v>
      </c>
      <c r="G428" s="100">
        <v>1</v>
      </c>
      <c r="H428" s="214">
        <f t="shared" si="13"/>
        <v>60375</v>
      </c>
      <c r="K428" s="138"/>
      <c r="L428" s="138"/>
      <c r="M428" s="138"/>
      <c r="N428" s="133"/>
      <c r="O428" s="139"/>
      <c r="P428" s="140"/>
      <c r="Q428" s="136"/>
      <c r="R428" s="141"/>
    </row>
    <row r="429" spans="1:18">
      <c r="A429" s="7" t="s">
        <v>427</v>
      </c>
      <c r="B429" s="7" t="s">
        <v>147</v>
      </c>
      <c r="C429" s="7" t="s">
        <v>111</v>
      </c>
      <c r="D429" s="8">
        <v>39592</v>
      </c>
      <c r="E429" s="87">
        <f t="shared" ca="1" si="12"/>
        <v>14</v>
      </c>
      <c r="F429" s="99">
        <v>57520</v>
      </c>
      <c r="G429" s="100">
        <v>3</v>
      </c>
      <c r="H429" s="214">
        <f t="shared" si="13"/>
        <v>60396</v>
      </c>
      <c r="K429" s="138"/>
      <c r="L429" s="138"/>
      <c r="M429" s="138"/>
      <c r="N429" s="133"/>
      <c r="O429" s="139"/>
      <c r="P429" s="140"/>
      <c r="Q429" s="136"/>
      <c r="R429" s="141"/>
    </row>
    <row r="430" spans="1:18">
      <c r="A430" s="7" t="s">
        <v>296</v>
      </c>
      <c r="B430" s="7" t="s">
        <v>147</v>
      </c>
      <c r="C430" s="7" t="s">
        <v>108</v>
      </c>
      <c r="D430" s="8">
        <v>40395</v>
      </c>
      <c r="E430" s="87">
        <f t="shared" ca="1" si="12"/>
        <v>12</v>
      </c>
      <c r="F430" s="99">
        <v>57560</v>
      </c>
      <c r="G430" s="100">
        <v>4</v>
      </c>
      <c r="H430" s="214">
        <f t="shared" si="13"/>
        <v>60438</v>
      </c>
      <c r="K430" s="138"/>
      <c r="L430" s="138"/>
      <c r="M430" s="138"/>
      <c r="N430" s="133"/>
      <c r="O430" s="139"/>
      <c r="P430" s="140"/>
      <c r="Q430" s="136"/>
      <c r="R430" s="141"/>
    </row>
    <row r="431" spans="1:18">
      <c r="A431" s="7" t="s">
        <v>815</v>
      </c>
      <c r="B431" s="7" t="s">
        <v>140</v>
      </c>
      <c r="C431" s="7" t="s">
        <v>111</v>
      </c>
      <c r="D431" s="8">
        <v>36637</v>
      </c>
      <c r="E431" s="87">
        <f t="shared" ca="1" si="12"/>
        <v>22</v>
      </c>
      <c r="F431" s="99">
        <v>57600</v>
      </c>
      <c r="G431" s="100">
        <v>3</v>
      </c>
      <c r="H431" s="214">
        <f t="shared" si="13"/>
        <v>60480</v>
      </c>
      <c r="K431" s="138"/>
      <c r="L431" s="138"/>
      <c r="M431" s="138"/>
      <c r="N431" s="133"/>
      <c r="O431" s="139"/>
      <c r="P431" s="140"/>
      <c r="Q431" s="136"/>
      <c r="R431" s="141"/>
    </row>
    <row r="432" spans="1:18">
      <c r="A432" s="7" t="s">
        <v>289</v>
      </c>
      <c r="B432" s="7" t="s">
        <v>110</v>
      </c>
      <c r="C432" s="7" t="s">
        <v>111</v>
      </c>
      <c r="D432" s="9">
        <v>40410</v>
      </c>
      <c r="E432" s="87">
        <f t="shared" ca="1" si="12"/>
        <v>12</v>
      </c>
      <c r="F432" s="99">
        <v>57680</v>
      </c>
      <c r="G432" s="100">
        <v>4</v>
      </c>
      <c r="H432" s="214">
        <f t="shared" si="13"/>
        <v>60564</v>
      </c>
      <c r="K432" s="138"/>
      <c r="L432" s="138"/>
      <c r="M432" s="138"/>
      <c r="N432" s="133"/>
      <c r="O432" s="139"/>
      <c r="P432" s="140"/>
      <c r="Q432" s="136"/>
      <c r="R432" s="141"/>
    </row>
    <row r="433" spans="1:18">
      <c r="A433" s="7" t="s">
        <v>827</v>
      </c>
      <c r="B433" s="7" t="s">
        <v>140</v>
      </c>
      <c r="C433" s="7" t="s">
        <v>111</v>
      </c>
      <c r="D433" s="8">
        <v>36704</v>
      </c>
      <c r="E433" s="87">
        <f t="shared" ca="1" si="12"/>
        <v>22</v>
      </c>
      <c r="F433" s="99">
        <v>57760</v>
      </c>
      <c r="G433" s="100">
        <v>3</v>
      </c>
      <c r="H433" s="214">
        <f t="shared" si="13"/>
        <v>60648</v>
      </c>
      <c r="K433" s="138"/>
      <c r="L433" s="138"/>
      <c r="M433" s="138"/>
      <c r="N433" s="133"/>
      <c r="O433" s="139"/>
      <c r="P433" s="140"/>
      <c r="Q433" s="136"/>
      <c r="R433" s="141"/>
    </row>
    <row r="434" spans="1:18">
      <c r="A434" s="7" t="s">
        <v>901</v>
      </c>
      <c r="B434" s="7" t="s">
        <v>110</v>
      </c>
      <c r="C434" s="7" t="s">
        <v>111</v>
      </c>
      <c r="D434" s="8">
        <v>36297</v>
      </c>
      <c r="E434" s="87">
        <f t="shared" ca="1" si="12"/>
        <v>23</v>
      </c>
      <c r="F434" s="99">
        <v>57990</v>
      </c>
      <c r="G434" s="100">
        <v>5</v>
      </c>
      <c r="H434" s="214">
        <f t="shared" si="13"/>
        <v>60889.5</v>
      </c>
      <c r="K434" s="138"/>
      <c r="L434" s="138"/>
      <c r="M434" s="138"/>
      <c r="N434" s="133"/>
      <c r="O434" s="139"/>
      <c r="P434" s="140"/>
      <c r="Q434" s="136"/>
      <c r="R434" s="141"/>
    </row>
    <row r="435" spans="1:18">
      <c r="A435" s="7" t="s">
        <v>258</v>
      </c>
      <c r="B435" s="7" t="s">
        <v>154</v>
      </c>
      <c r="C435" s="7" t="s">
        <v>111</v>
      </c>
      <c r="D435" s="8">
        <v>40508</v>
      </c>
      <c r="E435" s="87">
        <f t="shared" ca="1" si="12"/>
        <v>12</v>
      </c>
      <c r="F435" s="99">
        <v>58130</v>
      </c>
      <c r="G435" s="100">
        <v>2</v>
      </c>
      <c r="H435" s="214">
        <f t="shared" si="13"/>
        <v>61036.5</v>
      </c>
      <c r="K435" s="138"/>
      <c r="L435" s="138"/>
      <c r="M435" s="138"/>
      <c r="N435" s="133"/>
      <c r="O435" s="139"/>
      <c r="P435" s="140"/>
      <c r="Q435" s="136"/>
      <c r="R435" s="141"/>
    </row>
    <row r="436" spans="1:18">
      <c r="A436" s="7" t="s">
        <v>954</v>
      </c>
      <c r="B436" s="7" t="s">
        <v>107</v>
      </c>
      <c r="C436" s="7" t="s">
        <v>111</v>
      </c>
      <c r="D436" s="8">
        <v>36193</v>
      </c>
      <c r="E436" s="87">
        <f t="shared" ca="1" si="12"/>
        <v>23</v>
      </c>
      <c r="F436" s="99">
        <v>58250</v>
      </c>
      <c r="G436" s="100">
        <v>2</v>
      </c>
      <c r="H436" s="214">
        <f t="shared" si="13"/>
        <v>61162.5</v>
      </c>
      <c r="K436" s="138"/>
      <c r="L436" s="138"/>
      <c r="M436" s="138"/>
      <c r="N436" s="133"/>
      <c r="O436" s="139"/>
      <c r="P436" s="140"/>
      <c r="Q436" s="136"/>
      <c r="R436" s="141"/>
    </row>
    <row r="437" spans="1:18">
      <c r="A437" s="7" t="s">
        <v>402</v>
      </c>
      <c r="B437" s="7" t="s">
        <v>135</v>
      </c>
      <c r="C437" s="7" t="s">
        <v>108</v>
      </c>
      <c r="D437" s="8">
        <v>39704</v>
      </c>
      <c r="E437" s="87">
        <f t="shared" ca="1" si="12"/>
        <v>14</v>
      </c>
      <c r="F437" s="99">
        <v>58290</v>
      </c>
      <c r="G437" s="100">
        <v>5</v>
      </c>
      <c r="H437" s="214">
        <f t="shared" si="13"/>
        <v>61204.5</v>
      </c>
      <c r="K437" s="138"/>
      <c r="L437" s="138"/>
      <c r="M437" s="138"/>
      <c r="N437" s="133"/>
      <c r="O437" s="139"/>
      <c r="P437" s="140"/>
      <c r="Q437" s="136"/>
      <c r="R437" s="141"/>
    </row>
    <row r="438" spans="1:18">
      <c r="A438" s="7" t="s">
        <v>299</v>
      </c>
      <c r="B438" s="7" t="s">
        <v>107</v>
      </c>
      <c r="C438" s="7" t="s">
        <v>108</v>
      </c>
      <c r="D438" s="8">
        <v>40389</v>
      </c>
      <c r="E438" s="87">
        <f t="shared" ca="1" si="12"/>
        <v>12</v>
      </c>
      <c r="F438" s="99">
        <v>58370</v>
      </c>
      <c r="G438" s="100">
        <v>5</v>
      </c>
      <c r="H438" s="214">
        <f t="shared" si="13"/>
        <v>61288.5</v>
      </c>
      <c r="K438" s="138"/>
      <c r="L438" s="138"/>
      <c r="M438" s="138"/>
      <c r="N438" s="133"/>
      <c r="O438" s="139"/>
      <c r="P438" s="140"/>
      <c r="Q438" s="136"/>
      <c r="R438" s="141"/>
    </row>
    <row r="439" spans="1:18">
      <c r="A439" s="7" t="s">
        <v>932</v>
      </c>
      <c r="B439" s="7" t="s">
        <v>119</v>
      </c>
      <c r="C439" s="7" t="s">
        <v>108</v>
      </c>
      <c r="D439" s="8">
        <v>36245</v>
      </c>
      <c r="E439" s="87">
        <f t="shared" ca="1" si="12"/>
        <v>23</v>
      </c>
      <c r="F439" s="99">
        <v>58410</v>
      </c>
      <c r="G439" s="100">
        <v>5</v>
      </c>
      <c r="H439" s="214">
        <f t="shared" si="13"/>
        <v>61330.5</v>
      </c>
      <c r="K439" s="138"/>
      <c r="L439" s="138"/>
      <c r="M439" s="138"/>
      <c r="N439" s="133"/>
      <c r="O439" s="139"/>
      <c r="P439" s="140"/>
      <c r="Q439" s="136"/>
      <c r="R439" s="141"/>
    </row>
    <row r="440" spans="1:18">
      <c r="A440" s="7" t="s">
        <v>373</v>
      </c>
      <c r="B440" s="7" t="s">
        <v>110</v>
      </c>
      <c r="C440" s="7" t="s">
        <v>111</v>
      </c>
      <c r="D440" s="8">
        <v>39809</v>
      </c>
      <c r="E440" s="87">
        <f t="shared" ca="1" si="12"/>
        <v>14</v>
      </c>
      <c r="F440" s="99">
        <v>58650</v>
      </c>
      <c r="G440" s="100">
        <v>4</v>
      </c>
      <c r="H440" s="214">
        <f t="shared" si="13"/>
        <v>61582.5</v>
      </c>
      <c r="K440" s="138"/>
      <c r="L440" s="138"/>
      <c r="M440" s="138"/>
      <c r="N440" s="133"/>
      <c r="O440" s="139"/>
      <c r="P440" s="140"/>
      <c r="Q440" s="136"/>
      <c r="R440" s="141"/>
    </row>
    <row r="441" spans="1:18">
      <c r="A441" s="7" t="s">
        <v>152</v>
      </c>
      <c r="B441" s="7" t="s">
        <v>140</v>
      </c>
      <c r="C441" s="7" t="s">
        <v>108</v>
      </c>
      <c r="D441" s="8">
        <v>41025</v>
      </c>
      <c r="E441" s="87">
        <f t="shared" ca="1" si="12"/>
        <v>10</v>
      </c>
      <c r="F441" s="99">
        <v>58910</v>
      </c>
      <c r="G441" s="100">
        <v>1</v>
      </c>
      <c r="H441" s="214">
        <f t="shared" si="13"/>
        <v>61855.5</v>
      </c>
      <c r="K441" s="138"/>
      <c r="L441" s="138"/>
      <c r="M441" s="138"/>
      <c r="N441" s="133"/>
      <c r="O441" s="139"/>
      <c r="P441" s="140"/>
      <c r="Q441" s="136"/>
      <c r="R441" s="141"/>
    </row>
    <row r="442" spans="1:18">
      <c r="A442" s="7" t="s">
        <v>946</v>
      </c>
      <c r="B442" s="7" t="s">
        <v>119</v>
      </c>
      <c r="C442" s="7" t="s">
        <v>111</v>
      </c>
      <c r="D442" s="8">
        <v>36070</v>
      </c>
      <c r="E442" s="87">
        <f t="shared" ca="1" si="12"/>
        <v>24</v>
      </c>
      <c r="F442" s="99">
        <v>59050</v>
      </c>
      <c r="G442" s="100">
        <v>4</v>
      </c>
      <c r="H442" s="214">
        <f t="shared" si="13"/>
        <v>62002.5</v>
      </c>
      <c r="K442" s="138"/>
      <c r="L442" s="138"/>
      <c r="M442" s="138"/>
      <c r="N442" s="133"/>
      <c r="O442" s="139"/>
      <c r="P442" s="140"/>
      <c r="Q442" s="136"/>
      <c r="R442" s="141"/>
    </row>
    <row r="443" spans="1:18">
      <c r="A443" s="7" t="s">
        <v>143</v>
      </c>
      <c r="B443" s="7" t="s">
        <v>107</v>
      </c>
      <c r="C443" s="7" t="s">
        <v>111</v>
      </c>
      <c r="D443" s="8">
        <v>41094</v>
      </c>
      <c r="E443" s="87">
        <f t="shared" ca="1" si="12"/>
        <v>10</v>
      </c>
      <c r="F443" s="99">
        <v>59128</v>
      </c>
      <c r="G443" s="100">
        <v>4</v>
      </c>
      <c r="H443" s="214">
        <f t="shared" si="13"/>
        <v>62084.4</v>
      </c>
      <c r="K443" s="138"/>
      <c r="L443" s="138"/>
      <c r="M443" s="138"/>
      <c r="N443" s="133"/>
      <c r="O443" s="139"/>
      <c r="P443" s="140"/>
      <c r="Q443" s="136"/>
      <c r="R443" s="141"/>
    </row>
    <row r="444" spans="1:18">
      <c r="A444" s="7" t="s">
        <v>859</v>
      </c>
      <c r="B444" s="7" t="s">
        <v>709</v>
      </c>
      <c r="C444" s="7" t="s">
        <v>108</v>
      </c>
      <c r="D444" s="8">
        <v>37407</v>
      </c>
      <c r="E444" s="87">
        <f t="shared" ca="1" si="12"/>
        <v>20</v>
      </c>
      <c r="F444" s="99">
        <v>59140</v>
      </c>
      <c r="G444" s="100">
        <v>5</v>
      </c>
      <c r="H444" s="214">
        <f t="shared" si="13"/>
        <v>62097</v>
      </c>
      <c r="K444" s="138"/>
      <c r="L444" s="138"/>
      <c r="M444" s="138"/>
      <c r="N444" s="133"/>
      <c r="O444" s="139"/>
      <c r="P444" s="140"/>
      <c r="Q444" s="136"/>
      <c r="R444" s="141"/>
    </row>
    <row r="445" spans="1:18">
      <c r="A445" s="7" t="s">
        <v>284</v>
      </c>
      <c r="B445" s="7" t="s">
        <v>110</v>
      </c>
      <c r="C445" s="7" t="s">
        <v>108</v>
      </c>
      <c r="D445" s="8">
        <v>40438</v>
      </c>
      <c r="E445" s="87">
        <f t="shared" ca="1" si="12"/>
        <v>12</v>
      </c>
      <c r="F445" s="99">
        <v>59150</v>
      </c>
      <c r="G445" s="100">
        <v>4</v>
      </c>
      <c r="H445" s="214">
        <f t="shared" si="13"/>
        <v>62107.5</v>
      </c>
      <c r="K445" s="138"/>
      <c r="L445" s="138"/>
      <c r="M445" s="138"/>
      <c r="N445" s="133"/>
      <c r="O445" s="139"/>
      <c r="P445" s="140"/>
      <c r="Q445" s="136"/>
      <c r="R445" s="141"/>
    </row>
    <row r="446" spans="1:18">
      <c r="A446" s="7" t="s">
        <v>268</v>
      </c>
      <c r="B446" s="7" t="s">
        <v>140</v>
      </c>
      <c r="C446" s="7" t="s">
        <v>108</v>
      </c>
      <c r="D446" s="8">
        <v>40474</v>
      </c>
      <c r="E446" s="87">
        <f t="shared" ca="1" si="12"/>
        <v>12</v>
      </c>
      <c r="F446" s="99">
        <v>59320</v>
      </c>
      <c r="G446" s="100">
        <v>4</v>
      </c>
      <c r="H446" s="214">
        <f t="shared" si="13"/>
        <v>62286</v>
      </c>
      <c r="K446" s="138"/>
      <c r="L446" s="138"/>
      <c r="M446" s="138"/>
      <c r="N446" s="133"/>
      <c r="O446" s="139"/>
      <c r="P446" s="140"/>
      <c r="Q446" s="136"/>
      <c r="R446" s="141"/>
    </row>
    <row r="447" spans="1:18">
      <c r="A447" s="7" t="s">
        <v>569</v>
      </c>
      <c r="B447" s="7" t="s">
        <v>140</v>
      </c>
      <c r="C447" s="7" t="s">
        <v>111</v>
      </c>
      <c r="D447" s="8">
        <v>38874</v>
      </c>
      <c r="E447" s="87">
        <f t="shared" ca="1" si="12"/>
        <v>16</v>
      </c>
      <c r="F447" s="99">
        <v>59330</v>
      </c>
      <c r="G447" s="100">
        <v>4</v>
      </c>
      <c r="H447" s="214">
        <f t="shared" si="13"/>
        <v>62296.5</v>
      </c>
      <c r="K447" s="138"/>
      <c r="L447" s="138"/>
      <c r="M447" s="138"/>
      <c r="N447" s="133"/>
      <c r="O447" s="139"/>
      <c r="P447" s="140"/>
      <c r="Q447" s="136"/>
      <c r="R447" s="141"/>
    </row>
    <row r="448" spans="1:18">
      <c r="A448" s="7" t="s">
        <v>338</v>
      </c>
      <c r="B448" s="7" t="s">
        <v>260</v>
      </c>
      <c r="C448" s="7" t="s">
        <v>111</v>
      </c>
      <c r="D448" s="9">
        <v>40253</v>
      </c>
      <c r="E448" s="87">
        <f t="shared" ca="1" si="12"/>
        <v>12</v>
      </c>
      <c r="F448" s="99">
        <v>59350</v>
      </c>
      <c r="G448" s="100">
        <v>5</v>
      </c>
      <c r="H448" s="214">
        <f t="shared" si="13"/>
        <v>62317.5</v>
      </c>
      <c r="K448" s="138"/>
      <c r="L448" s="138"/>
      <c r="M448" s="138"/>
      <c r="N448" s="133"/>
      <c r="O448" s="139"/>
      <c r="P448" s="140"/>
      <c r="Q448" s="136"/>
      <c r="R448" s="141"/>
    </row>
    <row r="449" spans="1:18">
      <c r="A449" s="7" t="s">
        <v>445</v>
      </c>
      <c r="B449" s="7" t="s">
        <v>140</v>
      </c>
      <c r="C449" s="7" t="s">
        <v>108</v>
      </c>
      <c r="D449" s="8">
        <v>39455</v>
      </c>
      <c r="E449" s="87">
        <f t="shared" ca="1" si="12"/>
        <v>15</v>
      </c>
      <c r="F449" s="99">
        <v>59420</v>
      </c>
      <c r="G449" s="100">
        <v>4</v>
      </c>
      <c r="H449" s="214">
        <f t="shared" si="13"/>
        <v>62391</v>
      </c>
      <c r="K449" s="138"/>
      <c r="L449" s="138"/>
      <c r="M449" s="138"/>
      <c r="N449" s="133"/>
      <c r="O449" s="139"/>
      <c r="P449" s="140"/>
      <c r="Q449" s="136"/>
      <c r="R449" s="141"/>
    </row>
    <row r="450" spans="1:18">
      <c r="A450" s="7" t="s">
        <v>106</v>
      </c>
      <c r="B450" s="7" t="s">
        <v>107</v>
      </c>
      <c r="C450" s="7" t="s">
        <v>108</v>
      </c>
      <c r="D450" s="8">
        <v>41262</v>
      </c>
      <c r="E450" s="87">
        <f t="shared" ref="E450:E513" ca="1" si="14">DATEDIF(D450,TODAY(),"Y")</f>
        <v>10</v>
      </c>
      <c r="F450" s="99">
        <v>59490</v>
      </c>
      <c r="G450" s="100">
        <v>3</v>
      </c>
      <c r="H450" s="214">
        <f t="shared" si="13"/>
        <v>62464.5</v>
      </c>
      <c r="K450" s="138"/>
      <c r="L450" s="138"/>
      <c r="M450" s="138"/>
      <c r="N450" s="133"/>
      <c r="O450" s="139"/>
      <c r="P450" s="140"/>
      <c r="Q450" s="136"/>
      <c r="R450" s="141"/>
    </row>
    <row r="451" spans="1:18">
      <c r="A451" s="7" t="s">
        <v>371</v>
      </c>
      <c r="B451" s="7" t="s">
        <v>140</v>
      </c>
      <c r="C451" s="7" t="s">
        <v>111</v>
      </c>
      <c r="D451" s="8">
        <v>39822</v>
      </c>
      <c r="E451" s="87">
        <f t="shared" ca="1" si="14"/>
        <v>14</v>
      </c>
      <c r="F451" s="99">
        <v>60040</v>
      </c>
      <c r="G451" s="100">
        <v>5</v>
      </c>
      <c r="H451" s="214">
        <f t="shared" ref="H451:H514" si="15">$I$2*F451+F451</f>
        <v>63042</v>
      </c>
      <c r="K451" s="138"/>
      <c r="L451" s="138"/>
      <c r="M451" s="138"/>
      <c r="N451" s="133"/>
      <c r="O451" s="139"/>
      <c r="P451" s="140"/>
      <c r="Q451" s="136"/>
      <c r="R451" s="141"/>
    </row>
    <row r="452" spans="1:18">
      <c r="A452" s="7" t="s">
        <v>421</v>
      </c>
      <c r="B452" s="7" t="s">
        <v>283</v>
      </c>
      <c r="C452" s="7" t="s">
        <v>111</v>
      </c>
      <c r="D452" s="8">
        <v>39623</v>
      </c>
      <c r="E452" s="87">
        <f t="shared" ca="1" si="14"/>
        <v>14</v>
      </c>
      <c r="F452" s="99">
        <v>60060</v>
      </c>
      <c r="G452" s="100">
        <v>2</v>
      </c>
      <c r="H452" s="214">
        <f t="shared" si="15"/>
        <v>63063</v>
      </c>
      <c r="K452" s="138"/>
      <c r="L452" s="138"/>
      <c r="M452" s="138"/>
      <c r="N452" s="133"/>
      <c r="O452" s="139"/>
      <c r="P452" s="140"/>
      <c r="Q452" s="136"/>
      <c r="R452" s="141"/>
    </row>
    <row r="453" spans="1:18">
      <c r="A453" s="7" t="s">
        <v>288</v>
      </c>
      <c r="B453" s="7" t="s">
        <v>110</v>
      </c>
      <c r="C453" s="7" t="s">
        <v>111</v>
      </c>
      <c r="D453" s="8">
        <v>40414</v>
      </c>
      <c r="E453" s="87">
        <f t="shared" ca="1" si="14"/>
        <v>12</v>
      </c>
      <c r="F453" s="99">
        <v>60070</v>
      </c>
      <c r="G453" s="100">
        <v>2</v>
      </c>
      <c r="H453" s="214">
        <f t="shared" si="15"/>
        <v>63073.5</v>
      </c>
      <c r="K453" s="138"/>
      <c r="L453" s="138"/>
      <c r="M453" s="138"/>
      <c r="N453" s="133"/>
      <c r="O453" s="139"/>
      <c r="P453" s="140"/>
      <c r="Q453" s="136"/>
      <c r="R453" s="141"/>
    </row>
    <row r="454" spans="1:18">
      <c r="A454" s="7" t="s">
        <v>903</v>
      </c>
      <c r="B454" s="7" t="s">
        <v>110</v>
      </c>
      <c r="C454" s="7" t="s">
        <v>111</v>
      </c>
      <c r="D454" s="8">
        <v>37404</v>
      </c>
      <c r="E454" s="87">
        <f t="shared" ca="1" si="14"/>
        <v>20</v>
      </c>
      <c r="F454" s="99">
        <v>60070</v>
      </c>
      <c r="G454" s="100">
        <v>3</v>
      </c>
      <c r="H454" s="214">
        <f t="shared" si="15"/>
        <v>63073.5</v>
      </c>
      <c r="K454" s="138"/>
      <c r="L454" s="138"/>
      <c r="M454" s="138"/>
      <c r="N454" s="133"/>
      <c r="O454" s="139"/>
      <c r="P454" s="140"/>
      <c r="Q454" s="136"/>
      <c r="R454" s="141"/>
    </row>
    <row r="455" spans="1:18">
      <c r="A455" s="7" t="s">
        <v>553</v>
      </c>
      <c r="B455" s="7" t="s">
        <v>140</v>
      </c>
      <c r="C455" s="7" t="s">
        <v>108</v>
      </c>
      <c r="D455" s="8">
        <v>38982</v>
      </c>
      <c r="E455" s="87">
        <f t="shared" ca="1" si="14"/>
        <v>16</v>
      </c>
      <c r="F455" s="99">
        <v>60100</v>
      </c>
      <c r="G455" s="100">
        <v>1</v>
      </c>
      <c r="H455" s="214">
        <f t="shared" si="15"/>
        <v>63105</v>
      </c>
      <c r="K455" s="138"/>
      <c r="L455" s="138"/>
      <c r="M455" s="138"/>
      <c r="N455" s="133"/>
      <c r="O455" s="139"/>
      <c r="P455" s="140"/>
      <c r="Q455" s="136"/>
      <c r="R455" s="141"/>
    </row>
    <row r="456" spans="1:18">
      <c r="A456" s="7" t="s">
        <v>568</v>
      </c>
      <c r="B456" s="7" t="s">
        <v>140</v>
      </c>
      <c r="C456" s="7" t="s">
        <v>108</v>
      </c>
      <c r="D456" s="8">
        <v>38876</v>
      </c>
      <c r="E456" s="87">
        <f t="shared" ca="1" si="14"/>
        <v>16</v>
      </c>
      <c r="F456" s="99">
        <v>60280</v>
      </c>
      <c r="G456" s="100">
        <v>1</v>
      </c>
      <c r="H456" s="214">
        <f t="shared" si="15"/>
        <v>63294</v>
      </c>
      <c r="K456" s="138"/>
      <c r="L456" s="138"/>
      <c r="M456" s="138"/>
      <c r="N456" s="133"/>
      <c r="O456" s="139"/>
      <c r="P456" s="140"/>
      <c r="Q456" s="136"/>
      <c r="R456" s="141"/>
    </row>
    <row r="457" spans="1:18">
      <c r="A457" s="7" t="s">
        <v>968</v>
      </c>
      <c r="B457" s="7" t="s">
        <v>107</v>
      </c>
      <c r="C457" s="7" t="s">
        <v>108</v>
      </c>
      <c r="D457" s="8">
        <v>37495</v>
      </c>
      <c r="E457" s="87">
        <f t="shared" ca="1" si="14"/>
        <v>20</v>
      </c>
      <c r="F457" s="99">
        <v>60300</v>
      </c>
      <c r="G457" s="100">
        <v>2</v>
      </c>
      <c r="H457" s="214">
        <f t="shared" si="15"/>
        <v>63315</v>
      </c>
      <c r="K457" s="138"/>
      <c r="L457" s="138"/>
      <c r="M457" s="138"/>
      <c r="N457" s="133"/>
      <c r="O457" s="139"/>
      <c r="P457" s="140"/>
      <c r="Q457" s="136"/>
      <c r="R457" s="141"/>
    </row>
    <row r="458" spans="1:18">
      <c r="A458" s="7" t="s">
        <v>164</v>
      </c>
      <c r="B458" s="7" t="s">
        <v>140</v>
      </c>
      <c r="C458" s="7" t="s">
        <v>108</v>
      </c>
      <c r="D458" s="8">
        <v>40953</v>
      </c>
      <c r="E458" s="87">
        <f t="shared" ca="1" si="14"/>
        <v>10</v>
      </c>
      <c r="F458" s="99">
        <v>60380</v>
      </c>
      <c r="G458" s="100">
        <v>4</v>
      </c>
      <c r="H458" s="214">
        <f t="shared" si="15"/>
        <v>63399</v>
      </c>
      <c r="K458" s="138"/>
      <c r="L458" s="138"/>
      <c r="M458" s="138"/>
      <c r="N458" s="133"/>
      <c r="O458" s="139"/>
      <c r="P458" s="140"/>
      <c r="Q458" s="136"/>
      <c r="R458" s="141"/>
    </row>
    <row r="459" spans="1:18">
      <c r="A459" s="7" t="s">
        <v>163</v>
      </c>
      <c r="B459" s="7" t="s">
        <v>110</v>
      </c>
      <c r="C459" s="7" t="s">
        <v>111</v>
      </c>
      <c r="D459" s="8">
        <v>40963</v>
      </c>
      <c r="E459" s="87">
        <f t="shared" ca="1" si="14"/>
        <v>10</v>
      </c>
      <c r="F459" s="99">
        <v>60550</v>
      </c>
      <c r="G459" s="100">
        <v>2</v>
      </c>
      <c r="H459" s="214">
        <f t="shared" si="15"/>
        <v>63577.5</v>
      </c>
      <c r="K459" s="138"/>
      <c r="L459" s="138"/>
      <c r="M459" s="138"/>
      <c r="N459" s="133"/>
      <c r="O459" s="139"/>
      <c r="P459" s="140"/>
      <c r="Q459" s="136"/>
      <c r="R459" s="141"/>
    </row>
    <row r="460" spans="1:18">
      <c r="A460" s="7" t="s">
        <v>158</v>
      </c>
      <c r="B460" s="7" t="s">
        <v>147</v>
      </c>
      <c r="C460" s="7" t="s">
        <v>108</v>
      </c>
      <c r="D460" s="8">
        <v>41000</v>
      </c>
      <c r="E460" s="87">
        <f t="shared" ca="1" si="14"/>
        <v>10</v>
      </c>
      <c r="F460" s="99">
        <v>60560</v>
      </c>
      <c r="G460" s="100">
        <v>4</v>
      </c>
      <c r="H460" s="214">
        <f t="shared" si="15"/>
        <v>63588</v>
      </c>
      <c r="K460" s="138"/>
      <c r="L460" s="138"/>
      <c r="M460" s="138"/>
      <c r="N460" s="133"/>
      <c r="O460" s="139"/>
      <c r="P460" s="140"/>
      <c r="Q460" s="136"/>
      <c r="R460" s="141"/>
    </row>
    <row r="461" spans="1:18">
      <c r="A461" s="7" t="s">
        <v>527</v>
      </c>
      <c r="B461" s="7" t="s">
        <v>250</v>
      </c>
      <c r="C461" s="7" t="s">
        <v>111</v>
      </c>
      <c r="D461" s="8">
        <v>39116</v>
      </c>
      <c r="E461" s="87">
        <f t="shared" ca="1" si="14"/>
        <v>15</v>
      </c>
      <c r="F461" s="99">
        <v>60760</v>
      </c>
      <c r="G461" s="100">
        <v>2</v>
      </c>
      <c r="H461" s="214">
        <f t="shared" si="15"/>
        <v>63798</v>
      </c>
      <c r="K461" s="138"/>
      <c r="L461" s="138"/>
      <c r="M461" s="138"/>
      <c r="N461" s="133"/>
      <c r="O461" s="139"/>
      <c r="P461" s="140"/>
      <c r="Q461" s="136"/>
      <c r="R461" s="141"/>
    </row>
    <row r="462" spans="1:18">
      <c r="A462" s="7" t="s">
        <v>943</v>
      </c>
      <c r="B462" s="7" t="s">
        <v>119</v>
      </c>
      <c r="C462" s="7" t="s">
        <v>111</v>
      </c>
      <c r="D462" s="8">
        <v>36406</v>
      </c>
      <c r="E462" s="87">
        <f t="shared" ca="1" si="14"/>
        <v>23</v>
      </c>
      <c r="F462" s="99">
        <v>60800</v>
      </c>
      <c r="G462" s="100">
        <v>4</v>
      </c>
      <c r="H462" s="214">
        <f t="shared" si="15"/>
        <v>63840</v>
      </c>
      <c r="K462" s="138"/>
      <c r="L462" s="138"/>
      <c r="M462" s="138"/>
      <c r="N462" s="133"/>
      <c r="O462" s="139"/>
      <c r="P462" s="140"/>
      <c r="Q462" s="136"/>
      <c r="R462" s="141"/>
    </row>
    <row r="463" spans="1:18">
      <c r="A463" s="7" t="s">
        <v>9</v>
      </c>
      <c r="B463" s="7" t="s">
        <v>135</v>
      </c>
      <c r="C463" s="7" t="s">
        <v>108</v>
      </c>
      <c r="D463" s="8">
        <v>38751</v>
      </c>
      <c r="E463" s="87">
        <f t="shared" ca="1" si="14"/>
        <v>16</v>
      </c>
      <c r="F463" s="99">
        <v>60830</v>
      </c>
      <c r="G463" s="100">
        <v>2</v>
      </c>
      <c r="H463" s="214">
        <f t="shared" si="15"/>
        <v>63871.5</v>
      </c>
      <c r="K463" s="138"/>
      <c r="L463" s="138"/>
      <c r="M463" s="138"/>
      <c r="N463" s="133"/>
      <c r="O463" s="139"/>
      <c r="P463" s="140"/>
      <c r="Q463" s="136"/>
      <c r="R463" s="141"/>
    </row>
    <row r="464" spans="1:18">
      <c r="A464" s="7" t="s">
        <v>663</v>
      </c>
      <c r="B464" s="7" t="s">
        <v>123</v>
      </c>
      <c r="C464" s="7" t="s">
        <v>108</v>
      </c>
      <c r="D464" s="8">
        <v>35829</v>
      </c>
      <c r="E464" s="87">
        <f t="shared" ca="1" si="14"/>
        <v>24</v>
      </c>
      <c r="F464" s="99">
        <v>61030</v>
      </c>
      <c r="G464" s="100">
        <v>3</v>
      </c>
      <c r="H464" s="214">
        <f t="shared" si="15"/>
        <v>64081.5</v>
      </c>
      <c r="K464" s="138"/>
      <c r="L464" s="138"/>
      <c r="M464" s="138"/>
      <c r="N464" s="133"/>
      <c r="O464" s="139"/>
      <c r="P464" s="140"/>
      <c r="Q464" s="136"/>
      <c r="R464" s="141"/>
    </row>
    <row r="465" spans="1:18">
      <c r="A465" s="7" t="s">
        <v>386</v>
      </c>
      <c r="B465" s="7" t="s">
        <v>140</v>
      </c>
      <c r="C465" s="7" t="s">
        <v>108</v>
      </c>
      <c r="D465" s="8">
        <v>39760</v>
      </c>
      <c r="E465" s="87">
        <f t="shared" ca="1" si="14"/>
        <v>14</v>
      </c>
      <c r="F465" s="99">
        <v>61060</v>
      </c>
      <c r="G465" s="100">
        <v>5</v>
      </c>
      <c r="H465" s="214">
        <f t="shared" si="15"/>
        <v>64113</v>
      </c>
      <c r="K465" s="138"/>
      <c r="L465" s="138"/>
      <c r="M465" s="138"/>
      <c r="N465" s="133"/>
      <c r="O465" s="139"/>
      <c r="P465" s="140"/>
      <c r="Q465" s="136"/>
      <c r="R465" s="141"/>
    </row>
    <row r="466" spans="1:18">
      <c r="A466" s="7" t="s">
        <v>191</v>
      </c>
      <c r="B466" s="7" t="s">
        <v>107</v>
      </c>
      <c r="C466" s="7" t="s">
        <v>111</v>
      </c>
      <c r="D466" s="8">
        <v>40811</v>
      </c>
      <c r="E466" s="87">
        <f t="shared" ca="1" si="14"/>
        <v>11</v>
      </c>
      <c r="F466" s="99">
        <v>61134</v>
      </c>
      <c r="G466" s="100">
        <v>4</v>
      </c>
      <c r="H466" s="214">
        <f t="shared" si="15"/>
        <v>64190.7</v>
      </c>
      <c r="K466" s="138"/>
      <c r="L466" s="138"/>
      <c r="M466" s="138"/>
      <c r="N466" s="142"/>
      <c r="O466" s="139"/>
      <c r="P466" s="140"/>
      <c r="Q466" s="136"/>
      <c r="R466" s="141"/>
    </row>
    <row r="467" spans="1:18">
      <c r="A467" s="7" t="s">
        <v>346</v>
      </c>
      <c r="B467" s="7" t="s">
        <v>110</v>
      </c>
      <c r="C467" s="7" t="s">
        <v>108</v>
      </c>
      <c r="D467" s="8">
        <v>40208</v>
      </c>
      <c r="E467" s="87">
        <f t="shared" ca="1" si="14"/>
        <v>12</v>
      </c>
      <c r="F467" s="99">
        <v>61148</v>
      </c>
      <c r="G467" s="100">
        <v>2</v>
      </c>
      <c r="H467" s="214">
        <f t="shared" si="15"/>
        <v>64205.4</v>
      </c>
      <c r="K467" s="138"/>
      <c r="L467" s="138"/>
      <c r="M467" s="138"/>
      <c r="N467" s="133"/>
      <c r="O467" s="139"/>
      <c r="P467" s="140"/>
      <c r="Q467" s="136"/>
      <c r="R467" s="141"/>
    </row>
    <row r="468" spans="1:18">
      <c r="A468" s="7" t="s">
        <v>783</v>
      </c>
      <c r="B468" s="7" t="s">
        <v>137</v>
      </c>
      <c r="C468" s="7" t="s">
        <v>108</v>
      </c>
      <c r="D468" s="8">
        <v>37113</v>
      </c>
      <c r="E468" s="87">
        <f t="shared" ca="1" si="14"/>
        <v>21</v>
      </c>
      <c r="F468" s="99">
        <v>61150</v>
      </c>
      <c r="G468" s="100">
        <v>4</v>
      </c>
      <c r="H468" s="214">
        <f t="shared" si="15"/>
        <v>64207.5</v>
      </c>
      <c r="K468" s="138"/>
      <c r="L468" s="138"/>
      <c r="M468" s="138"/>
      <c r="N468" s="133"/>
      <c r="O468" s="139"/>
      <c r="P468" s="140"/>
      <c r="Q468" s="136"/>
      <c r="R468" s="141"/>
    </row>
    <row r="469" spans="1:18">
      <c r="A469" s="7" t="s">
        <v>567</v>
      </c>
      <c r="B469" s="7" t="s">
        <v>140</v>
      </c>
      <c r="C469" s="7" t="s">
        <v>108</v>
      </c>
      <c r="D469" s="8">
        <v>38878</v>
      </c>
      <c r="E469" s="87">
        <f t="shared" ca="1" si="14"/>
        <v>16</v>
      </c>
      <c r="F469" s="99">
        <v>61150</v>
      </c>
      <c r="G469" s="100">
        <v>2</v>
      </c>
      <c r="H469" s="214">
        <f t="shared" si="15"/>
        <v>64207.5</v>
      </c>
      <c r="K469" s="138"/>
      <c r="L469" s="138"/>
      <c r="M469" s="138"/>
      <c r="N469" s="133"/>
      <c r="O469" s="139"/>
      <c r="P469" s="140"/>
      <c r="Q469" s="136"/>
      <c r="R469" s="141"/>
    </row>
    <row r="470" spans="1:18">
      <c r="A470" s="7" t="s">
        <v>437</v>
      </c>
      <c r="B470" s="7" t="s">
        <v>110</v>
      </c>
      <c r="C470" s="7" t="s">
        <v>108</v>
      </c>
      <c r="D470" s="8">
        <v>39519</v>
      </c>
      <c r="E470" s="87">
        <f t="shared" ca="1" si="14"/>
        <v>14</v>
      </c>
      <c r="F470" s="99">
        <v>61330</v>
      </c>
      <c r="G470" s="100">
        <v>2</v>
      </c>
      <c r="H470" s="214">
        <f t="shared" si="15"/>
        <v>64396.5</v>
      </c>
      <c r="K470" s="138"/>
      <c r="L470" s="138"/>
      <c r="M470" s="138"/>
      <c r="N470" s="133"/>
      <c r="O470" s="139"/>
      <c r="P470" s="140"/>
      <c r="Q470" s="136"/>
      <c r="R470" s="141"/>
    </row>
    <row r="471" spans="1:18">
      <c r="A471" s="7" t="s">
        <v>779</v>
      </c>
      <c r="B471" s="7" t="s">
        <v>137</v>
      </c>
      <c r="C471" s="7" t="s">
        <v>108</v>
      </c>
      <c r="D471" s="8">
        <v>36269</v>
      </c>
      <c r="E471" s="87">
        <f t="shared" ca="1" si="14"/>
        <v>23</v>
      </c>
      <c r="F471" s="99">
        <v>61330</v>
      </c>
      <c r="G471" s="100">
        <v>1</v>
      </c>
      <c r="H471" s="214">
        <f t="shared" si="15"/>
        <v>64396.5</v>
      </c>
      <c r="K471" s="138"/>
      <c r="L471" s="138"/>
      <c r="M471" s="138"/>
      <c r="N471" s="133"/>
      <c r="O471" s="139"/>
      <c r="P471" s="140"/>
      <c r="Q471" s="136"/>
      <c r="R471" s="141"/>
    </row>
    <row r="472" spans="1:18">
      <c r="A472" s="7" t="s">
        <v>814</v>
      </c>
      <c r="B472" s="7" t="s">
        <v>140</v>
      </c>
      <c r="C472" s="7" t="s">
        <v>108</v>
      </c>
      <c r="D472" s="8">
        <v>36273</v>
      </c>
      <c r="E472" s="87">
        <f t="shared" ca="1" si="14"/>
        <v>23</v>
      </c>
      <c r="F472" s="99">
        <v>61330</v>
      </c>
      <c r="G472" s="100">
        <v>4</v>
      </c>
      <c r="H472" s="214">
        <f t="shared" si="15"/>
        <v>64396.5</v>
      </c>
      <c r="K472" s="138"/>
      <c r="L472" s="138"/>
      <c r="M472" s="138"/>
      <c r="N472" s="133"/>
      <c r="O472" s="139"/>
      <c r="P472" s="140"/>
      <c r="Q472" s="136"/>
      <c r="R472" s="141"/>
    </row>
    <row r="473" spans="1:18">
      <c r="A473" s="7" t="s">
        <v>804</v>
      </c>
      <c r="B473" s="7" t="s">
        <v>140</v>
      </c>
      <c r="C473" s="7" t="s">
        <v>111</v>
      </c>
      <c r="D473" s="8">
        <v>37634</v>
      </c>
      <c r="E473" s="87">
        <f t="shared" ca="1" si="14"/>
        <v>20</v>
      </c>
      <c r="F473" s="99">
        <v>61370</v>
      </c>
      <c r="G473" s="100">
        <v>3</v>
      </c>
      <c r="H473" s="214">
        <f t="shared" si="15"/>
        <v>64438.5</v>
      </c>
      <c r="K473" s="138"/>
      <c r="L473" s="138"/>
      <c r="M473" s="138"/>
      <c r="N473" s="133"/>
      <c r="O473" s="139"/>
      <c r="P473" s="140"/>
      <c r="Q473" s="136"/>
      <c r="R473" s="141"/>
    </row>
    <row r="474" spans="1:18">
      <c r="A474" s="7" t="s">
        <v>180</v>
      </c>
      <c r="B474" s="7" t="s">
        <v>123</v>
      </c>
      <c r="C474" s="7" t="s">
        <v>108</v>
      </c>
      <c r="D474" s="8">
        <v>40880</v>
      </c>
      <c r="E474" s="87">
        <f t="shared" ca="1" si="14"/>
        <v>11</v>
      </c>
      <c r="F474" s="99">
        <v>61400</v>
      </c>
      <c r="G474" s="100">
        <v>5</v>
      </c>
      <c r="H474" s="214">
        <f t="shared" si="15"/>
        <v>64470</v>
      </c>
      <c r="K474" s="138"/>
      <c r="L474" s="138"/>
      <c r="M474" s="138"/>
      <c r="N474" s="133"/>
      <c r="O474" s="139"/>
      <c r="P474" s="140"/>
      <c r="Q474" s="136"/>
      <c r="R474" s="141"/>
    </row>
    <row r="475" spans="1:18">
      <c r="A475" s="7" t="s">
        <v>904</v>
      </c>
      <c r="B475" s="7" t="s">
        <v>110</v>
      </c>
      <c r="C475" s="7" t="s">
        <v>108</v>
      </c>
      <c r="D475" s="8">
        <v>35958</v>
      </c>
      <c r="E475" s="87">
        <f t="shared" ca="1" si="14"/>
        <v>24</v>
      </c>
      <c r="F475" s="99">
        <v>61420</v>
      </c>
      <c r="G475" s="100">
        <v>4</v>
      </c>
      <c r="H475" s="214">
        <f t="shared" si="15"/>
        <v>64491</v>
      </c>
      <c r="K475" s="138"/>
      <c r="L475" s="138"/>
      <c r="M475" s="138"/>
      <c r="N475" s="133"/>
      <c r="O475" s="139"/>
      <c r="P475" s="140"/>
      <c r="Q475" s="136"/>
      <c r="R475" s="141"/>
    </row>
    <row r="476" spans="1:18">
      <c r="A476" s="7" t="s">
        <v>199</v>
      </c>
      <c r="B476" s="7" t="s">
        <v>115</v>
      </c>
      <c r="C476" s="7" t="s">
        <v>108</v>
      </c>
      <c r="D476" s="8">
        <v>40762</v>
      </c>
      <c r="E476" s="87">
        <f t="shared" ca="1" si="14"/>
        <v>11</v>
      </c>
      <c r="F476" s="99">
        <v>61470</v>
      </c>
      <c r="G476" s="100">
        <v>5</v>
      </c>
      <c r="H476" s="214">
        <f t="shared" si="15"/>
        <v>64543.5</v>
      </c>
      <c r="K476" s="138"/>
      <c r="L476" s="138"/>
      <c r="M476" s="138"/>
      <c r="N476" s="133"/>
      <c r="O476" s="139"/>
      <c r="P476" s="140"/>
      <c r="Q476" s="136"/>
      <c r="R476" s="141"/>
    </row>
    <row r="477" spans="1:18">
      <c r="A477" s="7" t="s">
        <v>914</v>
      </c>
      <c r="B477" s="7" t="s">
        <v>110</v>
      </c>
      <c r="C477" s="7" t="s">
        <v>111</v>
      </c>
      <c r="D477" s="8">
        <v>37526</v>
      </c>
      <c r="E477" s="87">
        <f t="shared" ca="1" si="14"/>
        <v>20</v>
      </c>
      <c r="F477" s="99">
        <v>61580</v>
      </c>
      <c r="G477" s="100">
        <v>3</v>
      </c>
      <c r="H477" s="214">
        <f t="shared" si="15"/>
        <v>64659</v>
      </c>
      <c r="K477" s="138"/>
      <c r="L477" s="138"/>
      <c r="M477" s="138"/>
      <c r="N477" s="133"/>
      <c r="O477" s="139"/>
      <c r="P477" s="140"/>
      <c r="Q477" s="136"/>
      <c r="R477" s="141"/>
    </row>
    <row r="478" spans="1:18">
      <c r="A478" s="7" t="s">
        <v>961</v>
      </c>
      <c r="B478" s="7" t="s">
        <v>107</v>
      </c>
      <c r="C478" s="7" t="s">
        <v>108</v>
      </c>
      <c r="D478" s="8">
        <v>36330</v>
      </c>
      <c r="E478" s="87">
        <f t="shared" ca="1" si="14"/>
        <v>23</v>
      </c>
      <c r="F478" s="99">
        <v>61850</v>
      </c>
      <c r="G478" s="100">
        <v>2</v>
      </c>
      <c r="H478" s="214">
        <f t="shared" si="15"/>
        <v>64942.5</v>
      </c>
      <c r="K478" s="138"/>
      <c r="L478" s="138"/>
      <c r="M478" s="138"/>
      <c r="N478" s="133"/>
      <c r="O478" s="139"/>
      <c r="P478" s="140"/>
      <c r="Q478" s="136"/>
      <c r="R478" s="141"/>
    </row>
    <row r="479" spans="1:18">
      <c r="A479" s="7" t="s">
        <v>799</v>
      </c>
      <c r="B479" s="7" t="s">
        <v>215</v>
      </c>
      <c r="C479" s="7" t="s">
        <v>131</v>
      </c>
      <c r="D479" s="8">
        <v>36519</v>
      </c>
      <c r="E479" s="87">
        <f t="shared" ca="1" si="14"/>
        <v>23</v>
      </c>
      <c r="F479" s="99">
        <v>61860</v>
      </c>
      <c r="G479" s="100">
        <v>5</v>
      </c>
      <c r="H479" s="214">
        <f t="shared" si="15"/>
        <v>64953</v>
      </c>
      <c r="K479" s="138"/>
      <c r="L479" s="138"/>
      <c r="M479" s="138"/>
      <c r="N479" s="133"/>
      <c r="O479" s="139"/>
      <c r="P479" s="140"/>
      <c r="Q479" s="136"/>
      <c r="R479" s="141"/>
    </row>
    <row r="480" spans="1:18">
      <c r="A480" s="7" t="s">
        <v>325</v>
      </c>
      <c r="B480" s="7" t="s">
        <v>709</v>
      </c>
      <c r="C480" s="7" t="s">
        <v>111</v>
      </c>
      <c r="D480" s="9">
        <v>40292</v>
      </c>
      <c r="E480" s="87">
        <f t="shared" ca="1" si="14"/>
        <v>12</v>
      </c>
      <c r="F480" s="99">
        <v>61890</v>
      </c>
      <c r="G480" s="100">
        <v>2</v>
      </c>
      <c r="H480" s="214">
        <f t="shared" si="15"/>
        <v>64984.5</v>
      </c>
      <c r="K480" s="138"/>
      <c r="L480" s="138"/>
      <c r="M480" s="138"/>
      <c r="N480" s="133"/>
      <c r="O480" s="139"/>
      <c r="P480" s="140"/>
      <c r="Q480" s="136"/>
      <c r="R480" s="141"/>
    </row>
    <row r="481" spans="1:18">
      <c r="A481" s="7" t="s">
        <v>544</v>
      </c>
      <c r="B481" s="7" t="s">
        <v>123</v>
      </c>
      <c r="C481" s="7" t="s">
        <v>111</v>
      </c>
      <c r="D481" s="8">
        <v>39040</v>
      </c>
      <c r="E481" s="87">
        <f t="shared" ca="1" si="14"/>
        <v>16</v>
      </c>
      <c r="F481" s="99">
        <v>62150</v>
      </c>
      <c r="G481" s="100">
        <v>4</v>
      </c>
      <c r="H481" s="214">
        <f t="shared" si="15"/>
        <v>65257.5</v>
      </c>
      <c r="K481" s="138"/>
      <c r="L481" s="138"/>
      <c r="M481" s="138"/>
      <c r="N481" s="133"/>
      <c r="O481" s="139"/>
      <c r="P481" s="140"/>
      <c r="Q481" s="136"/>
      <c r="R481" s="141"/>
    </row>
    <row r="482" spans="1:18">
      <c r="A482" s="7" t="s">
        <v>252</v>
      </c>
      <c r="B482" s="7" t="s">
        <v>121</v>
      </c>
      <c r="C482" s="7" t="s">
        <v>108</v>
      </c>
      <c r="D482" s="8">
        <v>40533</v>
      </c>
      <c r="E482" s="87">
        <f t="shared" ca="1" si="14"/>
        <v>12</v>
      </c>
      <c r="F482" s="99">
        <v>62180</v>
      </c>
      <c r="G482" s="100">
        <v>2</v>
      </c>
      <c r="H482" s="214">
        <f t="shared" si="15"/>
        <v>65289</v>
      </c>
      <c r="K482" s="138"/>
      <c r="L482" s="138"/>
      <c r="M482" s="138"/>
      <c r="N482" s="133"/>
      <c r="O482" s="139"/>
      <c r="P482" s="140"/>
      <c r="Q482" s="136"/>
      <c r="R482" s="141"/>
    </row>
    <row r="483" spans="1:18">
      <c r="A483" s="7" t="s">
        <v>895</v>
      </c>
      <c r="B483" s="7" t="s">
        <v>110</v>
      </c>
      <c r="C483" s="7" t="s">
        <v>108</v>
      </c>
      <c r="D483" s="8">
        <v>36536</v>
      </c>
      <c r="E483" s="87">
        <f t="shared" ca="1" si="14"/>
        <v>23</v>
      </c>
      <c r="F483" s="99">
        <v>62400</v>
      </c>
      <c r="G483" s="100">
        <v>4</v>
      </c>
      <c r="H483" s="214">
        <f t="shared" si="15"/>
        <v>65520</v>
      </c>
      <c r="K483" s="138"/>
      <c r="L483" s="138"/>
      <c r="M483" s="138"/>
      <c r="N483" s="133"/>
      <c r="O483" s="139"/>
      <c r="P483" s="140"/>
      <c r="Q483" s="136"/>
      <c r="R483" s="141"/>
    </row>
    <row r="484" spans="1:18">
      <c r="A484" s="7" t="s">
        <v>193</v>
      </c>
      <c r="B484" s="7" t="s">
        <v>107</v>
      </c>
      <c r="C484" s="7" t="s">
        <v>111</v>
      </c>
      <c r="D484" s="8">
        <v>40800</v>
      </c>
      <c r="E484" s="87">
        <f t="shared" ca="1" si="14"/>
        <v>11</v>
      </c>
      <c r="F484" s="99">
        <v>62480</v>
      </c>
      <c r="G484" s="100">
        <v>5</v>
      </c>
      <c r="H484" s="214">
        <f t="shared" si="15"/>
        <v>65604</v>
      </c>
      <c r="K484" s="138"/>
      <c r="L484" s="138"/>
      <c r="M484" s="138"/>
      <c r="N484" s="133"/>
      <c r="O484" s="139"/>
      <c r="P484" s="140"/>
      <c r="Q484" s="136"/>
      <c r="R484" s="141"/>
    </row>
    <row r="485" spans="1:18">
      <c r="A485" s="7" t="s">
        <v>467</v>
      </c>
      <c r="B485" s="7" t="s">
        <v>110</v>
      </c>
      <c r="C485" s="7" t="s">
        <v>108</v>
      </c>
      <c r="D485" s="8">
        <v>39335</v>
      </c>
      <c r="E485" s="87">
        <f t="shared" ca="1" si="14"/>
        <v>15</v>
      </c>
      <c r="F485" s="99">
        <v>62688</v>
      </c>
      <c r="G485" s="100">
        <v>2</v>
      </c>
      <c r="H485" s="214">
        <f t="shared" si="15"/>
        <v>65822.399999999994</v>
      </c>
      <c r="K485" s="138"/>
      <c r="L485" s="138"/>
      <c r="M485" s="138"/>
      <c r="N485" s="133"/>
      <c r="O485" s="139"/>
      <c r="P485" s="140"/>
      <c r="Q485" s="136"/>
      <c r="R485" s="141"/>
    </row>
    <row r="486" spans="1:18">
      <c r="A486" s="7" t="s">
        <v>592</v>
      </c>
      <c r="B486" s="7" t="s">
        <v>110</v>
      </c>
      <c r="C486" s="7" t="s">
        <v>108</v>
      </c>
      <c r="D486" s="8">
        <v>38790</v>
      </c>
      <c r="E486" s="87">
        <f t="shared" ca="1" si="14"/>
        <v>16</v>
      </c>
      <c r="F486" s="99">
        <v>62688</v>
      </c>
      <c r="G486" s="100">
        <v>3</v>
      </c>
      <c r="H486" s="214">
        <f t="shared" si="15"/>
        <v>65822.399999999994</v>
      </c>
      <c r="K486" s="138"/>
      <c r="L486" s="138"/>
      <c r="M486" s="138"/>
      <c r="N486" s="133"/>
      <c r="O486" s="139"/>
      <c r="P486" s="140"/>
      <c r="Q486" s="136"/>
      <c r="R486" s="141"/>
    </row>
    <row r="487" spans="1:18">
      <c r="A487" s="7" t="s">
        <v>246</v>
      </c>
      <c r="B487" s="7" t="s">
        <v>147</v>
      </c>
      <c r="C487" s="7" t="s">
        <v>108</v>
      </c>
      <c r="D487" s="8">
        <v>40552</v>
      </c>
      <c r="E487" s="87">
        <f t="shared" ca="1" si="14"/>
        <v>12</v>
      </c>
      <c r="F487" s="99">
        <v>62740</v>
      </c>
      <c r="G487" s="100">
        <v>4</v>
      </c>
      <c r="H487" s="214">
        <f t="shared" si="15"/>
        <v>65877</v>
      </c>
      <c r="K487" s="138"/>
      <c r="L487" s="138"/>
      <c r="M487" s="138"/>
      <c r="N487" s="133"/>
      <c r="O487" s="139"/>
      <c r="P487" s="140"/>
      <c r="Q487" s="136"/>
      <c r="R487" s="141"/>
    </row>
    <row r="488" spans="1:18">
      <c r="A488" s="7" t="s">
        <v>812</v>
      </c>
      <c r="B488" s="7" t="s">
        <v>140</v>
      </c>
      <c r="C488" s="7" t="s">
        <v>108</v>
      </c>
      <c r="D488" s="8">
        <v>37331</v>
      </c>
      <c r="E488" s="87">
        <f t="shared" ca="1" si="14"/>
        <v>20</v>
      </c>
      <c r="F488" s="99">
        <v>62750</v>
      </c>
      <c r="G488" s="100">
        <v>3</v>
      </c>
      <c r="H488" s="214">
        <f t="shared" si="15"/>
        <v>65887.5</v>
      </c>
      <c r="K488" s="138"/>
      <c r="L488" s="138"/>
      <c r="M488" s="138"/>
      <c r="N488" s="133"/>
      <c r="O488" s="139"/>
      <c r="P488" s="140"/>
      <c r="Q488" s="136"/>
      <c r="R488" s="141"/>
    </row>
    <row r="489" spans="1:18">
      <c r="A489" s="7" t="s">
        <v>432</v>
      </c>
      <c r="B489" s="7" t="s">
        <v>140</v>
      </c>
      <c r="C489" s="7" t="s">
        <v>111</v>
      </c>
      <c r="D489" s="8">
        <v>39538</v>
      </c>
      <c r="E489" s="87">
        <f t="shared" ca="1" si="14"/>
        <v>14</v>
      </c>
      <c r="F489" s="99">
        <v>62780</v>
      </c>
      <c r="G489" s="100">
        <v>4</v>
      </c>
      <c r="H489" s="214">
        <f t="shared" si="15"/>
        <v>65919</v>
      </c>
      <c r="K489" s="138"/>
      <c r="L489" s="138"/>
      <c r="M489" s="138"/>
      <c r="N489" s="133"/>
      <c r="O489" s="139"/>
      <c r="P489" s="140"/>
      <c r="Q489" s="136"/>
      <c r="R489" s="141"/>
    </row>
    <row r="490" spans="1:18">
      <c r="A490" s="7" t="s">
        <v>142</v>
      </c>
      <c r="B490" s="7" t="s">
        <v>107</v>
      </c>
      <c r="C490" s="7" t="s">
        <v>108</v>
      </c>
      <c r="D490" s="8">
        <v>41111</v>
      </c>
      <c r="E490" s="87">
        <f t="shared" ca="1" si="14"/>
        <v>10</v>
      </c>
      <c r="F490" s="99">
        <v>62780</v>
      </c>
      <c r="G490" s="100">
        <v>3</v>
      </c>
      <c r="H490" s="214">
        <f t="shared" si="15"/>
        <v>65919</v>
      </c>
      <c r="K490" s="138"/>
      <c r="L490" s="138"/>
      <c r="M490" s="138"/>
      <c r="N490" s="133"/>
      <c r="O490" s="139"/>
      <c r="P490" s="140"/>
      <c r="Q490" s="136"/>
      <c r="R490" s="141"/>
    </row>
    <row r="491" spans="1:18">
      <c r="A491" s="7" t="s">
        <v>768</v>
      </c>
      <c r="B491" s="7" t="s">
        <v>123</v>
      </c>
      <c r="C491" s="7" t="s">
        <v>108</v>
      </c>
      <c r="D491" s="8">
        <v>37176</v>
      </c>
      <c r="E491" s="87">
        <f t="shared" ca="1" si="14"/>
        <v>21</v>
      </c>
      <c r="F491" s="99">
        <v>62790</v>
      </c>
      <c r="G491" s="100">
        <v>2</v>
      </c>
      <c r="H491" s="214">
        <f t="shared" si="15"/>
        <v>65929.5</v>
      </c>
      <c r="K491" s="138"/>
      <c r="L491" s="138"/>
      <c r="M491" s="138"/>
      <c r="N491" s="133"/>
      <c r="O491" s="139"/>
      <c r="P491" s="140"/>
      <c r="Q491" s="136"/>
      <c r="R491" s="141"/>
    </row>
    <row r="492" spans="1:18">
      <c r="A492" s="7" t="s">
        <v>603</v>
      </c>
      <c r="B492" s="7" t="s">
        <v>119</v>
      </c>
      <c r="C492" s="7" t="s">
        <v>108</v>
      </c>
      <c r="D492" s="8">
        <v>38738</v>
      </c>
      <c r="E492" s="87">
        <f t="shared" ca="1" si="14"/>
        <v>17</v>
      </c>
      <c r="F492" s="99">
        <v>62965</v>
      </c>
      <c r="G492" s="100">
        <v>1</v>
      </c>
      <c r="H492" s="214">
        <f t="shared" si="15"/>
        <v>66113.25</v>
      </c>
      <c r="K492" s="138"/>
      <c r="L492" s="138"/>
      <c r="M492" s="138"/>
      <c r="N492" s="133"/>
      <c r="O492" s="139"/>
      <c r="P492" s="140"/>
      <c r="Q492" s="136"/>
      <c r="R492" s="141"/>
    </row>
    <row r="493" spans="1:18">
      <c r="A493" s="7" t="s">
        <v>273</v>
      </c>
      <c r="B493" s="7" t="s">
        <v>119</v>
      </c>
      <c r="C493" s="7" t="s">
        <v>108</v>
      </c>
      <c r="D493" s="8">
        <v>40469</v>
      </c>
      <c r="E493" s="87">
        <f t="shared" ca="1" si="14"/>
        <v>12</v>
      </c>
      <c r="F493" s="99">
        <v>63030</v>
      </c>
      <c r="G493" s="100">
        <v>1</v>
      </c>
      <c r="H493" s="214">
        <f t="shared" si="15"/>
        <v>66181.5</v>
      </c>
      <c r="K493" s="138"/>
      <c r="L493" s="138"/>
      <c r="M493" s="138"/>
      <c r="N493" s="133"/>
      <c r="O493" s="139"/>
      <c r="P493" s="140"/>
      <c r="Q493" s="136"/>
      <c r="R493" s="141"/>
    </row>
    <row r="494" spans="1:18">
      <c r="A494" s="7" t="s">
        <v>184</v>
      </c>
      <c r="B494" s="7" t="s">
        <v>119</v>
      </c>
      <c r="C494" s="7" t="s">
        <v>108</v>
      </c>
      <c r="D494" s="8">
        <v>40853</v>
      </c>
      <c r="E494" s="87">
        <f t="shared" ca="1" si="14"/>
        <v>11</v>
      </c>
      <c r="F494" s="99">
        <v>63050</v>
      </c>
      <c r="G494" s="100">
        <v>3</v>
      </c>
      <c r="H494" s="214">
        <f t="shared" si="15"/>
        <v>66202.5</v>
      </c>
      <c r="K494" s="138"/>
      <c r="L494" s="138"/>
      <c r="M494" s="138"/>
      <c r="N494" s="133"/>
      <c r="O494" s="139"/>
      <c r="P494" s="140"/>
      <c r="Q494" s="136"/>
      <c r="R494" s="141"/>
    </row>
    <row r="495" spans="1:18">
      <c r="A495" s="7" t="s">
        <v>957</v>
      </c>
      <c r="B495" s="7" t="s">
        <v>107</v>
      </c>
      <c r="C495" s="7" t="s">
        <v>108</v>
      </c>
      <c r="D495" s="8">
        <v>36967</v>
      </c>
      <c r="E495" s="87">
        <f t="shared" ca="1" si="14"/>
        <v>21</v>
      </c>
      <c r="F495" s="99">
        <v>63060</v>
      </c>
      <c r="G495" s="100">
        <v>4</v>
      </c>
      <c r="H495" s="214">
        <f t="shared" si="15"/>
        <v>66213</v>
      </c>
      <c r="K495" s="138"/>
      <c r="L495" s="138"/>
      <c r="M495" s="138"/>
      <c r="N495" s="133"/>
      <c r="O495" s="139"/>
      <c r="P495" s="140"/>
      <c r="Q495" s="136"/>
      <c r="R495" s="141"/>
    </row>
    <row r="496" spans="1:18">
      <c r="A496" s="7" t="s">
        <v>488</v>
      </c>
      <c r="B496" s="7" t="s">
        <v>140</v>
      </c>
      <c r="C496" s="7" t="s">
        <v>108</v>
      </c>
      <c r="D496" s="8">
        <v>39264</v>
      </c>
      <c r="E496" s="87">
        <f t="shared" ca="1" si="14"/>
        <v>15</v>
      </c>
      <c r="F496" s="99">
        <v>63070</v>
      </c>
      <c r="G496" s="100">
        <v>1</v>
      </c>
      <c r="H496" s="214">
        <f t="shared" si="15"/>
        <v>66223.5</v>
      </c>
      <c r="K496" s="138"/>
      <c r="L496" s="138"/>
      <c r="M496" s="138"/>
      <c r="N496" s="133"/>
      <c r="O496" s="139"/>
      <c r="P496" s="140"/>
      <c r="Q496" s="136"/>
      <c r="R496" s="141"/>
    </row>
    <row r="497" spans="1:18">
      <c r="A497" s="7" t="s">
        <v>340</v>
      </c>
      <c r="B497" s="7" t="s">
        <v>115</v>
      </c>
      <c r="C497" s="7" t="s">
        <v>108</v>
      </c>
      <c r="D497" s="8">
        <v>40246</v>
      </c>
      <c r="E497" s="87">
        <f t="shared" ca="1" si="14"/>
        <v>12</v>
      </c>
      <c r="F497" s="99">
        <v>63080</v>
      </c>
      <c r="G497" s="100">
        <v>5</v>
      </c>
      <c r="H497" s="214">
        <f t="shared" si="15"/>
        <v>66234</v>
      </c>
      <c r="K497" s="138"/>
      <c r="L497" s="138"/>
      <c r="M497" s="138"/>
      <c r="N497" s="133"/>
      <c r="O497" s="139"/>
      <c r="P497" s="140"/>
      <c r="Q497" s="136"/>
      <c r="R497" s="141"/>
    </row>
    <row r="498" spans="1:18">
      <c r="A498" s="7" t="s">
        <v>500</v>
      </c>
      <c r="B498" s="7" t="s">
        <v>283</v>
      </c>
      <c r="C498" s="7" t="s">
        <v>108</v>
      </c>
      <c r="D498" s="8">
        <v>39197</v>
      </c>
      <c r="E498" s="87">
        <f t="shared" ca="1" si="14"/>
        <v>15</v>
      </c>
      <c r="F498" s="99">
        <v>63190</v>
      </c>
      <c r="G498" s="100">
        <v>1</v>
      </c>
      <c r="H498" s="214">
        <f t="shared" si="15"/>
        <v>66349.5</v>
      </c>
      <c r="K498" s="138"/>
      <c r="L498" s="138"/>
      <c r="M498" s="138"/>
      <c r="N498" s="133"/>
      <c r="O498" s="139"/>
      <c r="P498" s="140"/>
      <c r="Q498" s="136"/>
      <c r="R498" s="141"/>
    </row>
    <row r="499" spans="1:18">
      <c r="A499" s="7" t="s">
        <v>266</v>
      </c>
      <c r="B499" s="7" t="s">
        <v>110</v>
      </c>
      <c r="C499" s="7" t="s">
        <v>108</v>
      </c>
      <c r="D499" s="8">
        <v>40477</v>
      </c>
      <c r="E499" s="87">
        <f t="shared" ca="1" si="14"/>
        <v>12</v>
      </c>
      <c r="F499" s="99">
        <v>63206</v>
      </c>
      <c r="G499" s="100">
        <v>1</v>
      </c>
      <c r="H499" s="214">
        <f t="shared" si="15"/>
        <v>66366.3</v>
      </c>
      <c r="K499" s="138"/>
      <c r="L499" s="138"/>
      <c r="M499" s="138"/>
      <c r="N499" s="133"/>
      <c r="O499" s="139"/>
      <c r="P499" s="140"/>
      <c r="Q499" s="136"/>
      <c r="R499" s="141"/>
    </row>
    <row r="500" spans="1:18">
      <c r="A500" s="7" t="s">
        <v>580</v>
      </c>
      <c r="B500" s="7" t="s">
        <v>110</v>
      </c>
      <c r="C500" s="7" t="s">
        <v>108</v>
      </c>
      <c r="D500" s="8">
        <v>38815</v>
      </c>
      <c r="E500" s="87">
        <f t="shared" ca="1" si="14"/>
        <v>16</v>
      </c>
      <c r="F500" s="99">
        <v>63270</v>
      </c>
      <c r="G500" s="100">
        <v>1</v>
      </c>
      <c r="H500" s="214">
        <f t="shared" si="15"/>
        <v>66433.5</v>
      </c>
      <c r="K500" s="138"/>
      <c r="L500" s="138"/>
      <c r="M500" s="138"/>
      <c r="N500" s="133"/>
      <c r="O500" s="139"/>
      <c r="P500" s="140"/>
      <c r="Q500" s="136"/>
      <c r="R500" s="141"/>
    </row>
    <row r="501" spans="1:18">
      <c r="A501" s="7" t="s">
        <v>536</v>
      </c>
      <c r="B501" s="7" t="s">
        <v>107</v>
      </c>
      <c r="C501" s="7" t="s">
        <v>111</v>
      </c>
      <c r="D501" s="8">
        <v>39090</v>
      </c>
      <c r="E501" s="87">
        <f t="shared" ca="1" si="14"/>
        <v>16</v>
      </c>
      <c r="F501" s="99">
        <v>63290</v>
      </c>
      <c r="G501" s="100">
        <v>5</v>
      </c>
      <c r="H501" s="214">
        <f t="shared" si="15"/>
        <v>66454.5</v>
      </c>
      <c r="K501" s="138"/>
      <c r="L501" s="138"/>
      <c r="M501" s="138"/>
      <c r="N501" s="133"/>
      <c r="O501" s="139"/>
      <c r="P501" s="140"/>
      <c r="Q501" s="136"/>
      <c r="R501" s="141"/>
    </row>
    <row r="502" spans="1:18">
      <c r="A502" s="7" t="s">
        <v>430</v>
      </c>
      <c r="B502" s="7" t="s">
        <v>140</v>
      </c>
      <c r="C502" s="7" t="s">
        <v>111</v>
      </c>
      <c r="D502" s="8">
        <v>39539</v>
      </c>
      <c r="E502" s="87">
        <f t="shared" ca="1" si="14"/>
        <v>14</v>
      </c>
      <c r="F502" s="99">
        <v>63310</v>
      </c>
      <c r="G502" s="100">
        <v>3</v>
      </c>
      <c r="H502" s="214">
        <f t="shared" si="15"/>
        <v>66475.5</v>
      </c>
      <c r="K502" s="138"/>
      <c r="L502" s="138"/>
      <c r="M502" s="138"/>
      <c r="N502" s="133"/>
      <c r="O502" s="139"/>
      <c r="P502" s="140"/>
      <c r="Q502" s="136"/>
      <c r="R502" s="141"/>
    </row>
    <row r="503" spans="1:18">
      <c r="A503" s="7" t="s">
        <v>888</v>
      </c>
      <c r="B503" s="7" t="s">
        <v>115</v>
      </c>
      <c r="C503" s="7" t="s">
        <v>111</v>
      </c>
      <c r="D503" s="8">
        <v>35921</v>
      </c>
      <c r="E503" s="87">
        <f t="shared" ca="1" si="14"/>
        <v>24</v>
      </c>
      <c r="F503" s="99">
        <v>63330</v>
      </c>
      <c r="G503" s="100">
        <v>4</v>
      </c>
      <c r="H503" s="214">
        <f t="shared" si="15"/>
        <v>66496.5</v>
      </c>
      <c r="K503" s="138"/>
      <c r="L503" s="138"/>
      <c r="M503" s="138"/>
      <c r="N503" s="133"/>
      <c r="O503" s="139"/>
      <c r="P503" s="140"/>
      <c r="Q503" s="136"/>
      <c r="R503" s="141"/>
    </row>
    <row r="504" spans="1:18">
      <c r="A504" s="7" t="s">
        <v>758</v>
      </c>
      <c r="B504" s="7" t="s">
        <v>123</v>
      </c>
      <c r="C504" s="7" t="s">
        <v>111</v>
      </c>
      <c r="D504" s="8">
        <v>35902</v>
      </c>
      <c r="E504" s="87">
        <f t="shared" ca="1" si="14"/>
        <v>24</v>
      </c>
      <c r="F504" s="99">
        <v>63340</v>
      </c>
      <c r="G504" s="100">
        <v>3</v>
      </c>
      <c r="H504" s="214">
        <f t="shared" si="15"/>
        <v>66507</v>
      </c>
      <c r="K504" s="138"/>
      <c r="L504" s="138"/>
      <c r="M504" s="138"/>
      <c r="N504" s="133"/>
      <c r="O504" s="139"/>
      <c r="P504" s="140"/>
      <c r="Q504" s="136"/>
      <c r="R504" s="141"/>
    </row>
    <row r="505" spans="1:18">
      <c r="A505" s="7" t="s">
        <v>489</v>
      </c>
      <c r="B505" s="7" t="s">
        <v>110</v>
      </c>
      <c r="C505" s="7" t="s">
        <v>108</v>
      </c>
      <c r="D505" s="8">
        <v>39262</v>
      </c>
      <c r="E505" s="87">
        <f t="shared" ca="1" si="14"/>
        <v>15</v>
      </c>
      <c r="F505" s="99">
        <v>63440</v>
      </c>
      <c r="G505" s="100">
        <v>3</v>
      </c>
      <c r="H505" s="214">
        <f t="shared" si="15"/>
        <v>66612</v>
      </c>
      <c r="K505" s="138"/>
      <c r="L505" s="138"/>
      <c r="M505" s="138"/>
      <c r="N505" s="133"/>
      <c r="O505" s="139"/>
      <c r="P505" s="140"/>
      <c r="Q505" s="136"/>
      <c r="R505" s="141"/>
    </row>
    <row r="506" spans="1:18">
      <c r="A506" s="7" t="s">
        <v>383</v>
      </c>
      <c r="B506" s="7" t="s">
        <v>107</v>
      </c>
      <c r="C506" s="7" t="s">
        <v>111</v>
      </c>
      <c r="D506" s="8">
        <v>39768</v>
      </c>
      <c r="E506" s="87">
        <f t="shared" ca="1" si="14"/>
        <v>14</v>
      </c>
      <c r="F506" s="99">
        <v>63610</v>
      </c>
      <c r="G506" s="100">
        <v>5</v>
      </c>
      <c r="H506" s="214">
        <f t="shared" si="15"/>
        <v>66790.5</v>
      </c>
      <c r="K506" s="138"/>
      <c r="L506" s="138"/>
      <c r="M506" s="138"/>
      <c r="N506" s="133"/>
      <c r="O506" s="139"/>
      <c r="P506" s="140"/>
      <c r="Q506" s="136"/>
      <c r="R506" s="141"/>
    </row>
    <row r="507" spans="1:18">
      <c r="A507" s="7" t="s">
        <v>976</v>
      </c>
      <c r="B507" s="7" t="s">
        <v>206</v>
      </c>
      <c r="C507" s="7" t="s">
        <v>108</v>
      </c>
      <c r="D507" s="8">
        <v>36991</v>
      </c>
      <c r="E507" s="87">
        <f t="shared" ca="1" si="14"/>
        <v>21</v>
      </c>
      <c r="F507" s="99">
        <v>63670</v>
      </c>
      <c r="G507" s="100">
        <v>5</v>
      </c>
      <c r="H507" s="214">
        <f t="shared" si="15"/>
        <v>66853.5</v>
      </c>
      <c r="K507" s="138"/>
      <c r="L507" s="138"/>
      <c r="M507" s="138"/>
      <c r="N507" s="133"/>
      <c r="O507" s="139"/>
      <c r="P507" s="140"/>
      <c r="Q507" s="136"/>
      <c r="R507" s="141"/>
    </row>
    <row r="508" spans="1:18">
      <c r="A508" s="7" t="s">
        <v>305</v>
      </c>
      <c r="B508" s="7" t="s">
        <v>113</v>
      </c>
      <c r="C508" s="7" t="s">
        <v>108</v>
      </c>
      <c r="D508" s="8">
        <v>40366</v>
      </c>
      <c r="E508" s="87">
        <f t="shared" ca="1" si="14"/>
        <v>12</v>
      </c>
      <c r="F508" s="99">
        <v>63780</v>
      </c>
      <c r="G508" s="100">
        <v>5</v>
      </c>
      <c r="H508" s="214">
        <f t="shared" si="15"/>
        <v>66969</v>
      </c>
      <c r="K508" s="138"/>
      <c r="L508" s="138"/>
      <c r="M508" s="138"/>
      <c r="N508" s="133"/>
      <c r="O508" s="139"/>
      <c r="P508" s="140"/>
      <c r="Q508" s="136"/>
      <c r="R508" s="141"/>
    </row>
    <row r="509" spans="1:18">
      <c r="A509" s="7" t="s">
        <v>501</v>
      </c>
      <c r="B509" s="7" t="s">
        <v>140</v>
      </c>
      <c r="C509" s="7" t="s">
        <v>111</v>
      </c>
      <c r="D509" s="8">
        <v>39189</v>
      </c>
      <c r="E509" s="87">
        <f t="shared" ca="1" si="14"/>
        <v>15</v>
      </c>
      <c r="F509" s="99">
        <v>63850</v>
      </c>
      <c r="G509" s="100">
        <v>2</v>
      </c>
      <c r="H509" s="214">
        <f t="shared" si="15"/>
        <v>67042.5</v>
      </c>
      <c r="K509" s="138"/>
      <c r="L509" s="138"/>
      <c r="M509" s="138"/>
      <c r="N509" s="133"/>
      <c r="O509" s="139"/>
      <c r="P509" s="140"/>
      <c r="Q509" s="136"/>
      <c r="R509" s="141"/>
    </row>
    <row r="510" spans="1:18">
      <c r="A510" s="7" t="s">
        <v>557</v>
      </c>
      <c r="B510" s="7" t="s">
        <v>147</v>
      </c>
      <c r="C510" s="7" t="s">
        <v>111</v>
      </c>
      <c r="D510" s="8">
        <v>38969</v>
      </c>
      <c r="E510" s="87">
        <f t="shared" ca="1" si="14"/>
        <v>16</v>
      </c>
      <c r="F510" s="99">
        <v>63850</v>
      </c>
      <c r="G510" s="100">
        <v>2</v>
      </c>
      <c r="H510" s="214">
        <f t="shared" si="15"/>
        <v>67042.5</v>
      </c>
      <c r="K510" s="138"/>
      <c r="L510" s="138"/>
      <c r="M510" s="138"/>
      <c r="N510" s="133"/>
      <c r="O510" s="139"/>
      <c r="P510" s="140"/>
      <c r="Q510" s="136"/>
      <c r="R510" s="141"/>
    </row>
    <row r="511" spans="1:18">
      <c r="A511" s="7" t="s">
        <v>483</v>
      </c>
      <c r="B511" s="7" t="s">
        <v>113</v>
      </c>
      <c r="C511" s="7" t="s">
        <v>111</v>
      </c>
      <c r="D511" s="8">
        <v>39274</v>
      </c>
      <c r="E511" s="87">
        <f t="shared" ca="1" si="14"/>
        <v>15</v>
      </c>
      <c r="F511" s="99">
        <v>64090</v>
      </c>
      <c r="G511" s="100">
        <v>2</v>
      </c>
      <c r="H511" s="214">
        <f t="shared" si="15"/>
        <v>67294.5</v>
      </c>
      <c r="K511" s="138"/>
      <c r="L511" s="138"/>
      <c r="M511" s="138"/>
      <c r="N511" s="133"/>
      <c r="O511" s="139"/>
      <c r="P511" s="140"/>
      <c r="Q511" s="136"/>
      <c r="R511" s="141"/>
    </row>
    <row r="512" spans="1:18">
      <c r="A512" s="7" t="s">
        <v>830</v>
      </c>
      <c r="B512" s="7" t="s">
        <v>140</v>
      </c>
      <c r="C512" s="7" t="s">
        <v>108</v>
      </c>
      <c r="D512" s="8">
        <v>37436</v>
      </c>
      <c r="E512" s="87">
        <f t="shared" ca="1" si="14"/>
        <v>20</v>
      </c>
      <c r="F512" s="99">
        <v>64130</v>
      </c>
      <c r="G512" s="100">
        <v>1</v>
      </c>
      <c r="H512" s="214">
        <f t="shared" si="15"/>
        <v>67336.5</v>
      </c>
      <c r="K512" s="138"/>
      <c r="L512" s="138"/>
      <c r="M512" s="138"/>
      <c r="N512" s="133"/>
      <c r="O512" s="139"/>
      <c r="P512" s="140"/>
      <c r="Q512" s="136"/>
      <c r="R512" s="141"/>
    </row>
    <row r="513" spans="1:18">
      <c r="A513" s="7" t="s">
        <v>851</v>
      </c>
      <c r="B513" s="7" t="s">
        <v>140</v>
      </c>
      <c r="C513" s="7" t="s">
        <v>111</v>
      </c>
      <c r="D513" s="8">
        <v>37899</v>
      </c>
      <c r="E513" s="87">
        <f t="shared" ca="1" si="14"/>
        <v>19</v>
      </c>
      <c r="F513" s="99">
        <v>64220</v>
      </c>
      <c r="G513" s="100">
        <v>5</v>
      </c>
      <c r="H513" s="214">
        <f t="shared" si="15"/>
        <v>67431</v>
      </c>
      <c r="K513" s="138"/>
      <c r="L513" s="138"/>
      <c r="M513" s="138"/>
      <c r="N513" s="133"/>
      <c r="O513" s="139"/>
      <c r="P513" s="140"/>
      <c r="Q513" s="136"/>
      <c r="R513" s="141"/>
    </row>
    <row r="514" spans="1:18">
      <c r="A514" s="7" t="s">
        <v>531</v>
      </c>
      <c r="B514" s="7" t="s">
        <v>107</v>
      </c>
      <c r="C514" s="7" t="s">
        <v>111</v>
      </c>
      <c r="D514" s="8">
        <v>39106</v>
      </c>
      <c r="E514" s="87">
        <f t="shared" ref="E514:E577" ca="1" si="16">DATEDIF(D514,TODAY(),"Y")</f>
        <v>15</v>
      </c>
      <c r="F514" s="99">
        <v>64263</v>
      </c>
      <c r="G514" s="100">
        <v>3</v>
      </c>
      <c r="H514" s="214">
        <f t="shared" si="15"/>
        <v>67476.149999999994</v>
      </c>
      <c r="K514" s="138"/>
      <c r="L514" s="138"/>
      <c r="M514" s="138"/>
      <c r="N514" s="133"/>
      <c r="O514" s="139"/>
      <c r="P514" s="140"/>
      <c r="Q514" s="136"/>
      <c r="R514" s="141"/>
    </row>
    <row r="515" spans="1:18">
      <c r="A515" s="7" t="s">
        <v>369</v>
      </c>
      <c r="B515" s="7" t="s">
        <v>110</v>
      </c>
      <c r="C515" s="7" t="s">
        <v>108</v>
      </c>
      <c r="D515" s="8">
        <v>39864</v>
      </c>
      <c r="E515" s="87">
        <f t="shared" ca="1" si="16"/>
        <v>13</v>
      </c>
      <c r="F515" s="99">
        <v>64320</v>
      </c>
      <c r="G515" s="100">
        <v>5</v>
      </c>
      <c r="H515" s="214">
        <f t="shared" ref="H515:H578" si="17">$I$2*F515+F515</f>
        <v>67536</v>
      </c>
      <c r="K515" s="138"/>
      <c r="L515" s="138"/>
      <c r="M515" s="138"/>
      <c r="N515" s="133"/>
      <c r="O515" s="139"/>
      <c r="P515" s="140"/>
      <c r="Q515" s="136"/>
      <c r="R515" s="141"/>
    </row>
    <row r="516" spans="1:18">
      <c r="A516" s="7" t="s">
        <v>344</v>
      </c>
      <c r="B516" s="7" t="s">
        <v>123</v>
      </c>
      <c r="C516" s="7" t="s">
        <v>111</v>
      </c>
      <c r="D516" s="8">
        <v>40233</v>
      </c>
      <c r="E516" s="87">
        <f t="shared" ca="1" si="16"/>
        <v>12</v>
      </c>
      <c r="F516" s="99">
        <v>64390</v>
      </c>
      <c r="G516" s="100">
        <v>2</v>
      </c>
      <c r="H516" s="214">
        <f t="shared" si="17"/>
        <v>67609.5</v>
      </c>
      <c r="K516" s="138"/>
      <c r="L516" s="138"/>
      <c r="M516" s="138"/>
      <c r="N516" s="133"/>
      <c r="O516" s="139"/>
      <c r="P516" s="140"/>
      <c r="Q516" s="136"/>
      <c r="R516" s="141"/>
    </row>
    <row r="517" spans="1:18">
      <c r="A517" s="7" t="s">
        <v>517</v>
      </c>
      <c r="B517" s="7" t="s">
        <v>140</v>
      </c>
      <c r="C517" s="7" t="s">
        <v>111</v>
      </c>
      <c r="D517" s="8">
        <v>39144</v>
      </c>
      <c r="E517" s="87">
        <f t="shared" ca="1" si="16"/>
        <v>15</v>
      </c>
      <c r="F517" s="99">
        <v>64430</v>
      </c>
      <c r="G517" s="100">
        <v>4</v>
      </c>
      <c r="H517" s="214">
        <f t="shared" si="17"/>
        <v>67651.5</v>
      </c>
      <c r="K517" s="138"/>
      <c r="L517" s="138"/>
      <c r="M517" s="138"/>
      <c r="N517" s="133"/>
      <c r="O517" s="139"/>
      <c r="P517" s="140"/>
      <c r="Q517" s="136"/>
      <c r="R517" s="141"/>
    </row>
    <row r="518" spans="1:18">
      <c r="A518" s="7" t="s">
        <v>161</v>
      </c>
      <c r="B518" s="7" t="s">
        <v>123</v>
      </c>
      <c r="C518" s="7" t="s">
        <v>111</v>
      </c>
      <c r="D518" s="8">
        <v>40983</v>
      </c>
      <c r="E518" s="87">
        <f t="shared" ca="1" si="16"/>
        <v>10</v>
      </c>
      <c r="F518" s="99">
        <v>64460</v>
      </c>
      <c r="G518" s="100">
        <v>1</v>
      </c>
      <c r="H518" s="214">
        <f t="shared" si="17"/>
        <v>67683</v>
      </c>
      <c r="K518" s="138"/>
      <c r="L518" s="138"/>
      <c r="M518" s="138"/>
      <c r="N518" s="133"/>
      <c r="O518" s="139"/>
      <c r="P518" s="140"/>
      <c r="Q518" s="136"/>
      <c r="R518" s="141"/>
    </row>
    <row r="519" spans="1:18">
      <c r="A519" s="7" t="s">
        <v>967</v>
      </c>
      <c r="B519" s="7" t="s">
        <v>107</v>
      </c>
      <c r="C519" s="7" t="s">
        <v>108</v>
      </c>
      <c r="D519" s="8">
        <v>36025</v>
      </c>
      <c r="E519" s="87">
        <f t="shared" ca="1" si="16"/>
        <v>24</v>
      </c>
      <c r="F519" s="99">
        <v>64470</v>
      </c>
      <c r="G519" s="100">
        <v>5</v>
      </c>
      <c r="H519" s="214">
        <f t="shared" si="17"/>
        <v>67693.5</v>
      </c>
      <c r="K519" s="138"/>
      <c r="L519" s="138"/>
      <c r="M519" s="138"/>
      <c r="N519" s="133"/>
      <c r="O519" s="139"/>
      <c r="P519" s="140"/>
      <c r="Q519" s="136"/>
      <c r="R519" s="141"/>
    </row>
    <row r="520" spans="1:18">
      <c r="A520" s="7" t="s">
        <v>780</v>
      </c>
      <c r="B520" s="7" t="s">
        <v>137</v>
      </c>
      <c r="C520" s="7" t="s">
        <v>111</v>
      </c>
      <c r="D520" s="8">
        <v>35959</v>
      </c>
      <c r="E520" s="87">
        <f t="shared" ca="1" si="16"/>
        <v>24</v>
      </c>
      <c r="F520" s="99">
        <v>64470</v>
      </c>
      <c r="G520" s="100">
        <v>3</v>
      </c>
      <c r="H520" s="214">
        <f t="shared" si="17"/>
        <v>67693.5</v>
      </c>
      <c r="K520" s="138"/>
      <c r="L520" s="138"/>
      <c r="M520" s="138"/>
      <c r="N520" s="133"/>
      <c r="O520" s="139"/>
      <c r="P520" s="140"/>
      <c r="Q520" s="136"/>
      <c r="R520" s="141"/>
    </row>
    <row r="521" spans="1:18">
      <c r="A521" s="7" t="s">
        <v>128</v>
      </c>
      <c r="B521" s="7" t="s">
        <v>113</v>
      </c>
      <c r="C521" s="7" t="s">
        <v>108</v>
      </c>
      <c r="D521" s="8">
        <v>41177</v>
      </c>
      <c r="E521" s="87">
        <f t="shared" ca="1" si="16"/>
        <v>10</v>
      </c>
      <c r="F521" s="99">
        <v>64510</v>
      </c>
      <c r="G521" s="100">
        <v>3</v>
      </c>
      <c r="H521" s="214">
        <f t="shared" si="17"/>
        <v>67735.5</v>
      </c>
      <c r="K521" s="138"/>
      <c r="L521" s="138"/>
      <c r="M521" s="138"/>
      <c r="N521" s="133"/>
      <c r="O521" s="139"/>
      <c r="P521" s="140"/>
      <c r="Q521" s="136"/>
      <c r="R521" s="141"/>
    </row>
    <row r="522" spans="1:18">
      <c r="A522" s="7" t="s">
        <v>929</v>
      </c>
      <c r="B522" s="7" t="s">
        <v>119</v>
      </c>
      <c r="C522" s="7" t="s">
        <v>111</v>
      </c>
      <c r="D522" s="8">
        <v>38027</v>
      </c>
      <c r="E522" s="87">
        <f t="shared" ca="1" si="16"/>
        <v>18</v>
      </c>
      <c r="F522" s="99">
        <v>64590</v>
      </c>
      <c r="G522" s="100">
        <v>1</v>
      </c>
      <c r="H522" s="214">
        <f t="shared" si="17"/>
        <v>67819.5</v>
      </c>
      <c r="K522" s="138"/>
      <c r="L522" s="138"/>
      <c r="M522" s="138"/>
      <c r="N522" s="133"/>
      <c r="O522" s="139"/>
      <c r="P522" s="140"/>
      <c r="Q522" s="136"/>
      <c r="R522" s="141"/>
    </row>
    <row r="523" spans="1:18">
      <c r="A523" s="7" t="s">
        <v>419</v>
      </c>
      <c r="B523" s="7" t="s">
        <v>250</v>
      </c>
      <c r="C523" s="7" t="s">
        <v>111</v>
      </c>
      <c r="D523" s="8">
        <v>39639</v>
      </c>
      <c r="E523" s="87">
        <f t="shared" ca="1" si="16"/>
        <v>14</v>
      </c>
      <c r="F523" s="99">
        <v>64720</v>
      </c>
      <c r="G523" s="100">
        <v>5</v>
      </c>
      <c r="H523" s="214">
        <f t="shared" si="17"/>
        <v>67956</v>
      </c>
      <c r="K523" s="138"/>
      <c r="L523" s="138"/>
      <c r="M523" s="138"/>
      <c r="N523" s="133"/>
      <c r="O523" s="139"/>
      <c r="P523" s="140"/>
      <c r="Q523" s="136"/>
      <c r="R523" s="141"/>
    </row>
    <row r="524" spans="1:18">
      <c r="A524" s="7" t="s">
        <v>449</v>
      </c>
      <c r="B524" s="7" t="s">
        <v>107</v>
      </c>
      <c r="C524" s="7" t="s">
        <v>108</v>
      </c>
      <c r="D524" s="8">
        <v>39435</v>
      </c>
      <c r="E524" s="87">
        <f t="shared" ca="1" si="16"/>
        <v>15</v>
      </c>
      <c r="F524" s="99">
        <v>64780</v>
      </c>
      <c r="G524" s="100">
        <v>5</v>
      </c>
      <c r="H524" s="214">
        <f t="shared" si="17"/>
        <v>68019</v>
      </c>
      <c r="K524" s="138"/>
      <c r="L524" s="138"/>
      <c r="M524" s="138"/>
      <c r="N524" s="133"/>
      <c r="O524" s="139"/>
      <c r="P524" s="140"/>
      <c r="Q524" s="136"/>
      <c r="R524" s="141"/>
    </row>
    <row r="525" spans="1:18">
      <c r="A525" s="7" t="s">
        <v>475</v>
      </c>
      <c r="B525" s="7" t="s">
        <v>147</v>
      </c>
      <c r="C525" s="7" t="s">
        <v>108</v>
      </c>
      <c r="D525" s="8">
        <v>39290</v>
      </c>
      <c r="E525" s="87">
        <f t="shared" ca="1" si="16"/>
        <v>15</v>
      </c>
      <c r="F525" s="99">
        <v>65250</v>
      </c>
      <c r="G525" s="100">
        <v>2</v>
      </c>
      <c r="H525" s="214">
        <f t="shared" si="17"/>
        <v>68512.5</v>
      </c>
      <c r="K525" s="138"/>
      <c r="L525" s="138"/>
      <c r="M525" s="138"/>
      <c r="N525" s="133"/>
      <c r="O525" s="139"/>
      <c r="P525" s="140"/>
      <c r="Q525" s="136"/>
      <c r="R525" s="141"/>
    </row>
    <row r="526" spans="1:18">
      <c r="A526" s="7" t="s">
        <v>960</v>
      </c>
      <c r="B526" s="7" t="s">
        <v>107</v>
      </c>
      <c r="C526" s="7" t="s">
        <v>108</v>
      </c>
      <c r="D526" s="8">
        <v>36672</v>
      </c>
      <c r="E526" s="87">
        <f t="shared" ca="1" si="16"/>
        <v>22</v>
      </c>
      <c r="F526" s="99">
        <v>65320</v>
      </c>
      <c r="G526" s="100">
        <v>5</v>
      </c>
      <c r="H526" s="214">
        <f t="shared" si="17"/>
        <v>68586</v>
      </c>
      <c r="K526" s="138"/>
      <c r="L526" s="138"/>
      <c r="M526" s="138"/>
      <c r="N526" s="133"/>
      <c r="O526" s="139"/>
      <c r="P526" s="140"/>
      <c r="Q526" s="136"/>
      <c r="R526" s="141"/>
    </row>
    <row r="527" spans="1:18">
      <c r="A527" s="7" t="s">
        <v>619</v>
      </c>
      <c r="B527" s="7" t="s">
        <v>113</v>
      </c>
      <c r="C527" s="7" t="s">
        <v>108</v>
      </c>
      <c r="D527" s="8">
        <v>38135</v>
      </c>
      <c r="E527" s="87">
        <f t="shared" ca="1" si="16"/>
        <v>18</v>
      </c>
      <c r="F527" s="99">
        <v>65560</v>
      </c>
      <c r="G527" s="100">
        <v>1</v>
      </c>
      <c r="H527" s="214">
        <f t="shared" si="17"/>
        <v>68838</v>
      </c>
      <c r="K527" s="138"/>
      <c r="L527" s="138"/>
      <c r="M527" s="138"/>
      <c r="N527" s="133"/>
      <c r="O527" s="139"/>
      <c r="P527" s="140"/>
      <c r="Q527" s="136"/>
      <c r="R527" s="141"/>
    </row>
    <row r="528" spans="1:18">
      <c r="A528" s="7" t="s">
        <v>159</v>
      </c>
      <c r="B528" s="7" t="s">
        <v>119</v>
      </c>
      <c r="C528" s="7" t="s">
        <v>108</v>
      </c>
      <c r="D528" s="8">
        <v>40990</v>
      </c>
      <c r="E528" s="87">
        <f t="shared" ca="1" si="16"/>
        <v>10</v>
      </c>
      <c r="F528" s="99">
        <v>65571</v>
      </c>
      <c r="G528" s="100">
        <v>3</v>
      </c>
      <c r="H528" s="214">
        <f t="shared" si="17"/>
        <v>68849.55</v>
      </c>
      <c r="K528" s="138"/>
      <c r="L528" s="138"/>
      <c r="M528" s="138"/>
      <c r="N528" s="133"/>
      <c r="O528" s="139"/>
      <c r="P528" s="140"/>
      <c r="Q528" s="136"/>
      <c r="R528" s="141"/>
    </row>
    <row r="529" spans="1:18">
      <c r="A529" s="7" t="s">
        <v>578</v>
      </c>
      <c r="B529" s="7" t="s">
        <v>140</v>
      </c>
      <c r="C529" s="7" t="s">
        <v>108</v>
      </c>
      <c r="D529" s="8">
        <v>38821</v>
      </c>
      <c r="E529" s="87">
        <f t="shared" ca="1" si="16"/>
        <v>16</v>
      </c>
      <c r="F529" s="99">
        <v>65720</v>
      </c>
      <c r="G529" s="100">
        <v>1</v>
      </c>
      <c r="H529" s="214">
        <f t="shared" si="17"/>
        <v>69006</v>
      </c>
      <c r="K529" s="138"/>
      <c r="L529" s="138"/>
      <c r="M529" s="138"/>
      <c r="N529" s="133"/>
      <c r="O529" s="139"/>
      <c r="P529" s="140"/>
      <c r="Q529" s="136"/>
      <c r="R529" s="141"/>
    </row>
    <row r="530" spans="1:18">
      <c r="A530" s="7" t="s">
        <v>543</v>
      </c>
      <c r="B530" s="7" t="s">
        <v>110</v>
      </c>
      <c r="C530" s="7" t="s">
        <v>108</v>
      </c>
      <c r="D530" s="8">
        <v>39047</v>
      </c>
      <c r="E530" s="87">
        <f t="shared" ca="1" si="16"/>
        <v>16</v>
      </c>
      <c r="F530" s="99">
        <v>65880</v>
      </c>
      <c r="G530" s="100">
        <v>5</v>
      </c>
      <c r="H530" s="214">
        <f t="shared" si="17"/>
        <v>69174</v>
      </c>
      <c r="K530" s="138"/>
      <c r="L530" s="138"/>
      <c r="M530" s="138"/>
      <c r="N530" s="133"/>
      <c r="O530" s="139"/>
      <c r="P530" s="140"/>
      <c r="Q530" s="136"/>
      <c r="R530" s="141"/>
    </row>
    <row r="531" spans="1:18">
      <c r="A531" s="7" t="s">
        <v>910</v>
      </c>
      <c r="B531" s="7" t="s">
        <v>110</v>
      </c>
      <c r="C531" s="7" t="s">
        <v>108</v>
      </c>
      <c r="D531" s="8">
        <v>36393</v>
      </c>
      <c r="E531" s="87">
        <f t="shared" ca="1" si="16"/>
        <v>23</v>
      </c>
      <c r="F531" s="99">
        <v>65910</v>
      </c>
      <c r="G531" s="100">
        <v>5</v>
      </c>
      <c r="H531" s="214">
        <f t="shared" si="17"/>
        <v>69205.5</v>
      </c>
      <c r="K531" s="138"/>
      <c r="L531" s="138"/>
      <c r="M531" s="138"/>
      <c r="N531" s="133"/>
      <c r="O531" s="139"/>
      <c r="P531" s="140"/>
      <c r="Q531" s="136"/>
      <c r="R531" s="141"/>
    </row>
    <row r="532" spans="1:18">
      <c r="A532" s="7" t="s">
        <v>829</v>
      </c>
      <c r="B532" s="7" t="s">
        <v>140</v>
      </c>
      <c r="C532" s="7" t="s">
        <v>108</v>
      </c>
      <c r="D532" s="8">
        <v>37068</v>
      </c>
      <c r="E532" s="87">
        <f t="shared" ca="1" si="16"/>
        <v>21</v>
      </c>
      <c r="F532" s="99">
        <v>66010</v>
      </c>
      <c r="G532" s="100">
        <v>5</v>
      </c>
      <c r="H532" s="214">
        <f t="shared" si="17"/>
        <v>69310.5</v>
      </c>
      <c r="K532" s="138"/>
      <c r="L532" s="138"/>
      <c r="M532" s="138"/>
      <c r="N532" s="133"/>
      <c r="O532" s="139"/>
      <c r="P532" s="140"/>
      <c r="Q532" s="136"/>
      <c r="R532" s="141"/>
    </row>
    <row r="533" spans="1:18">
      <c r="A533" s="7" t="s">
        <v>264</v>
      </c>
      <c r="B533" s="7" t="s">
        <v>140</v>
      </c>
      <c r="C533" s="7" t="s">
        <v>111</v>
      </c>
      <c r="D533" s="8">
        <v>40492</v>
      </c>
      <c r="E533" s="87">
        <f t="shared" ca="1" si="16"/>
        <v>12</v>
      </c>
      <c r="F533" s="99">
        <v>66010</v>
      </c>
      <c r="G533" s="100">
        <v>2</v>
      </c>
      <c r="H533" s="214">
        <f t="shared" si="17"/>
        <v>69310.5</v>
      </c>
      <c r="K533" s="138"/>
      <c r="L533" s="138"/>
      <c r="M533" s="138"/>
      <c r="N533" s="133"/>
      <c r="O533" s="139"/>
      <c r="P533" s="140"/>
      <c r="Q533" s="136"/>
      <c r="R533" s="141"/>
    </row>
    <row r="534" spans="1:18">
      <c r="A534" s="7" t="s">
        <v>205</v>
      </c>
      <c r="B534" s="7" t="s">
        <v>206</v>
      </c>
      <c r="C534" s="7" t="s">
        <v>111</v>
      </c>
      <c r="D534" s="8">
        <v>40719</v>
      </c>
      <c r="E534" s="87">
        <f t="shared" ca="1" si="16"/>
        <v>11</v>
      </c>
      <c r="F534" s="99">
        <v>66132</v>
      </c>
      <c r="G534" s="100">
        <v>4</v>
      </c>
      <c r="H534" s="214">
        <f t="shared" si="17"/>
        <v>69438.600000000006</v>
      </c>
      <c r="K534" s="138"/>
      <c r="L534" s="138"/>
      <c r="M534" s="138"/>
      <c r="N534" s="133"/>
      <c r="O534" s="139"/>
      <c r="P534" s="140"/>
      <c r="Q534" s="136"/>
      <c r="R534" s="141"/>
    </row>
    <row r="535" spans="1:18">
      <c r="A535" s="7" t="s">
        <v>551</v>
      </c>
      <c r="B535" s="7" t="s">
        <v>140</v>
      </c>
      <c r="C535" s="7" t="s">
        <v>108</v>
      </c>
      <c r="D535" s="8">
        <v>38990</v>
      </c>
      <c r="E535" s="87">
        <f t="shared" ca="1" si="16"/>
        <v>16</v>
      </c>
      <c r="F535" s="99">
        <v>66430</v>
      </c>
      <c r="G535" s="100">
        <v>2</v>
      </c>
      <c r="H535" s="214">
        <f t="shared" si="17"/>
        <v>69751.5</v>
      </c>
      <c r="K535" s="138"/>
      <c r="L535" s="138"/>
      <c r="M535" s="138"/>
      <c r="N535" s="133"/>
      <c r="O535" s="139"/>
      <c r="P535" s="140"/>
      <c r="Q535" s="136"/>
      <c r="R535" s="141"/>
    </row>
    <row r="536" spans="1:18">
      <c r="A536" s="7" t="s">
        <v>265</v>
      </c>
      <c r="B536" s="7" t="s">
        <v>119</v>
      </c>
      <c r="C536" s="7" t="s">
        <v>108</v>
      </c>
      <c r="D536" s="8">
        <v>40486</v>
      </c>
      <c r="E536" s="87">
        <f t="shared" ca="1" si="16"/>
        <v>12</v>
      </c>
      <c r="F536" s="99">
        <v>66440</v>
      </c>
      <c r="G536" s="100">
        <v>3</v>
      </c>
      <c r="H536" s="214">
        <f t="shared" si="17"/>
        <v>69762</v>
      </c>
      <c r="K536" s="138"/>
      <c r="L536" s="138"/>
      <c r="M536" s="138"/>
      <c r="N536" s="133"/>
      <c r="O536" s="139"/>
      <c r="P536" s="140"/>
      <c r="Q536" s="136"/>
      <c r="R536" s="141"/>
    </row>
    <row r="537" spans="1:18">
      <c r="A537" s="7" t="s">
        <v>11</v>
      </c>
      <c r="B537" s="7" t="s">
        <v>135</v>
      </c>
      <c r="C537" s="7" t="s">
        <v>111</v>
      </c>
      <c r="D537" s="8">
        <v>39189</v>
      </c>
      <c r="E537" s="87">
        <f t="shared" ca="1" si="16"/>
        <v>15</v>
      </c>
      <c r="F537" s="99">
        <v>66580</v>
      </c>
      <c r="G537" s="100">
        <v>5</v>
      </c>
      <c r="H537" s="214">
        <f t="shared" si="17"/>
        <v>69909</v>
      </c>
      <c r="K537" s="138"/>
      <c r="L537" s="138"/>
      <c r="M537" s="138"/>
      <c r="N537" s="133"/>
      <c r="O537" s="139"/>
      <c r="P537" s="140"/>
      <c r="Q537" s="136"/>
      <c r="R537" s="141"/>
    </row>
    <row r="538" spans="1:18">
      <c r="A538" s="7" t="s">
        <v>422</v>
      </c>
      <c r="B538" s="7" t="s">
        <v>115</v>
      </c>
      <c r="C538" s="7" t="s">
        <v>111</v>
      </c>
      <c r="D538" s="8">
        <v>39616</v>
      </c>
      <c r="E538" s="87">
        <f t="shared" ca="1" si="16"/>
        <v>14</v>
      </c>
      <c r="F538" s="99">
        <v>66710</v>
      </c>
      <c r="G538" s="100">
        <v>2</v>
      </c>
      <c r="H538" s="214">
        <f t="shared" si="17"/>
        <v>70045.5</v>
      </c>
      <c r="K538" s="138"/>
      <c r="L538" s="138"/>
      <c r="M538" s="138"/>
      <c r="N538" s="133"/>
      <c r="O538" s="139"/>
      <c r="P538" s="140"/>
      <c r="Q538" s="136"/>
      <c r="R538" s="141"/>
    </row>
    <row r="539" spans="1:18">
      <c r="A539" s="7" t="s">
        <v>282</v>
      </c>
      <c r="B539" s="7" t="s">
        <v>283</v>
      </c>
      <c r="C539" s="7" t="s">
        <v>108</v>
      </c>
      <c r="D539" s="8">
        <v>40442</v>
      </c>
      <c r="E539" s="87">
        <f t="shared" ca="1" si="16"/>
        <v>12</v>
      </c>
      <c r="F539" s="99">
        <v>66740</v>
      </c>
      <c r="G539" s="100">
        <v>2</v>
      </c>
      <c r="H539" s="214">
        <f t="shared" si="17"/>
        <v>70077</v>
      </c>
      <c r="K539" s="138"/>
      <c r="L539" s="138"/>
      <c r="M539" s="138"/>
      <c r="N539" s="133"/>
      <c r="O539" s="139"/>
      <c r="P539" s="140"/>
      <c r="Q539" s="136"/>
      <c r="R539" s="141"/>
    </row>
    <row r="540" spans="1:18">
      <c r="A540" s="7" t="s">
        <v>519</v>
      </c>
      <c r="B540" s="7" t="s">
        <v>119</v>
      </c>
      <c r="C540" s="7" t="s">
        <v>108</v>
      </c>
      <c r="D540" s="8">
        <v>39141</v>
      </c>
      <c r="E540" s="87">
        <f t="shared" ca="1" si="16"/>
        <v>15</v>
      </c>
      <c r="F540" s="99">
        <v>66824</v>
      </c>
      <c r="G540" s="100">
        <v>2</v>
      </c>
      <c r="H540" s="214">
        <f t="shared" si="17"/>
        <v>70165.2</v>
      </c>
      <c r="K540" s="138"/>
      <c r="L540" s="138"/>
      <c r="M540" s="138"/>
      <c r="N540" s="133"/>
      <c r="O540" s="139"/>
      <c r="P540" s="140"/>
      <c r="Q540" s="136"/>
      <c r="R540" s="141"/>
    </row>
    <row r="541" spans="1:18">
      <c r="A541" s="7" t="s">
        <v>302</v>
      </c>
      <c r="B541" s="7" t="s">
        <v>115</v>
      </c>
      <c r="C541" s="7" t="s">
        <v>108</v>
      </c>
      <c r="D541" s="8">
        <v>40370</v>
      </c>
      <c r="E541" s="87">
        <f t="shared" ca="1" si="16"/>
        <v>12</v>
      </c>
      <c r="F541" s="99">
        <v>66840</v>
      </c>
      <c r="G541" s="100">
        <v>4</v>
      </c>
      <c r="H541" s="214">
        <f t="shared" si="17"/>
        <v>70182</v>
      </c>
      <c r="K541" s="138"/>
      <c r="L541" s="138"/>
      <c r="M541" s="138"/>
      <c r="N541" s="133"/>
      <c r="O541" s="139"/>
      <c r="P541" s="140"/>
      <c r="Q541" s="136"/>
      <c r="R541" s="141"/>
    </row>
    <row r="542" spans="1:18">
      <c r="A542" s="7" t="s">
        <v>773</v>
      </c>
      <c r="B542" s="7" t="s">
        <v>123</v>
      </c>
      <c r="C542" s="7" t="s">
        <v>108</v>
      </c>
      <c r="D542" s="8">
        <v>37960</v>
      </c>
      <c r="E542" s="87">
        <f t="shared" ca="1" si="16"/>
        <v>19</v>
      </c>
      <c r="F542" s="99">
        <v>66890</v>
      </c>
      <c r="G542" s="100">
        <v>5</v>
      </c>
      <c r="H542" s="214">
        <f t="shared" si="17"/>
        <v>70234.5</v>
      </c>
      <c r="K542" s="138"/>
      <c r="L542" s="138"/>
      <c r="M542" s="138"/>
      <c r="N542" s="133"/>
      <c r="O542" s="139"/>
      <c r="P542" s="140"/>
      <c r="Q542" s="136"/>
      <c r="R542" s="141"/>
    </row>
    <row r="543" spans="1:18">
      <c r="A543" s="7" t="s">
        <v>491</v>
      </c>
      <c r="B543" s="7" t="s">
        <v>147</v>
      </c>
      <c r="C543" s="7" t="s">
        <v>108</v>
      </c>
      <c r="D543" s="8">
        <v>39258</v>
      </c>
      <c r="E543" s="87">
        <f t="shared" ca="1" si="16"/>
        <v>15</v>
      </c>
      <c r="F543" s="99">
        <v>66920</v>
      </c>
      <c r="G543" s="100">
        <v>2</v>
      </c>
      <c r="H543" s="214">
        <f t="shared" si="17"/>
        <v>70266</v>
      </c>
      <c r="K543" s="138"/>
      <c r="L543" s="138"/>
      <c r="M543" s="138"/>
      <c r="N543" s="133"/>
      <c r="O543" s="139"/>
      <c r="P543" s="140"/>
      <c r="Q543" s="136"/>
      <c r="R543" s="141"/>
    </row>
    <row r="544" spans="1:18">
      <c r="A544" s="7" t="s">
        <v>939</v>
      </c>
      <c r="B544" s="7" t="s">
        <v>119</v>
      </c>
      <c r="C544" s="7" t="s">
        <v>108</v>
      </c>
      <c r="D544" s="8">
        <v>36360</v>
      </c>
      <c r="E544" s="87">
        <f t="shared" ca="1" si="16"/>
        <v>23</v>
      </c>
      <c r="F544" s="99">
        <v>67020</v>
      </c>
      <c r="G544" s="100">
        <v>1</v>
      </c>
      <c r="H544" s="214">
        <f t="shared" si="17"/>
        <v>70371</v>
      </c>
      <c r="K544" s="138"/>
      <c r="L544" s="138"/>
      <c r="M544" s="138"/>
      <c r="N544" s="133"/>
      <c r="O544" s="139"/>
      <c r="P544" s="140"/>
      <c r="Q544" s="136"/>
      <c r="R544" s="141"/>
    </row>
    <row r="545" spans="1:18">
      <c r="A545" s="7" t="s">
        <v>464</v>
      </c>
      <c r="B545" s="7" t="s">
        <v>140</v>
      </c>
      <c r="C545" s="7" t="s">
        <v>108</v>
      </c>
      <c r="D545" s="8">
        <v>39354</v>
      </c>
      <c r="E545" s="87">
        <f t="shared" ca="1" si="16"/>
        <v>15</v>
      </c>
      <c r="F545" s="99">
        <v>67050</v>
      </c>
      <c r="G545" s="100">
        <v>4</v>
      </c>
      <c r="H545" s="214">
        <f t="shared" si="17"/>
        <v>70402.5</v>
      </c>
      <c r="K545" s="138"/>
      <c r="L545" s="138"/>
      <c r="M545" s="138"/>
      <c r="N545" s="133"/>
      <c r="O545" s="139"/>
      <c r="P545" s="140"/>
      <c r="Q545" s="136"/>
      <c r="R545" s="141"/>
    </row>
    <row r="546" spans="1:18">
      <c r="A546" s="7" t="s">
        <v>263</v>
      </c>
      <c r="B546" s="7" t="s">
        <v>115</v>
      </c>
      <c r="C546" s="7" t="s">
        <v>108</v>
      </c>
      <c r="D546" s="8">
        <v>40492</v>
      </c>
      <c r="E546" s="87">
        <f t="shared" ca="1" si="16"/>
        <v>12</v>
      </c>
      <c r="F546" s="99">
        <v>67230</v>
      </c>
      <c r="G546" s="100">
        <v>4</v>
      </c>
      <c r="H546" s="214">
        <f t="shared" si="17"/>
        <v>70591.5</v>
      </c>
      <c r="K546" s="138"/>
      <c r="L546" s="138"/>
      <c r="M546" s="138"/>
      <c r="N546" s="133"/>
      <c r="O546" s="139"/>
      <c r="P546" s="140"/>
      <c r="Q546" s="136"/>
      <c r="R546" s="141"/>
    </row>
    <row r="547" spans="1:18">
      <c r="A547" s="7" t="s">
        <v>849</v>
      </c>
      <c r="B547" s="7" t="s">
        <v>140</v>
      </c>
      <c r="C547" s="7" t="s">
        <v>108</v>
      </c>
      <c r="D547" s="8">
        <v>36444</v>
      </c>
      <c r="E547" s="87">
        <f t="shared" ca="1" si="16"/>
        <v>23</v>
      </c>
      <c r="F547" s="99">
        <v>67280</v>
      </c>
      <c r="G547" s="100">
        <v>3</v>
      </c>
      <c r="H547" s="214">
        <f t="shared" si="17"/>
        <v>70644</v>
      </c>
      <c r="K547" s="138"/>
      <c r="L547" s="138"/>
      <c r="M547" s="138"/>
      <c r="N547" s="133"/>
      <c r="O547" s="139"/>
      <c r="P547" s="140"/>
      <c r="Q547" s="136"/>
      <c r="R547" s="141"/>
    </row>
    <row r="548" spans="1:18">
      <c r="A548" s="7" t="s">
        <v>948</v>
      </c>
      <c r="B548" s="7" t="s">
        <v>119</v>
      </c>
      <c r="C548" s="7" t="s">
        <v>108</v>
      </c>
      <c r="D548" s="8">
        <v>36081</v>
      </c>
      <c r="E548" s="87">
        <f t="shared" ca="1" si="16"/>
        <v>24</v>
      </c>
      <c r="F548" s="99">
        <v>67407</v>
      </c>
      <c r="G548" s="100">
        <v>5</v>
      </c>
      <c r="H548" s="214">
        <f t="shared" si="17"/>
        <v>70777.350000000006</v>
      </c>
      <c r="K548" s="138"/>
      <c r="L548" s="138"/>
      <c r="M548" s="138"/>
      <c r="N548" s="133"/>
      <c r="O548" s="139"/>
      <c r="P548" s="140"/>
      <c r="Q548" s="136"/>
      <c r="R548" s="141"/>
    </row>
    <row r="549" spans="1:18">
      <c r="A549" s="7" t="s">
        <v>460</v>
      </c>
      <c r="B549" s="7" t="s">
        <v>123</v>
      </c>
      <c r="C549" s="7" t="s">
        <v>108</v>
      </c>
      <c r="D549" s="8">
        <v>39379</v>
      </c>
      <c r="E549" s="87">
        <f t="shared" ca="1" si="16"/>
        <v>15</v>
      </c>
      <c r="F549" s="99">
        <v>67890</v>
      </c>
      <c r="G549" s="100">
        <v>5</v>
      </c>
      <c r="H549" s="214">
        <f t="shared" si="17"/>
        <v>71284.5</v>
      </c>
      <c r="K549" s="138"/>
      <c r="L549" s="138"/>
      <c r="M549" s="138"/>
      <c r="N549" s="133"/>
      <c r="O549" s="139"/>
      <c r="P549" s="140"/>
      <c r="Q549" s="136"/>
      <c r="R549" s="141"/>
    </row>
    <row r="550" spans="1:18">
      <c r="A550" s="7" t="s">
        <v>200</v>
      </c>
      <c r="B550" s="7" t="s">
        <v>119</v>
      </c>
      <c r="C550" s="7" t="s">
        <v>108</v>
      </c>
      <c r="D550" s="8">
        <v>40759</v>
      </c>
      <c r="E550" s="87">
        <f t="shared" ca="1" si="16"/>
        <v>11</v>
      </c>
      <c r="F550" s="99">
        <v>67920</v>
      </c>
      <c r="G550" s="100">
        <v>4</v>
      </c>
      <c r="H550" s="214">
        <f t="shared" si="17"/>
        <v>71316</v>
      </c>
      <c r="K550" s="138"/>
      <c r="L550" s="138"/>
      <c r="M550" s="138"/>
      <c r="N550" s="133"/>
      <c r="O550" s="139"/>
      <c r="P550" s="140"/>
      <c r="Q550" s="136"/>
      <c r="R550" s="141"/>
    </row>
    <row r="551" spans="1:18">
      <c r="A551" s="7" t="s">
        <v>114</v>
      </c>
      <c r="B551" s="7" t="s">
        <v>115</v>
      </c>
      <c r="C551" s="7" t="s">
        <v>108</v>
      </c>
      <c r="D551" s="8">
        <v>41233</v>
      </c>
      <c r="E551" s="87">
        <f t="shared" ca="1" si="16"/>
        <v>10</v>
      </c>
      <c r="F551" s="99">
        <v>68010</v>
      </c>
      <c r="G551" s="100">
        <v>1</v>
      </c>
      <c r="H551" s="214">
        <f t="shared" si="17"/>
        <v>71410.5</v>
      </c>
      <c r="K551" s="138"/>
      <c r="L551" s="138"/>
      <c r="M551" s="138"/>
      <c r="N551" s="133"/>
      <c r="O551" s="139"/>
      <c r="P551" s="140"/>
      <c r="Q551" s="136"/>
      <c r="R551" s="141"/>
    </row>
    <row r="552" spans="1:18">
      <c r="A552" s="7" t="s">
        <v>832</v>
      </c>
      <c r="B552" s="7" t="s">
        <v>140</v>
      </c>
      <c r="C552" s="7" t="s">
        <v>111</v>
      </c>
      <c r="D552" s="8">
        <v>35992</v>
      </c>
      <c r="E552" s="87">
        <f t="shared" ca="1" si="16"/>
        <v>24</v>
      </c>
      <c r="F552" s="99">
        <v>68260</v>
      </c>
      <c r="G552" s="100">
        <v>5</v>
      </c>
      <c r="H552" s="214">
        <f t="shared" si="17"/>
        <v>71673</v>
      </c>
      <c r="K552" s="138"/>
      <c r="L552" s="138"/>
      <c r="M552" s="138"/>
      <c r="N552" s="133"/>
      <c r="O552" s="139"/>
      <c r="P552" s="140"/>
      <c r="Q552" s="136"/>
      <c r="R552" s="141"/>
    </row>
    <row r="553" spans="1:18">
      <c r="A553" s="7" t="s">
        <v>775</v>
      </c>
      <c r="B553" s="7" t="s">
        <v>242</v>
      </c>
      <c r="C553" s="7" t="s">
        <v>108</v>
      </c>
      <c r="D553" s="8">
        <v>36182</v>
      </c>
      <c r="E553" s="87">
        <f t="shared" ca="1" si="16"/>
        <v>24</v>
      </c>
      <c r="F553" s="99">
        <v>68300</v>
      </c>
      <c r="G553" s="100">
        <v>5</v>
      </c>
      <c r="H553" s="214">
        <f t="shared" si="17"/>
        <v>71715</v>
      </c>
      <c r="K553" s="138"/>
      <c r="L553" s="138"/>
      <c r="M553" s="138"/>
      <c r="N553" s="133"/>
      <c r="O553" s="139"/>
      <c r="P553" s="140"/>
      <c r="Q553" s="136"/>
      <c r="R553" s="141"/>
    </row>
    <row r="554" spans="1:18">
      <c r="A554" s="7" t="s">
        <v>883</v>
      </c>
      <c r="B554" s="7" t="s">
        <v>121</v>
      </c>
      <c r="C554" s="7" t="s">
        <v>108</v>
      </c>
      <c r="D554" s="8">
        <v>36466</v>
      </c>
      <c r="E554" s="87">
        <f t="shared" ca="1" si="16"/>
        <v>23</v>
      </c>
      <c r="F554" s="99">
        <v>68410</v>
      </c>
      <c r="G554" s="100">
        <v>5</v>
      </c>
      <c r="H554" s="214">
        <f t="shared" si="17"/>
        <v>71830.5</v>
      </c>
      <c r="K554" s="138"/>
      <c r="L554" s="138"/>
      <c r="M554" s="138"/>
      <c r="N554" s="133"/>
      <c r="O554" s="139"/>
      <c r="P554" s="140"/>
      <c r="Q554" s="136"/>
      <c r="R554" s="141"/>
    </row>
    <row r="555" spans="1:18">
      <c r="A555" s="7" t="s">
        <v>155</v>
      </c>
      <c r="B555" s="7" t="s">
        <v>119</v>
      </c>
      <c r="C555" s="7" t="s">
        <v>108</v>
      </c>
      <c r="D555" s="8">
        <v>41016</v>
      </c>
      <c r="E555" s="87">
        <f t="shared" ca="1" si="16"/>
        <v>10</v>
      </c>
      <c r="F555" s="99">
        <v>68470</v>
      </c>
      <c r="G555" s="100">
        <v>4</v>
      </c>
      <c r="H555" s="214">
        <f t="shared" si="17"/>
        <v>71893.5</v>
      </c>
      <c r="K555" s="138"/>
      <c r="L555" s="138"/>
      <c r="M555" s="138"/>
      <c r="N555" s="133"/>
      <c r="O555" s="139"/>
      <c r="P555" s="140"/>
      <c r="Q555" s="136"/>
      <c r="R555" s="141"/>
    </row>
    <row r="556" spans="1:18">
      <c r="A556" s="7" t="s">
        <v>810</v>
      </c>
      <c r="B556" s="7" t="s">
        <v>140</v>
      </c>
      <c r="C556" s="7" t="s">
        <v>111</v>
      </c>
      <c r="D556" s="8">
        <v>36977</v>
      </c>
      <c r="E556" s="87">
        <f t="shared" ca="1" si="16"/>
        <v>21</v>
      </c>
      <c r="F556" s="99">
        <v>68510</v>
      </c>
      <c r="G556" s="100">
        <v>5</v>
      </c>
      <c r="H556" s="214">
        <f t="shared" si="17"/>
        <v>71935.5</v>
      </c>
      <c r="K556" s="138"/>
      <c r="L556" s="138"/>
      <c r="M556" s="138"/>
      <c r="N556" s="133"/>
      <c r="O556" s="139"/>
      <c r="P556" s="140"/>
      <c r="Q556" s="136"/>
      <c r="R556" s="141"/>
    </row>
    <row r="557" spans="1:18">
      <c r="A557" s="7" t="s">
        <v>886</v>
      </c>
      <c r="B557" s="7" t="s">
        <v>115</v>
      </c>
      <c r="C557" s="7" t="s">
        <v>108</v>
      </c>
      <c r="D557" s="8">
        <v>35903</v>
      </c>
      <c r="E557" s="87">
        <f t="shared" ca="1" si="16"/>
        <v>24</v>
      </c>
      <c r="F557" s="99">
        <v>68520</v>
      </c>
      <c r="G557" s="100">
        <v>5</v>
      </c>
      <c r="H557" s="214">
        <f t="shared" si="17"/>
        <v>71946</v>
      </c>
      <c r="K557" s="138"/>
      <c r="L557" s="138"/>
      <c r="M557" s="138"/>
      <c r="N557" s="133"/>
      <c r="O557" s="139"/>
      <c r="P557" s="140"/>
      <c r="Q557" s="136"/>
      <c r="R557" s="141"/>
    </row>
    <row r="558" spans="1:18">
      <c r="A558" s="7" t="s">
        <v>606</v>
      </c>
      <c r="B558" s="7" t="s">
        <v>140</v>
      </c>
      <c r="C558" s="7" t="s">
        <v>108</v>
      </c>
      <c r="D558" s="8">
        <v>38733</v>
      </c>
      <c r="E558" s="87">
        <f t="shared" ca="1" si="16"/>
        <v>17</v>
      </c>
      <c r="F558" s="99">
        <v>68710</v>
      </c>
      <c r="G558" s="100">
        <v>4</v>
      </c>
      <c r="H558" s="214">
        <f t="shared" si="17"/>
        <v>72145.5</v>
      </c>
      <c r="K558" s="138"/>
      <c r="L558" s="138"/>
      <c r="M558" s="138"/>
      <c r="N558" s="133"/>
      <c r="O558" s="139"/>
      <c r="P558" s="140"/>
      <c r="Q558" s="136"/>
      <c r="R558" s="141"/>
    </row>
    <row r="559" spans="1:18">
      <c r="A559" s="7" t="s">
        <v>824</v>
      </c>
      <c r="B559" s="7" t="s">
        <v>140</v>
      </c>
      <c r="C559" s="7" t="s">
        <v>108</v>
      </c>
      <c r="D559" s="8">
        <v>36318</v>
      </c>
      <c r="E559" s="87">
        <f t="shared" ca="1" si="16"/>
        <v>23</v>
      </c>
      <c r="F559" s="99">
        <v>68750</v>
      </c>
      <c r="G559" s="100">
        <v>1</v>
      </c>
      <c r="H559" s="214">
        <f t="shared" si="17"/>
        <v>72187.5</v>
      </c>
      <c r="K559" s="138"/>
      <c r="L559" s="138"/>
      <c r="M559" s="138"/>
      <c r="N559" s="133"/>
      <c r="O559" s="139"/>
      <c r="P559" s="140"/>
      <c r="Q559" s="136"/>
      <c r="R559" s="141"/>
    </row>
    <row r="560" spans="1:18">
      <c r="A560" s="7" t="s">
        <v>448</v>
      </c>
      <c r="B560" s="7" t="s">
        <v>107</v>
      </c>
      <c r="C560" s="7" t="s">
        <v>108</v>
      </c>
      <c r="D560" s="8">
        <v>39441</v>
      </c>
      <c r="E560" s="87">
        <f t="shared" ca="1" si="16"/>
        <v>15</v>
      </c>
      <c r="F560" s="99">
        <v>68860</v>
      </c>
      <c r="G560" s="100">
        <v>2</v>
      </c>
      <c r="H560" s="214">
        <f t="shared" si="17"/>
        <v>72303</v>
      </c>
      <c r="K560" s="138"/>
      <c r="L560" s="138"/>
      <c r="M560" s="138"/>
      <c r="N560" s="133"/>
      <c r="O560" s="139"/>
      <c r="P560" s="140"/>
      <c r="Q560" s="136"/>
      <c r="R560" s="141"/>
    </row>
    <row r="561" spans="1:18">
      <c r="A561" s="7" t="s">
        <v>231</v>
      </c>
      <c r="B561" s="7" t="s">
        <v>123</v>
      </c>
      <c r="C561" s="7" t="s">
        <v>108</v>
      </c>
      <c r="D561" s="8">
        <v>40596</v>
      </c>
      <c r="E561" s="87">
        <f t="shared" ca="1" si="16"/>
        <v>11</v>
      </c>
      <c r="F561" s="99">
        <v>68910</v>
      </c>
      <c r="G561" s="100">
        <v>5</v>
      </c>
      <c r="H561" s="214">
        <f t="shared" si="17"/>
        <v>72355.5</v>
      </c>
      <c r="K561" s="138"/>
      <c r="L561" s="138"/>
      <c r="M561" s="138"/>
      <c r="N561" s="133"/>
      <c r="O561" s="139"/>
      <c r="P561" s="140"/>
      <c r="Q561" s="136"/>
      <c r="R561" s="141"/>
    </row>
    <row r="562" spans="1:18">
      <c r="A562" s="7" t="s">
        <v>418</v>
      </c>
      <c r="B562" s="7" t="s">
        <v>242</v>
      </c>
      <c r="C562" s="7" t="s">
        <v>108</v>
      </c>
      <c r="D562" s="8">
        <v>39646</v>
      </c>
      <c r="E562" s="87">
        <f t="shared" ca="1" si="16"/>
        <v>14</v>
      </c>
      <c r="F562" s="99">
        <v>69060</v>
      </c>
      <c r="G562" s="100">
        <v>1</v>
      </c>
      <c r="H562" s="214">
        <f t="shared" si="17"/>
        <v>72513</v>
      </c>
      <c r="K562" s="138"/>
      <c r="L562" s="138"/>
      <c r="M562" s="138"/>
      <c r="N562" s="133"/>
      <c r="O562" s="139"/>
      <c r="P562" s="140"/>
      <c r="Q562" s="136"/>
      <c r="R562" s="141"/>
    </row>
    <row r="563" spans="1:18">
      <c r="A563" s="7" t="s">
        <v>846</v>
      </c>
      <c r="B563" s="7" t="s">
        <v>140</v>
      </c>
      <c r="C563" s="7" t="s">
        <v>108</v>
      </c>
      <c r="D563" s="8">
        <v>37509</v>
      </c>
      <c r="E563" s="87">
        <f t="shared" ca="1" si="16"/>
        <v>20</v>
      </c>
      <c r="F563" s="99">
        <v>69080</v>
      </c>
      <c r="G563" s="100">
        <v>3</v>
      </c>
      <c r="H563" s="214">
        <f t="shared" si="17"/>
        <v>72534</v>
      </c>
      <c r="K563" s="138"/>
      <c r="L563" s="138"/>
      <c r="M563" s="138"/>
      <c r="N563" s="133"/>
      <c r="O563" s="139"/>
      <c r="P563" s="140"/>
      <c r="Q563" s="136"/>
      <c r="R563" s="141"/>
    </row>
    <row r="564" spans="1:18">
      <c r="A564" s="7" t="s">
        <v>936</v>
      </c>
      <c r="B564" s="7" t="s">
        <v>119</v>
      </c>
      <c r="C564" s="7" t="s">
        <v>108</v>
      </c>
      <c r="D564" s="8">
        <v>36312</v>
      </c>
      <c r="E564" s="87">
        <f t="shared" ca="1" si="16"/>
        <v>23</v>
      </c>
      <c r="F564" s="99">
        <v>69200</v>
      </c>
      <c r="G564" s="100">
        <v>4</v>
      </c>
      <c r="H564" s="214">
        <f t="shared" si="17"/>
        <v>72660</v>
      </c>
      <c r="K564" s="138"/>
      <c r="L564" s="138"/>
      <c r="M564" s="138"/>
      <c r="N564" s="133"/>
      <c r="O564" s="139"/>
      <c r="P564" s="140"/>
      <c r="Q564" s="136"/>
      <c r="R564" s="141"/>
    </row>
    <row r="565" spans="1:18">
      <c r="A565" s="7" t="s">
        <v>405</v>
      </c>
      <c r="B565" s="7" t="s">
        <v>140</v>
      </c>
      <c r="C565" s="7" t="s">
        <v>108</v>
      </c>
      <c r="D565" s="8">
        <v>39696</v>
      </c>
      <c r="E565" s="87">
        <f t="shared" ca="1" si="16"/>
        <v>14</v>
      </c>
      <c r="F565" s="99">
        <v>69320</v>
      </c>
      <c r="G565" s="100">
        <v>3</v>
      </c>
      <c r="H565" s="214">
        <f t="shared" si="17"/>
        <v>72786</v>
      </c>
      <c r="K565" s="138"/>
      <c r="L565" s="138"/>
      <c r="M565" s="138"/>
      <c r="N565" s="133"/>
      <c r="O565" s="139"/>
      <c r="P565" s="140"/>
      <c r="Q565" s="136"/>
      <c r="R565" s="141"/>
    </row>
    <row r="566" spans="1:18">
      <c r="A566" s="7" t="s">
        <v>202</v>
      </c>
      <c r="B566" s="7" t="s">
        <v>177</v>
      </c>
      <c r="C566" s="7" t="s">
        <v>108</v>
      </c>
      <c r="D566" s="8">
        <v>40745</v>
      </c>
      <c r="E566" s="87">
        <f t="shared" ca="1" si="16"/>
        <v>11</v>
      </c>
      <c r="F566" s="99">
        <v>69400</v>
      </c>
      <c r="G566" s="100">
        <v>5</v>
      </c>
      <c r="H566" s="214">
        <f t="shared" si="17"/>
        <v>72870</v>
      </c>
      <c r="K566" s="138"/>
      <c r="L566" s="138"/>
      <c r="M566" s="138"/>
      <c r="N566" s="133"/>
      <c r="O566" s="139"/>
      <c r="P566" s="140"/>
      <c r="Q566" s="136"/>
      <c r="R566" s="141"/>
    </row>
    <row r="567" spans="1:18">
      <c r="A567" s="7" t="s">
        <v>795</v>
      </c>
      <c r="B567" s="7" t="s">
        <v>215</v>
      </c>
      <c r="C567" s="7" t="s">
        <v>111</v>
      </c>
      <c r="D567" s="8">
        <v>36673</v>
      </c>
      <c r="E567" s="87">
        <f t="shared" ca="1" si="16"/>
        <v>22</v>
      </c>
      <c r="F567" s="99">
        <v>69410</v>
      </c>
      <c r="G567" s="100">
        <v>4</v>
      </c>
      <c r="H567" s="214">
        <f t="shared" si="17"/>
        <v>72880.5</v>
      </c>
      <c r="K567" s="138"/>
      <c r="L567" s="138"/>
      <c r="M567" s="138"/>
      <c r="N567" s="133"/>
      <c r="O567" s="139"/>
      <c r="P567" s="140"/>
      <c r="Q567" s="136"/>
      <c r="R567" s="141"/>
    </row>
    <row r="568" spans="1:18">
      <c r="A568" s="7" t="s">
        <v>479</v>
      </c>
      <c r="B568" s="7" t="s">
        <v>110</v>
      </c>
      <c r="C568" s="7" t="s">
        <v>108</v>
      </c>
      <c r="D568" s="8">
        <v>39282</v>
      </c>
      <c r="E568" s="87">
        <f t="shared" ca="1" si="16"/>
        <v>15</v>
      </c>
      <c r="F568" s="99">
        <v>69420</v>
      </c>
      <c r="G568" s="100">
        <v>2</v>
      </c>
      <c r="H568" s="214">
        <f t="shared" si="17"/>
        <v>72891</v>
      </c>
      <c r="K568" s="138"/>
      <c r="L568" s="138"/>
      <c r="M568" s="138"/>
      <c r="N568" s="133"/>
      <c r="O568" s="139"/>
      <c r="P568" s="140"/>
      <c r="Q568" s="136"/>
      <c r="R568" s="141"/>
    </row>
    <row r="569" spans="1:18">
      <c r="A569" s="7" t="s">
        <v>379</v>
      </c>
      <c r="B569" s="7" t="s">
        <v>107</v>
      </c>
      <c r="C569" s="7" t="s">
        <v>108</v>
      </c>
      <c r="D569" s="8">
        <v>39784</v>
      </c>
      <c r="E569" s="87">
        <f t="shared" ca="1" si="16"/>
        <v>14</v>
      </c>
      <c r="F569" s="99">
        <v>69510</v>
      </c>
      <c r="G569" s="100">
        <v>5</v>
      </c>
      <c r="H569" s="214">
        <f t="shared" si="17"/>
        <v>72985.5</v>
      </c>
      <c r="K569" s="138"/>
      <c r="L569" s="138"/>
      <c r="M569" s="138"/>
      <c r="N569" s="133"/>
      <c r="O569" s="139"/>
      <c r="P569" s="140"/>
      <c r="Q569" s="136"/>
      <c r="R569" s="141"/>
    </row>
    <row r="570" spans="1:18">
      <c r="A570" s="7" t="s">
        <v>550</v>
      </c>
      <c r="B570" s="7" t="s">
        <v>140</v>
      </c>
      <c r="C570" s="7" t="s">
        <v>108</v>
      </c>
      <c r="D570" s="8">
        <v>39001</v>
      </c>
      <c r="E570" s="87">
        <f t="shared" ca="1" si="16"/>
        <v>16</v>
      </c>
      <c r="F570" s="99">
        <v>70020</v>
      </c>
      <c r="G570" s="100">
        <v>3</v>
      </c>
      <c r="H570" s="214">
        <f t="shared" si="17"/>
        <v>73521</v>
      </c>
      <c r="K570" s="138"/>
      <c r="L570" s="138"/>
      <c r="M570" s="138"/>
      <c r="N570" s="133"/>
      <c r="O570" s="139"/>
      <c r="P570" s="140"/>
      <c r="Q570" s="136"/>
      <c r="R570" s="141"/>
    </row>
    <row r="571" spans="1:18">
      <c r="A571" s="7" t="s">
        <v>538</v>
      </c>
      <c r="B571" s="7" t="s">
        <v>107</v>
      </c>
      <c r="C571" s="7" t="s">
        <v>111</v>
      </c>
      <c r="D571" s="8">
        <v>39087</v>
      </c>
      <c r="E571" s="87">
        <f t="shared" ca="1" si="16"/>
        <v>16</v>
      </c>
      <c r="F571" s="99">
        <v>70150</v>
      </c>
      <c r="G571" s="100">
        <v>2</v>
      </c>
      <c r="H571" s="214">
        <f t="shared" si="17"/>
        <v>73657.5</v>
      </c>
      <c r="K571" s="138"/>
      <c r="L571" s="138"/>
      <c r="M571" s="138"/>
      <c r="N571" s="133"/>
      <c r="O571" s="139"/>
      <c r="P571" s="140"/>
      <c r="Q571" s="136"/>
      <c r="R571" s="141"/>
    </row>
    <row r="572" spans="1:18">
      <c r="A572" s="7" t="s">
        <v>933</v>
      </c>
      <c r="B572" s="7" t="s">
        <v>119</v>
      </c>
      <c r="C572" s="7" t="s">
        <v>108</v>
      </c>
      <c r="D572" s="8">
        <v>35896</v>
      </c>
      <c r="E572" s="87">
        <f t="shared" ca="1" si="16"/>
        <v>24</v>
      </c>
      <c r="F572" s="99">
        <v>70280</v>
      </c>
      <c r="G572" s="100">
        <v>3</v>
      </c>
      <c r="H572" s="214">
        <f t="shared" si="17"/>
        <v>73794</v>
      </c>
      <c r="K572" s="138"/>
      <c r="L572" s="138"/>
      <c r="M572" s="138"/>
      <c r="N572" s="133"/>
      <c r="O572" s="139"/>
      <c r="P572" s="140"/>
      <c r="Q572" s="136"/>
      <c r="R572" s="141"/>
    </row>
    <row r="573" spans="1:18">
      <c r="A573" s="7" t="s">
        <v>138</v>
      </c>
      <c r="B573" s="7" t="s">
        <v>107</v>
      </c>
      <c r="C573" s="7" t="s">
        <v>111</v>
      </c>
      <c r="D573" s="8">
        <v>41125</v>
      </c>
      <c r="E573" s="87">
        <f t="shared" ca="1" si="16"/>
        <v>10</v>
      </c>
      <c r="F573" s="99">
        <v>70300</v>
      </c>
      <c r="G573" s="100">
        <v>3</v>
      </c>
      <c r="H573" s="214">
        <f t="shared" si="17"/>
        <v>73815</v>
      </c>
      <c r="K573" s="138"/>
      <c r="L573" s="138"/>
      <c r="M573" s="138"/>
      <c r="N573" s="133"/>
      <c r="O573" s="139"/>
      <c r="P573" s="140"/>
      <c r="Q573" s="136"/>
      <c r="R573" s="141"/>
    </row>
    <row r="574" spans="1:18">
      <c r="A574" s="7" t="s">
        <v>311</v>
      </c>
      <c r="B574" s="7" t="s">
        <v>147</v>
      </c>
      <c r="C574" s="7" t="s">
        <v>108</v>
      </c>
      <c r="D574" s="8">
        <v>40333</v>
      </c>
      <c r="E574" s="87">
        <f t="shared" ca="1" si="16"/>
        <v>12</v>
      </c>
      <c r="F574" s="99">
        <v>70480</v>
      </c>
      <c r="G574" s="100">
        <v>4</v>
      </c>
      <c r="H574" s="214">
        <f t="shared" si="17"/>
        <v>74004</v>
      </c>
      <c r="K574" s="138"/>
      <c r="L574" s="138"/>
      <c r="M574" s="138"/>
      <c r="N574" s="133"/>
      <c r="O574" s="139"/>
      <c r="P574" s="140"/>
      <c r="Q574" s="136"/>
      <c r="R574" s="141"/>
    </row>
    <row r="575" spans="1:18">
      <c r="A575" s="7" t="s">
        <v>251</v>
      </c>
      <c r="B575" s="7" t="s">
        <v>107</v>
      </c>
      <c r="C575" s="7" t="s">
        <v>108</v>
      </c>
      <c r="D575" s="9">
        <v>40536</v>
      </c>
      <c r="E575" s="87">
        <f t="shared" ca="1" si="16"/>
        <v>12</v>
      </c>
      <c r="F575" s="99">
        <v>70730</v>
      </c>
      <c r="G575" s="100">
        <v>1</v>
      </c>
      <c r="H575" s="214">
        <f t="shared" si="17"/>
        <v>74266.5</v>
      </c>
      <c r="K575" s="138"/>
      <c r="L575" s="138"/>
      <c r="M575" s="138"/>
      <c r="N575" s="133"/>
      <c r="O575" s="139"/>
      <c r="P575" s="140"/>
      <c r="Q575" s="136"/>
      <c r="R575" s="141"/>
    </row>
    <row r="576" spans="1:18">
      <c r="A576" s="7" t="s">
        <v>611</v>
      </c>
      <c r="B576" s="7" t="s">
        <v>140</v>
      </c>
      <c r="C576" s="7" t="s">
        <v>108</v>
      </c>
      <c r="D576" s="8">
        <v>38321</v>
      </c>
      <c r="E576" s="87">
        <f t="shared" ca="1" si="16"/>
        <v>18</v>
      </c>
      <c r="F576" s="99">
        <v>70760</v>
      </c>
      <c r="G576" s="100">
        <v>1</v>
      </c>
      <c r="H576" s="214">
        <f t="shared" si="17"/>
        <v>74298</v>
      </c>
      <c r="K576" s="138"/>
      <c r="L576" s="138"/>
      <c r="M576" s="138"/>
      <c r="N576" s="133"/>
      <c r="O576" s="139"/>
      <c r="P576" s="140"/>
      <c r="Q576" s="136"/>
      <c r="R576" s="141"/>
    </row>
    <row r="577" spans="1:18">
      <c r="A577" s="7" t="s">
        <v>792</v>
      </c>
      <c r="B577" s="7" t="s">
        <v>113</v>
      </c>
      <c r="C577" s="7" t="s">
        <v>108</v>
      </c>
      <c r="D577" s="8">
        <v>35989</v>
      </c>
      <c r="E577" s="87">
        <f t="shared" ca="1" si="16"/>
        <v>24</v>
      </c>
      <c r="F577" s="99">
        <v>71010</v>
      </c>
      <c r="G577" s="100">
        <v>5</v>
      </c>
      <c r="H577" s="214">
        <f t="shared" si="17"/>
        <v>74560.5</v>
      </c>
      <c r="K577" s="138"/>
      <c r="L577" s="138"/>
      <c r="M577" s="138"/>
      <c r="N577" s="133"/>
      <c r="O577" s="139"/>
      <c r="P577" s="140"/>
      <c r="Q577" s="136"/>
      <c r="R577" s="141"/>
    </row>
    <row r="578" spans="1:18">
      <c r="A578" s="7" t="s">
        <v>470</v>
      </c>
      <c r="B578" s="7" t="s">
        <v>140</v>
      </c>
      <c r="C578" s="7" t="s">
        <v>108</v>
      </c>
      <c r="D578" s="8">
        <v>39312</v>
      </c>
      <c r="E578" s="87">
        <f t="shared" ref="E578:E641" ca="1" si="18">DATEDIF(D578,TODAY(),"Y")</f>
        <v>15</v>
      </c>
      <c r="F578" s="99">
        <v>71030</v>
      </c>
      <c r="G578" s="100">
        <v>3</v>
      </c>
      <c r="H578" s="214">
        <f t="shared" si="17"/>
        <v>74581.5</v>
      </c>
      <c r="K578" s="138"/>
      <c r="L578" s="138"/>
      <c r="M578" s="138"/>
      <c r="N578" s="133"/>
      <c r="O578" s="139"/>
      <c r="P578" s="140"/>
      <c r="Q578" s="136"/>
      <c r="R578" s="141"/>
    </row>
    <row r="579" spans="1:18">
      <c r="A579" s="7" t="s">
        <v>459</v>
      </c>
      <c r="B579" s="7" t="s">
        <v>260</v>
      </c>
      <c r="C579" s="7" t="s">
        <v>108</v>
      </c>
      <c r="D579" s="8">
        <v>39388</v>
      </c>
      <c r="E579" s="87">
        <f t="shared" ca="1" si="18"/>
        <v>15</v>
      </c>
      <c r="F579" s="99">
        <v>71120</v>
      </c>
      <c r="G579" s="100">
        <v>4</v>
      </c>
      <c r="H579" s="214">
        <f t="shared" ref="H579:H642" si="19">$I$2*F579+F579</f>
        <v>74676</v>
      </c>
      <c r="K579" s="138"/>
      <c r="L579" s="138"/>
      <c r="M579" s="138"/>
      <c r="N579" s="133"/>
      <c r="O579" s="139"/>
      <c r="P579" s="140"/>
      <c r="Q579" s="136"/>
      <c r="R579" s="141"/>
    </row>
    <row r="580" spans="1:18">
      <c r="A580" s="7" t="s">
        <v>144</v>
      </c>
      <c r="B580" s="7" t="s">
        <v>123</v>
      </c>
      <c r="C580" s="7" t="s">
        <v>108</v>
      </c>
      <c r="D580" s="8">
        <v>41091</v>
      </c>
      <c r="E580" s="87">
        <f t="shared" ca="1" si="18"/>
        <v>10</v>
      </c>
      <c r="F580" s="99">
        <v>71150</v>
      </c>
      <c r="G580" s="100">
        <v>2</v>
      </c>
      <c r="H580" s="214">
        <f t="shared" si="19"/>
        <v>74707.5</v>
      </c>
      <c r="K580" s="138"/>
      <c r="L580" s="138"/>
      <c r="M580" s="138"/>
      <c r="N580" s="133"/>
      <c r="O580" s="139"/>
      <c r="P580" s="140"/>
      <c r="Q580" s="136"/>
      <c r="R580" s="141"/>
    </row>
    <row r="581" spans="1:18">
      <c r="A581" s="7" t="s">
        <v>333</v>
      </c>
      <c r="B581" s="7" t="s">
        <v>215</v>
      </c>
      <c r="C581" s="7" t="s">
        <v>111</v>
      </c>
      <c r="D581" s="8">
        <v>40263</v>
      </c>
      <c r="E581" s="87">
        <f t="shared" ca="1" si="18"/>
        <v>12</v>
      </c>
      <c r="F581" s="99">
        <v>71190</v>
      </c>
      <c r="G581" s="100">
        <v>4</v>
      </c>
      <c r="H581" s="214">
        <f t="shared" si="19"/>
        <v>74749.5</v>
      </c>
      <c r="K581" s="138"/>
      <c r="L581" s="138"/>
      <c r="M581" s="138"/>
      <c r="N581" s="133"/>
      <c r="O581" s="139"/>
      <c r="P581" s="140"/>
      <c r="Q581" s="136"/>
      <c r="R581" s="141"/>
    </row>
    <row r="582" spans="1:18">
      <c r="A582" s="7" t="s">
        <v>908</v>
      </c>
      <c r="B582" s="7" t="s">
        <v>110</v>
      </c>
      <c r="C582" s="7" t="s">
        <v>111</v>
      </c>
      <c r="D582" s="8">
        <v>36375</v>
      </c>
      <c r="E582" s="87">
        <f t="shared" ca="1" si="18"/>
        <v>23</v>
      </c>
      <c r="F582" s="99">
        <v>71300</v>
      </c>
      <c r="G582" s="100">
        <v>5</v>
      </c>
      <c r="H582" s="214">
        <f t="shared" si="19"/>
        <v>74865</v>
      </c>
      <c r="K582" s="138"/>
      <c r="L582" s="138"/>
      <c r="M582" s="138"/>
      <c r="N582" s="133"/>
      <c r="O582" s="139"/>
      <c r="P582" s="140"/>
      <c r="Q582" s="136"/>
      <c r="R582" s="141"/>
    </row>
    <row r="583" spans="1:18">
      <c r="A583" s="7" t="s">
        <v>790</v>
      </c>
      <c r="B583" s="7" t="s">
        <v>113</v>
      </c>
      <c r="C583" s="7" t="s">
        <v>108</v>
      </c>
      <c r="D583" s="8">
        <v>36643</v>
      </c>
      <c r="E583" s="87">
        <f t="shared" ca="1" si="18"/>
        <v>22</v>
      </c>
      <c r="F583" s="99">
        <v>71380</v>
      </c>
      <c r="G583" s="100">
        <v>2</v>
      </c>
      <c r="H583" s="214">
        <f t="shared" si="19"/>
        <v>74949</v>
      </c>
      <c r="K583" s="138"/>
      <c r="L583" s="138"/>
      <c r="M583" s="138"/>
      <c r="N583" s="133"/>
      <c r="O583" s="139"/>
      <c r="P583" s="140"/>
      <c r="Q583" s="136"/>
      <c r="R583" s="141"/>
    </row>
    <row r="584" spans="1:18">
      <c r="A584" s="7" t="s">
        <v>545</v>
      </c>
      <c r="B584" s="7" t="s">
        <v>709</v>
      </c>
      <c r="C584" s="7" t="s">
        <v>108</v>
      </c>
      <c r="D584" s="8">
        <v>39038</v>
      </c>
      <c r="E584" s="87">
        <f t="shared" ca="1" si="18"/>
        <v>16</v>
      </c>
      <c r="F584" s="99">
        <v>71400</v>
      </c>
      <c r="G584" s="100">
        <v>4</v>
      </c>
      <c r="H584" s="214">
        <f t="shared" si="19"/>
        <v>74970</v>
      </c>
      <c r="K584" s="138"/>
      <c r="L584" s="138"/>
      <c r="M584" s="138"/>
      <c r="N584" s="133"/>
      <c r="O584" s="139"/>
      <c r="P584" s="140"/>
      <c r="Q584" s="136"/>
      <c r="R584" s="141"/>
    </row>
    <row r="585" spans="1:18">
      <c r="A585" s="7" t="s">
        <v>458</v>
      </c>
      <c r="B585" s="7" t="s">
        <v>140</v>
      </c>
      <c r="C585" s="7" t="s">
        <v>108</v>
      </c>
      <c r="D585" s="8">
        <v>39390</v>
      </c>
      <c r="E585" s="87">
        <f t="shared" ca="1" si="18"/>
        <v>15</v>
      </c>
      <c r="F585" s="99">
        <v>71490</v>
      </c>
      <c r="G585" s="100">
        <v>5</v>
      </c>
      <c r="H585" s="214">
        <f t="shared" si="19"/>
        <v>75064.5</v>
      </c>
      <c r="K585" s="138"/>
      <c r="L585" s="138"/>
      <c r="M585" s="138"/>
      <c r="N585" s="133"/>
      <c r="O585" s="139"/>
      <c r="P585" s="140"/>
      <c r="Q585" s="136"/>
      <c r="R585" s="141"/>
    </row>
    <row r="586" spans="1:18">
      <c r="A586" s="7" t="s">
        <v>122</v>
      </c>
      <c r="B586" s="7" t="s">
        <v>123</v>
      </c>
      <c r="C586" s="7" t="s">
        <v>108</v>
      </c>
      <c r="D586" s="8">
        <v>41200</v>
      </c>
      <c r="E586" s="87">
        <f t="shared" ca="1" si="18"/>
        <v>10</v>
      </c>
      <c r="F586" s="99">
        <v>71670</v>
      </c>
      <c r="G586" s="100">
        <v>4</v>
      </c>
      <c r="H586" s="214">
        <f t="shared" si="19"/>
        <v>75253.5</v>
      </c>
      <c r="K586" s="138"/>
      <c r="L586" s="138"/>
      <c r="M586" s="138"/>
      <c r="N586" s="133"/>
      <c r="O586" s="139"/>
      <c r="P586" s="140"/>
      <c r="Q586" s="136"/>
      <c r="R586" s="141"/>
    </row>
    <row r="587" spans="1:18">
      <c r="A587" s="7" t="s">
        <v>181</v>
      </c>
      <c r="B587" s="7" t="s">
        <v>110</v>
      </c>
      <c r="C587" s="7" t="s">
        <v>108</v>
      </c>
      <c r="D587" s="8">
        <v>40878</v>
      </c>
      <c r="E587" s="87">
        <f t="shared" ca="1" si="18"/>
        <v>11</v>
      </c>
      <c r="F587" s="99">
        <v>71680</v>
      </c>
      <c r="G587" s="100">
        <v>4</v>
      </c>
      <c r="H587" s="214">
        <f t="shared" si="19"/>
        <v>75264</v>
      </c>
      <c r="K587" s="138"/>
      <c r="L587" s="138"/>
      <c r="M587" s="138"/>
      <c r="N587" s="133"/>
      <c r="O587" s="139"/>
      <c r="P587" s="140"/>
      <c r="Q587" s="136"/>
      <c r="R587" s="141"/>
    </row>
    <row r="588" spans="1:18">
      <c r="A588" s="7" t="s">
        <v>436</v>
      </c>
      <c r="B588" s="7" t="s">
        <v>283</v>
      </c>
      <c r="C588" s="7" t="s">
        <v>111</v>
      </c>
      <c r="D588" s="8">
        <v>39522</v>
      </c>
      <c r="E588" s="87">
        <f t="shared" ca="1" si="18"/>
        <v>14</v>
      </c>
      <c r="F588" s="99">
        <v>71700</v>
      </c>
      <c r="G588" s="100">
        <v>2</v>
      </c>
      <c r="H588" s="214">
        <f t="shared" si="19"/>
        <v>75285</v>
      </c>
      <c r="K588" s="138"/>
      <c r="L588" s="138"/>
      <c r="M588" s="138"/>
      <c r="N588" s="133"/>
      <c r="O588" s="139"/>
      <c r="P588" s="140"/>
      <c r="Q588" s="136"/>
      <c r="R588" s="141"/>
    </row>
    <row r="589" spans="1:18">
      <c r="A589" s="7" t="s">
        <v>823</v>
      </c>
      <c r="B589" s="7" t="s">
        <v>140</v>
      </c>
      <c r="C589" s="7" t="s">
        <v>111</v>
      </c>
      <c r="D589" s="8">
        <v>35972</v>
      </c>
      <c r="E589" s="87">
        <f t="shared" ca="1" si="18"/>
        <v>24</v>
      </c>
      <c r="F589" s="99">
        <v>71710</v>
      </c>
      <c r="G589" s="100">
        <v>5</v>
      </c>
      <c r="H589" s="214">
        <f t="shared" si="19"/>
        <v>75295.5</v>
      </c>
      <c r="K589" s="138"/>
      <c r="L589" s="138"/>
      <c r="M589" s="138"/>
      <c r="N589" s="133"/>
      <c r="O589" s="139"/>
      <c r="P589" s="140"/>
      <c r="Q589" s="136"/>
      <c r="R589" s="141"/>
    </row>
    <row r="590" spans="1:18">
      <c r="A590" s="7" t="s">
        <v>247</v>
      </c>
      <c r="B590" s="7" t="s">
        <v>177</v>
      </c>
      <c r="C590" s="7" t="s">
        <v>108</v>
      </c>
      <c r="D590" s="8">
        <v>40551</v>
      </c>
      <c r="E590" s="87">
        <f t="shared" ca="1" si="18"/>
        <v>12</v>
      </c>
      <c r="F590" s="99">
        <v>71730</v>
      </c>
      <c r="G590" s="100">
        <v>1</v>
      </c>
      <c r="H590" s="214">
        <f t="shared" si="19"/>
        <v>75316.5</v>
      </c>
      <c r="K590" s="138"/>
      <c r="L590" s="138"/>
      <c r="M590" s="138"/>
      <c r="N590" s="133"/>
      <c r="O590" s="139"/>
      <c r="P590" s="140"/>
      <c r="Q590" s="136"/>
      <c r="R590" s="141"/>
    </row>
    <row r="591" spans="1:18">
      <c r="A591" s="7" t="s">
        <v>673</v>
      </c>
      <c r="B591" s="7" t="s">
        <v>121</v>
      </c>
      <c r="C591" s="7" t="s">
        <v>108</v>
      </c>
      <c r="D591" s="8">
        <v>36898</v>
      </c>
      <c r="E591" s="87">
        <f t="shared" ca="1" si="18"/>
        <v>22</v>
      </c>
      <c r="F591" s="99">
        <v>71820</v>
      </c>
      <c r="G591" s="100">
        <v>2</v>
      </c>
      <c r="H591" s="214">
        <f t="shared" si="19"/>
        <v>75411</v>
      </c>
      <c r="K591" s="138"/>
      <c r="L591" s="138"/>
      <c r="M591" s="138"/>
      <c r="N591" s="133"/>
      <c r="O591" s="139"/>
      <c r="P591" s="140"/>
      <c r="Q591" s="136"/>
      <c r="R591" s="141"/>
    </row>
    <row r="592" spans="1:18">
      <c r="A592" s="7" t="s">
        <v>612</v>
      </c>
      <c r="B592" s="7" t="s">
        <v>140</v>
      </c>
      <c r="C592" s="7" t="s">
        <v>111</v>
      </c>
      <c r="D592" s="8">
        <v>38289</v>
      </c>
      <c r="E592" s="87">
        <f t="shared" ca="1" si="18"/>
        <v>18</v>
      </c>
      <c r="F592" s="99">
        <v>71830</v>
      </c>
      <c r="G592" s="100">
        <v>3</v>
      </c>
      <c r="H592" s="214">
        <f t="shared" si="19"/>
        <v>75421.5</v>
      </c>
      <c r="K592" s="138"/>
      <c r="L592" s="138"/>
      <c r="M592" s="138"/>
      <c r="N592" s="133"/>
      <c r="O592" s="139"/>
      <c r="P592" s="140"/>
      <c r="Q592" s="136"/>
      <c r="R592" s="141"/>
    </row>
    <row r="593" spans="1:18">
      <c r="A593" s="7" t="s">
        <v>772</v>
      </c>
      <c r="B593" s="7" t="s">
        <v>123</v>
      </c>
      <c r="C593" s="7" t="s">
        <v>108</v>
      </c>
      <c r="D593" s="8">
        <v>37241</v>
      </c>
      <c r="E593" s="87">
        <f t="shared" ca="1" si="18"/>
        <v>21</v>
      </c>
      <c r="F593" s="99">
        <v>71950</v>
      </c>
      <c r="G593" s="100">
        <v>5</v>
      </c>
      <c r="H593" s="214">
        <f t="shared" si="19"/>
        <v>75547.5</v>
      </c>
      <c r="K593" s="138"/>
      <c r="L593" s="138"/>
      <c r="M593" s="138"/>
      <c r="N593" s="133"/>
      <c r="O593" s="139"/>
      <c r="P593" s="140"/>
      <c r="Q593" s="136"/>
      <c r="R593" s="141"/>
    </row>
    <row r="594" spans="1:18">
      <c r="A594" s="7" t="s">
        <v>958</v>
      </c>
      <c r="B594" s="7" t="s">
        <v>107</v>
      </c>
      <c r="C594" s="7" t="s">
        <v>108</v>
      </c>
      <c r="D594" s="8">
        <v>36619</v>
      </c>
      <c r="E594" s="87">
        <f t="shared" ca="1" si="18"/>
        <v>22</v>
      </c>
      <c r="F594" s="99">
        <v>71970</v>
      </c>
      <c r="G594" s="100">
        <v>4</v>
      </c>
      <c r="H594" s="214">
        <f t="shared" si="19"/>
        <v>75568.5</v>
      </c>
      <c r="K594" s="138"/>
      <c r="L594" s="138"/>
      <c r="M594" s="138"/>
      <c r="N594" s="133"/>
      <c r="O594" s="139"/>
      <c r="P594" s="140"/>
      <c r="Q594" s="136"/>
      <c r="R594" s="141"/>
    </row>
    <row r="595" spans="1:18">
      <c r="A595" s="7" t="s">
        <v>372</v>
      </c>
      <c r="B595" s="7" t="s">
        <v>119</v>
      </c>
      <c r="C595" s="7" t="s">
        <v>108</v>
      </c>
      <c r="D595" s="8">
        <v>39815</v>
      </c>
      <c r="E595" s="87">
        <f t="shared" ca="1" si="18"/>
        <v>14</v>
      </c>
      <c r="F595" s="99">
        <v>72060</v>
      </c>
      <c r="G595" s="100">
        <v>2</v>
      </c>
      <c r="H595" s="214">
        <f t="shared" si="19"/>
        <v>75663</v>
      </c>
      <c r="K595" s="138"/>
      <c r="L595" s="138"/>
      <c r="M595" s="138"/>
      <c r="N595" s="133"/>
      <c r="O595" s="139"/>
      <c r="P595" s="140"/>
      <c r="Q595" s="136"/>
      <c r="R595" s="141"/>
    </row>
    <row r="596" spans="1:18">
      <c r="A596" s="7" t="s">
        <v>651</v>
      </c>
      <c r="B596" s="7" t="s">
        <v>135</v>
      </c>
      <c r="C596" s="7" t="s">
        <v>108</v>
      </c>
      <c r="D596" s="8">
        <v>36143</v>
      </c>
      <c r="E596" s="87">
        <f t="shared" ca="1" si="18"/>
        <v>24</v>
      </c>
      <c r="F596" s="99">
        <v>72090</v>
      </c>
      <c r="G596" s="100">
        <v>5</v>
      </c>
      <c r="H596" s="214">
        <f t="shared" si="19"/>
        <v>75694.5</v>
      </c>
      <c r="K596" s="138"/>
      <c r="L596" s="138"/>
      <c r="M596" s="138"/>
      <c r="N596" s="133"/>
      <c r="O596" s="139"/>
      <c r="P596" s="140"/>
      <c r="Q596" s="136"/>
      <c r="R596" s="141"/>
    </row>
    <row r="597" spans="1:18">
      <c r="A597" s="7" t="s">
        <v>881</v>
      </c>
      <c r="B597" s="7" t="s">
        <v>121</v>
      </c>
      <c r="C597" s="7" t="s">
        <v>111</v>
      </c>
      <c r="D597" s="8">
        <v>36047</v>
      </c>
      <c r="E597" s="87">
        <f t="shared" ca="1" si="18"/>
        <v>24</v>
      </c>
      <c r="F597" s="99">
        <v>72480</v>
      </c>
      <c r="G597" s="100">
        <v>2</v>
      </c>
      <c r="H597" s="214">
        <f t="shared" si="19"/>
        <v>76104</v>
      </c>
      <c r="K597" s="138"/>
      <c r="L597" s="138"/>
      <c r="M597" s="138"/>
      <c r="N597" s="133"/>
      <c r="O597" s="139"/>
      <c r="P597" s="140"/>
      <c r="Q597" s="136"/>
      <c r="R597" s="141"/>
    </row>
    <row r="598" spans="1:18">
      <c r="A598" s="7" t="s">
        <v>834</v>
      </c>
      <c r="B598" s="7" t="s">
        <v>140</v>
      </c>
      <c r="C598" s="7" t="s">
        <v>111</v>
      </c>
      <c r="D598" s="8">
        <v>35997</v>
      </c>
      <c r="E598" s="87">
        <f t="shared" ca="1" si="18"/>
        <v>24</v>
      </c>
      <c r="F598" s="99">
        <v>72520</v>
      </c>
      <c r="G598" s="100">
        <v>3</v>
      </c>
      <c r="H598" s="214">
        <f t="shared" si="19"/>
        <v>76146</v>
      </c>
      <c r="K598" s="138"/>
      <c r="L598" s="138"/>
      <c r="M598" s="138"/>
      <c r="N598" s="133"/>
      <c r="O598" s="139"/>
      <c r="P598" s="140"/>
      <c r="Q598" s="136"/>
      <c r="R598" s="141"/>
    </row>
    <row r="599" spans="1:18">
      <c r="A599" s="7" t="s">
        <v>326</v>
      </c>
      <c r="B599" s="7" t="s">
        <v>110</v>
      </c>
      <c r="C599" s="7" t="s">
        <v>108</v>
      </c>
      <c r="D599" s="8">
        <v>40282</v>
      </c>
      <c r="E599" s="87">
        <f t="shared" ca="1" si="18"/>
        <v>12</v>
      </c>
      <c r="F599" s="99">
        <v>72640</v>
      </c>
      <c r="G599" s="100">
        <v>3</v>
      </c>
      <c r="H599" s="214">
        <f t="shared" si="19"/>
        <v>76272</v>
      </c>
      <c r="K599" s="138"/>
      <c r="L599" s="138"/>
      <c r="M599" s="138"/>
      <c r="N599" s="133"/>
      <c r="O599" s="139"/>
      <c r="P599" s="140"/>
      <c r="Q599" s="136"/>
      <c r="R599" s="141"/>
    </row>
    <row r="600" spans="1:18">
      <c r="A600" s="7" t="s">
        <v>294</v>
      </c>
      <c r="B600" s="7" t="s">
        <v>110</v>
      </c>
      <c r="C600" s="7" t="s">
        <v>108</v>
      </c>
      <c r="D600" s="8">
        <v>40399</v>
      </c>
      <c r="E600" s="87">
        <f t="shared" ca="1" si="18"/>
        <v>12</v>
      </c>
      <c r="F600" s="99">
        <v>72700</v>
      </c>
      <c r="G600" s="100">
        <v>5</v>
      </c>
      <c r="H600" s="214">
        <f t="shared" si="19"/>
        <v>76335</v>
      </c>
      <c r="K600" s="138"/>
      <c r="L600" s="138"/>
      <c r="M600" s="138"/>
      <c r="N600" s="133"/>
      <c r="O600" s="139"/>
      <c r="P600" s="140"/>
      <c r="Q600" s="136"/>
      <c r="R600" s="141"/>
    </row>
    <row r="601" spans="1:18">
      <c r="A601" s="7" t="s">
        <v>8</v>
      </c>
      <c r="B601" s="7" t="s">
        <v>130</v>
      </c>
      <c r="C601" s="7" t="s">
        <v>108</v>
      </c>
      <c r="D601" s="8">
        <v>39447</v>
      </c>
      <c r="E601" s="87">
        <f t="shared" ca="1" si="18"/>
        <v>15</v>
      </c>
      <c r="F601" s="99">
        <v>72830</v>
      </c>
      <c r="G601" s="100">
        <v>2</v>
      </c>
      <c r="H601" s="214">
        <f t="shared" si="19"/>
        <v>76471.5</v>
      </c>
      <c r="K601" s="138"/>
      <c r="L601" s="138"/>
      <c r="M601" s="138"/>
      <c r="N601" s="142"/>
      <c r="O601" s="139"/>
      <c r="P601" s="140"/>
      <c r="Q601" s="136"/>
      <c r="R601" s="141"/>
    </row>
    <row r="602" spans="1:18">
      <c r="A602" s="7" t="s">
        <v>469</v>
      </c>
      <c r="B602" s="7" t="s">
        <v>113</v>
      </c>
      <c r="C602" s="7" t="s">
        <v>108</v>
      </c>
      <c r="D602" s="8">
        <v>39326</v>
      </c>
      <c r="E602" s="87">
        <f t="shared" ca="1" si="18"/>
        <v>15</v>
      </c>
      <c r="F602" s="99">
        <v>72900</v>
      </c>
      <c r="G602" s="100">
        <v>3</v>
      </c>
      <c r="H602" s="214">
        <f t="shared" si="19"/>
        <v>76545</v>
      </c>
      <c r="K602" s="138"/>
      <c r="L602" s="138"/>
      <c r="M602" s="138"/>
      <c r="N602" s="143"/>
      <c r="O602" s="139"/>
      <c r="P602" s="140"/>
      <c r="Q602" s="136"/>
      <c r="R602" s="141"/>
    </row>
    <row r="603" spans="1:18">
      <c r="A603" s="7" t="s">
        <v>495</v>
      </c>
      <c r="B603" s="7" t="s">
        <v>115</v>
      </c>
      <c r="C603" s="7" t="s">
        <v>108</v>
      </c>
      <c r="D603" s="8">
        <v>39224</v>
      </c>
      <c r="E603" s="87">
        <f t="shared" ca="1" si="18"/>
        <v>15</v>
      </c>
      <c r="F603" s="99">
        <v>73030</v>
      </c>
      <c r="G603" s="100">
        <v>5</v>
      </c>
      <c r="H603" s="214">
        <f t="shared" si="19"/>
        <v>76681.5</v>
      </c>
      <c r="K603" s="138"/>
      <c r="L603" s="138"/>
      <c r="M603" s="138"/>
      <c r="N603" s="133"/>
      <c r="O603" s="139"/>
      <c r="P603" s="140"/>
      <c r="Q603" s="136"/>
      <c r="R603" s="141"/>
    </row>
    <row r="604" spans="1:18">
      <c r="A604" s="7" t="s">
        <v>453</v>
      </c>
      <c r="B604" s="7" t="s">
        <v>140</v>
      </c>
      <c r="C604" s="7" t="s">
        <v>108</v>
      </c>
      <c r="D604" s="8">
        <v>39407</v>
      </c>
      <c r="E604" s="87">
        <f t="shared" ca="1" si="18"/>
        <v>15</v>
      </c>
      <c r="F604" s="99">
        <v>73072</v>
      </c>
      <c r="G604" s="100">
        <v>5</v>
      </c>
      <c r="H604" s="214">
        <f t="shared" si="19"/>
        <v>76725.600000000006</v>
      </c>
      <c r="K604" s="138"/>
      <c r="L604" s="138"/>
      <c r="M604" s="138"/>
      <c r="N604" s="133"/>
      <c r="O604" s="139"/>
      <c r="P604" s="140"/>
      <c r="Q604" s="136"/>
      <c r="R604" s="141"/>
    </row>
    <row r="605" spans="1:18">
      <c r="A605" s="7" t="s">
        <v>589</v>
      </c>
      <c r="B605" s="7" t="s">
        <v>140</v>
      </c>
      <c r="C605" s="7" t="s">
        <v>108</v>
      </c>
      <c r="D605" s="8">
        <v>38798</v>
      </c>
      <c r="E605" s="87">
        <f t="shared" ca="1" si="18"/>
        <v>16</v>
      </c>
      <c r="F605" s="99">
        <v>73144</v>
      </c>
      <c r="G605" s="100">
        <v>5</v>
      </c>
      <c r="H605" s="214">
        <f t="shared" si="19"/>
        <v>76801.2</v>
      </c>
      <c r="K605" s="138"/>
      <c r="L605" s="138"/>
      <c r="M605" s="138"/>
      <c r="N605" s="133"/>
      <c r="O605" s="139"/>
      <c r="P605" s="140"/>
      <c r="Q605" s="136"/>
      <c r="R605" s="141"/>
    </row>
    <row r="606" spans="1:18">
      <c r="A606" s="7" t="s">
        <v>335</v>
      </c>
      <c r="B606" s="7" t="s">
        <v>110</v>
      </c>
      <c r="C606" s="7" t="s">
        <v>111</v>
      </c>
      <c r="D606" s="8">
        <v>40259</v>
      </c>
      <c r="E606" s="87">
        <f t="shared" ca="1" si="18"/>
        <v>12</v>
      </c>
      <c r="F606" s="99">
        <v>73190</v>
      </c>
      <c r="G606" s="100">
        <v>1</v>
      </c>
      <c r="H606" s="214">
        <f t="shared" si="19"/>
        <v>76849.5</v>
      </c>
      <c r="K606" s="138"/>
      <c r="L606" s="138"/>
      <c r="M606" s="138"/>
      <c r="N606" s="133"/>
      <c r="O606" s="139"/>
      <c r="P606" s="140"/>
      <c r="Q606" s="136"/>
      <c r="R606" s="141"/>
    </row>
    <row r="607" spans="1:18">
      <c r="A607" s="7" t="s">
        <v>778</v>
      </c>
      <c r="B607" s="7" t="s">
        <v>137</v>
      </c>
      <c r="C607" s="7" t="s">
        <v>111</v>
      </c>
      <c r="D607" s="8">
        <v>37667</v>
      </c>
      <c r="E607" s="87">
        <f t="shared" ca="1" si="18"/>
        <v>19</v>
      </c>
      <c r="F607" s="99">
        <v>73390</v>
      </c>
      <c r="G607" s="100">
        <v>2</v>
      </c>
      <c r="H607" s="214">
        <f t="shared" si="19"/>
        <v>77059.5</v>
      </c>
      <c r="K607" s="138"/>
      <c r="L607" s="138"/>
      <c r="M607" s="138"/>
      <c r="N607" s="142"/>
      <c r="O607" s="139"/>
      <c r="P607" s="140"/>
      <c r="Q607" s="136"/>
      <c r="R607" s="141"/>
    </row>
    <row r="608" spans="1:18">
      <c r="A608" s="7" t="s">
        <v>452</v>
      </c>
      <c r="B608" s="7" t="s">
        <v>154</v>
      </c>
      <c r="C608" s="7" t="s">
        <v>108</v>
      </c>
      <c r="D608" s="8">
        <v>39414</v>
      </c>
      <c r="E608" s="87">
        <f t="shared" ca="1" si="18"/>
        <v>15</v>
      </c>
      <c r="F608" s="99">
        <v>73440</v>
      </c>
      <c r="G608" s="100">
        <v>1</v>
      </c>
      <c r="H608" s="214">
        <f t="shared" si="19"/>
        <v>77112</v>
      </c>
      <c r="K608" s="138"/>
      <c r="L608" s="138"/>
      <c r="M608" s="138"/>
      <c r="N608" s="142"/>
      <c r="O608" s="139"/>
      <c r="P608" s="140"/>
      <c r="Q608" s="136"/>
      <c r="R608" s="141"/>
    </row>
    <row r="609" spans="1:18">
      <c r="A609" s="7" t="s">
        <v>317</v>
      </c>
      <c r="B609" s="7" t="s">
        <v>140</v>
      </c>
      <c r="C609" s="7" t="s">
        <v>108</v>
      </c>
      <c r="D609" s="8">
        <v>40312</v>
      </c>
      <c r="E609" s="87">
        <f t="shared" ca="1" si="18"/>
        <v>12</v>
      </c>
      <c r="F609" s="99">
        <v>73450</v>
      </c>
      <c r="G609" s="100">
        <v>3</v>
      </c>
      <c r="H609" s="214">
        <f t="shared" si="19"/>
        <v>77122.5</v>
      </c>
      <c r="K609" s="138"/>
      <c r="L609" s="138"/>
      <c r="M609" s="138"/>
      <c r="N609" s="133"/>
      <c r="O609" s="139"/>
      <c r="P609" s="140"/>
      <c r="Q609" s="136"/>
      <c r="R609" s="141"/>
    </row>
    <row r="610" spans="1:18">
      <c r="A610" s="7" t="s">
        <v>565</v>
      </c>
      <c r="B610" s="7" t="s">
        <v>119</v>
      </c>
      <c r="C610" s="7" t="s">
        <v>108</v>
      </c>
      <c r="D610" s="8">
        <v>38902</v>
      </c>
      <c r="E610" s="87">
        <f t="shared" ca="1" si="18"/>
        <v>16</v>
      </c>
      <c r="F610" s="99">
        <v>73560</v>
      </c>
      <c r="G610" s="100">
        <v>3</v>
      </c>
      <c r="H610" s="214">
        <f t="shared" si="19"/>
        <v>77238</v>
      </c>
      <c r="K610" s="138"/>
      <c r="L610" s="138"/>
      <c r="M610" s="138"/>
      <c r="N610" s="133"/>
      <c r="O610" s="139"/>
      <c r="P610" s="140"/>
      <c r="Q610" s="136"/>
      <c r="R610" s="141"/>
    </row>
    <row r="611" spans="1:18">
      <c r="A611" s="7" t="s">
        <v>899</v>
      </c>
      <c r="B611" s="7" t="s">
        <v>110</v>
      </c>
      <c r="C611" s="7" t="s">
        <v>108</v>
      </c>
      <c r="D611" s="8">
        <v>35918</v>
      </c>
      <c r="E611" s="87">
        <f t="shared" ca="1" si="18"/>
        <v>24</v>
      </c>
      <c r="F611" s="99">
        <v>73740</v>
      </c>
      <c r="G611" s="100">
        <v>4</v>
      </c>
      <c r="H611" s="214">
        <f t="shared" si="19"/>
        <v>77427</v>
      </c>
      <c r="K611" s="138"/>
      <c r="L611" s="138"/>
      <c r="M611" s="138"/>
      <c r="N611" s="133"/>
      <c r="O611" s="139"/>
      <c r="P611" s="140"/>
      <c r="Q611" s="136"/>
      <c r="R611" s="141"/>
    </row>
    <row r="612" spans="1:18">
      <c r="A612" s="7" t="s">
        <v>496</v>
      </c>
      <c r="B612" s="7" t="s">
        <v>110</v>
      </c>
      <c r="C612" s="7" t="s">
        <v>108</v>
      </c>
      <c r="D612" s="8">
        <v>39217</v>
      </c>
      <c r="E612" s="87">
        <f t="shared" ca="1" si="18"/>
        <v>15</v>
      </c>
      <c r="F612" s="99">
        <v>73830</v>
      </c>
      <c r="G612" s="100">
        <v>2</v>
      </c>
      <c r="H612" s="214">
        <f t="shared" si="19"/>
        <v>77521.5</v>
      </c>
      <c r="K612" s="138"/>
      <c r="L612" s="138"/>
      <c r="M612" s="138"/>
      <c r="N612" s="133"/>
      <c r="O612" s="139"/>
      <c r="P612" s="140"/>
      <c r="Q612" s="136"/>
      <c r="R612" s="141"/>
    </row>
    <row r="613" spans="1:18">
      <c r="A613" s="7" t="s">
        <v>431</v>
      </c>
      <c r="B613" s="7" t="s">
        <v>107</v>
      </c>
      <c r="C613" s="7" t="s">
        <v>108</v>
      </c>
      <c r="D613" s="8">
        <v>39539</v>
      </c>
      <c r="E613" s="87">
        <f t="shared" ca="1" si="18"/>
        <v>14</v>
      </c>
      <c r="F613" s="99">
        <v>73850</v>
      </c>
      <c r="G613" s="100">
        <v>2</v>
      </c>
      <c r="H613" s="214">
        <f t="shared" si="19"/>
        <v>77542.5</v>
      </c>
      <c r="K613" s="138"/>
      <c r="L613" s="138"/>
      <c r="M613" s="138"/>
      <c r="N613" s="133"/>
      <c r="O613" s="139"/>
      <c r="P613" s="140"/>
      <c r="Q613" s="136"/>
      <c r="R613" s="141"/>
    </row>
    <row r="614" spans="1:18">
      <c r="A614" s="7" t="s">
        <v>146</v>
      </c>
      <c r="B614" s="7" t="s">
        <v>147</v>
      </c>
      <c r="C614" s="7" t="s">
        <v>108</v>
      </c>
      <c r="D614" s="8">
        <v>41070</v>
      </c>
      <c r="E614" s="87">
        <f t="shared" ca="1" si="18"/>
        <v>10</v>
      </c>
      <c r="F614" s="99">
        <v>73930</v>
      </c>
      <c r="G614" s="100">
        <v>1</v>
      </c>
      <c r="H614" s="214">
        <f t="shared" si="19"/>
        <v>77626.5</v>
      </c>
      <c r="K614" s="138"/>
      <c r="L614" s="138"/>
      <c r="M614" s="138"/>
      <c r="N614" s="133"/>
      <c r="O614" s="139"/>
      <c r="P614" s="140"/>
      <c r="Q614" s="136"/>
      <c r="R614" s="141"/>
    </row>
    <row r="615" spans="1:18">
      <c r="A615" s="7" t="s">
        <v>534</v>
      </c>
      <c r="B615" s="7" t="s">
        <v>140</v>
      </c>
      <c r="C615" s="7" t="s">
        <v>111</v>
      </c>
      <c r="D615" s="8">
        <v>39092</v>
      </c>
      <c r="E615" s="87">
        <f t="shared" ca="1" si="18"/>
        <v>16</v>
      </c>
      <c r="F615" s="99">
        <v>73990</v>
      </c>
      <c r="G615" s="100">
        <v>3</v>
      </c>
      <c r="H615" s="214">
        <f t="shared" si="19"/>
        <v>77689.5</v>
      </c>
      <c r="K615" s="138"/>
      <c r="L615" s="138"/>
      <c r="M615" s="138"/>
      <c r="N615" s="133"/>
      <c r="O615" s="139"/>
      <c r="P615" s="140"/>
      <c r="Q615" s="136"/>
      <c r="R615" s="141"/>
    </row>
    <row r="616" spans="1:18">
      <c r="A616" s="7" t="s">
        <v>312</v>
      </c>
      <c r="B616" s="7" t="s">
        <v>121</v>
      </c>
      <c r="C616" s="7" t="s">
        <v>111</v>
      </c>
      <c r="D616" s="8">
        <v>40333</v>
      </c>
      <c r="E616" s="87">
        <f t="shared" ca="1" si="18"/>
        <v>12</v>
      </c>
      <c r="F616" s="99">
        <v>74020</v>
      </c>
      <c r="G616" s="100">
        <v>2</v>
      </c>
      <c r="H616" s="214">
        <f t="shared" si="19"/>
        <v>77721</v>
      </c>
      <c r="K616" s="138"/>
      <c r="L616" s="138"/>
      <c r="M616" s="138"/>
      <c r="N616" s="133"/>
      <c r="O616" s="139"/>
      <c r="P616" s="140"/>
      <c r="Q616" s="136"/>
      <c r="R616" s="141"/>
    </row>
    <row r="617" spans="1:18">
      <c r="A617" s="7" t="s">
        <v>477</v>
      </c>
      <c r="B617" s="7" t="s">
        <v>147</v>
      </c>
      <c r="C617" s="7" t="s">
        <v>111</v>
      </c>
      <c r="D617" s="8">
        <v>39283</v>
      </c>
      <c r="E617" s="87">
        <f t="shared" ca="1" si="18"/>
        <v>15</v>
      </c>
      <c r="F617" s="99">
        <v>74470</v>
      </c>
      <c r="G617" s="100">
        <v>3</v>
      </c>
      <c r="H617" s="214">
        <f t="shared" si="19"/>
        <v>78193.5</v>
      </c>
      <c r="K617" s="138"/>
      <c r="L617" s="138"/>
      <c r="M617" s="138"/>
      <c r="N617" s="133"/>
      <c r="O617" s="139"/>
      <c r="P617" s="140"/>
      <c r="Q617" s="136"/>
      <c r="R617" s="141"/>
    </row>
    <row r="618" spans="1:18">
      <c r="A618" s="7" t="s">
        <v>860</v>
      </c>
      <c r="B618" s="7" t="s">
        <v>709</v>
      </c>
      <c r="C618" s="7" t="s">
        <v>111</v>
      </c>
      <c r="D618" s="8">
        <v>36765</v>
      </c>
      <c r="E618" s="87">
        <f t="shared" ca="1" si="18"/>
        <v>22</v>
      </c>
      <c r="F618" s="99">
        <v>74500</v>
      </c>
      <c r="G618" s="100">
        <v>4</v>
      </c>
      <c r="H618" s="214">
        <f t="shared" si="19"/>
        <v>78225</v>
      </c>
      <c r="K618" s="138"/>
      <c r="L618" s="138"/>
      <c r="M618" s="138"/>
      <c r="N618" s="133"/>
      <c r="O618" s="139"/>
      <c r="P618" s="140"/>
      <c r="Q618" s="136"/>
      <c r="R618" s="141"/>
    </row>
    <row r="619" spans="1:18">
      <c r="A619" s="7" t="s">
        <v>889</v>
      </c>
      <c r="B619" s="7" t="s">
        <v>115</v>
      </c>
      <c r="C619" s="7" t="s">
        <v>108</v>
      </c>
      <c r="D619" s="8">
        <v>35969</v>
      </c>
      <c r="E619" s="87">
        <f t="shared" ca="1" si="18"/>
        <v>24</v>
      </c>
      <c r="F619" s="99">
        <v>74530</v>
      </c>
      <c r="G619" s="100">
        <v>5</v>
      </c>
      <c r="H619" s="214">
        <f t="shared" si="19"/>
        <v>78256.5</v>
      </c>
      <c r="K619" s="138"/>
      <c r="L619" s="138"/>
      <c r="M619" s="138"/>
      <c r="N619" s="133"/>
      <c r="O619" s="139"/>
      <c r="P619" s="140"/>
      <c r="Q619" s="136"/>
      <c r="R619" s="141"/>
    </row>
    <row r="620" spans="1:18">
      <c r="A620" s="7" t="s">
        <v>428</v>
      </c>
      <c r="B620" s="7" t="s">
        <v>123</v>
      </c>
      <c r="C620" s="7" t="s">
        <v>108</v>
      </c>
      <c r="D620" s="8">
        <v>39588</v>
      </c>
      <c r="E620" s="87">
        <f t="shared" ca="1" si="18"/>
        <v>14</v>
      </c>
      <c r="F620" s="99">
        <v>74670</v>
      </c>
      <c r="G620" s="100">
        <v>5</v>
      </c>
      <c r="H620" s="214">
        <f t="shared" si="19"/>
        <v>78403.5</v>
      </c>
      <c r="K620" s="138"/>
      <c r="L620" s="138"/>
      <c r="M620" s="138"/>
      <c r="N620" s="142"/>
      <c r="O620" s="139"/>
      <c r="P620" s="140"/>
      <c r="Q620" s="136"/>
      <c r="R620" s="141"/>
    </row>
    <row r="621" spans="1:18">
      <c r="A621" s="7" t="s">
        <v>238</v>
      </c>
      <c r="B621" s="7" t="s">
        <v>123</v>
      </c>
      <c r="C621" s="7" t="s">
        <v>108</v>
      </c>
      <c r="D621" s="8">
        <v>40575</v>
      </c>
      <c r="E621" s="87">
        <f t="shared" ca="1" si="18"/>
        <v>11</v>
      </c>
      <c r="F621" s="99">
        <v>74710</v>
      </c>
      <c r="G621" s="100">
        <v>2</v>
      </c>
      <c r="H621" s="214">
        <f t="shared" si="19"/>
        <v>78445.5</v>
      </c>
      <c r="K621" s="138"/>
      <c r="L621" s="138"/>
      <c r="M621" s="138"/>
      <c r="N621" s="133"/>
      <c r="O621" s="139"/>
      <c r="P621" s="140"/>
      <c r="Q621" s="136"/>
      <c r="R621" s="141"/>
    </row>
    <row r="622" spans="1:18">
      <c r="A622" s="7" t="s">
        <v>591</v>
      </c>
      <c r="B622" s="7" t="s">
        <v>123</v>
      </c>
      <c r="C622" s="7" t="s">
        <v>111</v>
      </c>
      <c r="D622" s="8">
        <v>38792</v>
      </c>
      <c r="E622" s="87">
        <f t="shared" ca="1" si="18"/>
        <v>16</v>
      </c>
      <c r="F622" s="99">
        <v>74740</v>
      </c>
      <c r="G622" s="100">
        <v>5</v>
      </c>
      <c r="H622" s="214">
        <f t="shared" si="19"/>
        <v>78477</v>
      </c>
      <c r="K622" s="138"/>
      <c r="L622" s="138"/>
      <c r="M622" s="138"/>
      <c r="N622" s="133"/>
      <c r="O622" s="139"/>
      <c r="P622" s="140"/>
      <c r="Q622" s="136"/>
      <c r="R622" s="141"/>
    </row>
    <row r="623" spans="1:18">
      <c r="A623" s="7" t="s">
        <v>641</v>
      </c>
      <c r="B623" s="7" t="s">
        <v>135</v>
      </c>
      <c r="C623" s="7" t="s">
        <v>108</v>
      </c>
      <c r="D623" s="8">
        <v>36764</v>
      </c>
      <c r="E623" s="87">
        <f t="shared" ca="1" si="18"/>
        <v>22</v>
      </c>
      <c r="F623" s="99">
        <v>74840</v>
      </c>
      <c r="G623" s="100">
        <v>4</v>
      </c>
      <c r="H623" s="214">
        <f t="shared" si="19"/>
        <v>78582</v>
      </c>
      <c r="K623" s="138"/>
      <c r="L623" s="138"/>
      <c r="M623" s="138"/>
      <c r="N623" s="133"/>
      <c r="O623" s="139"/>
      <c r="P623" s="140"/>
      <c r="Q623" s="136"/>
      <c r="R623" s="141"/>
    </row>
    <row r="624" spans="1:18">
      <c r="A624" s="7" t="s">
        <v>786</v>
      </c>
      <c r="B624" s="7" t="s">
        <v>283</v>
      </c>
      <c r="C624" s="7" t="s">
        <v>108</v>
      </c>
      <c r="D624" s="8">
        <v>36569</v>
      </c>
      <c r="E624" s="87">
        <f t="shared" ca="1" si="18"/>
        <v>22</v>
      </c>
      <c r="F624" s="99">
        <v>75060</v>
      </c>
      <c r="G624" s="100">
        <v>5</v>
      </c>
      <c r="H624" s="214">
        <f t="shared" si="19"/>
        <v>78813</v>
      </c>
      <c r="K624" s="138"/>
      <c r="L624" s="138"/>
      <c r="M624" s="138"/>
      <c r="N624" s="133"/>
      <c r="O624" s="139"/>
      <c r="P624" s="140"/>
      <c r="Q624" s="136"/>
      <c r="R624" s="141"/>
    </row>
    <row r="625" spans="1:18">
      <c r="A625" s="7" t="s">
        <v>301</v>
      </c>
      <c r="B625" s="7" t="s">
        <v>121</v>
      </c>
      <c r="C625" s="7" t="s">
        <v>111</v>
      </c>
      <c r="D625" s="8">
        <v>40372</v>
      </c>
      <c r="E625" s="87">
        <f t="shared" ca="1" si="18"/>
        <v>12</v>
      </c>
      <c r="F625" s="99">
        <v>75100</v>
      </c>
      <c r="G625" s="100">
        <v>4</v>
      </c>
      <c r="H625" s="214">
        <f t="shared" si="19"/>
        <v>78855</v>
      </c>
      <c r="K625" s="138"/>
      <c r="L625" s="138"/>
      <c r="M625" s="138"/>
      <c r="N625" s="133"/>
      <c r="O625" s="139"/>
      <c r="P625" s="140"/>
      <c r="Q625" s="136"/>
      <c r="R625" s="141"/>
    </row>
    <row r="626" spans="1:18">
      <c r="A626" s="7" t="s">
        <v>840</v>
      </c>
      <c r="B626" s="7" t="s">
        <v>140</v>
      </c>
      <c r="C626" s="7" t="s">
        <v>108</v>
      </c>
      <c r="D626" s="8">
        <v>36009</v>
      </c>
      <c r="E626" s="87">
        <f t="shared" ca="1" si="18"/>
        <v>24</v>
      </c>
      <c r="F626" s="99">
        <v>75120</v>
      </c>
      <c r="G626" s="100">
        <v>5</v>
      </c>
      <c r="H626" s="214">
        <f t="shared" si="19"/>
        <v>78876</v>
      </c>
      <c r="K626" s="138"/>
      <c r="L626" s="138"/>
      <c r="M626" s="138"/>
      <c r="N626" s="133"/>
      <c r="O626" s="139"/>
      <c r="P626" s="140"/>
      <c r="Q626" s="136"/>
      <c r="R626" s="141"/>
    </row>
    <row r="627" spans="1:18">
      <c r="A627" s="7" t="s">
        <v>12</v>
      </c>
      <c r="B627" s="7" t="s">
        <v>135</v>
      </c>
      <c r="C627" s="7" t="s">
        <v>108</v>
      </c>
      <c r="D627" s="8">
        <v>36260</v>
      </c>
      <c r="E627" s="87">
        <f t="shared" ca="1" si="18"/>
        <v>23</v>
      </c>
      <c r="F627" s="99">
        <v>75150</v>
      </c>
      <c r="G627" s="100">
        <v>1</v>
      </c>
      <c r="H627" s="214">
        <f t="shared" si="19"/>
        <v>78907.5</v>
      </c>
      <c r="K627" s="138"/>
      <c r="L627" s="138"/>
      <c r="M627" s="138"/>
      <c r="N627" s="133"/>
      <c r="O627" s="139"/>
      <c r="P627" s="140"/>
      <c r="Q627" s="136"/>
      <c r="R627" s="141"/>
    </row>
    <row r="628" spans="1:18">
      <c r="A628" s="7" t="s">
        <v>855</v>
      </c>
      <c r="B628" s="7" t="s">
        <v>140</v>
      </c>
      <c r="C628" s="7" t="s">
        <v>108</v>
      </c>
      <c r="D628" s="8">
        <v>37943</v>
      </c>
      <c r="E628" s="87">
        <f t="shared" ca="1" si="18"/>
        <v>19</v>
      </c>
      <c r="F628" s="99">
        <v>75176</v>
      </c>
      <c r="G628" s="100">
        <v>3</v>
      </c>
      <c r="H628" s="214">
        <f t="shared" si="19"/>
        <v>78934.8</v>
      </c>
      <c r="K628" s="138"/>
      <c r="L628" s="138"/>
      <c r="M628" s="138"/>
      <c r="N628" s="133"/>
      <c r="O628" s="139"/>
      <c r="P628" s="140"/>
      <c r="Q628" s="136"/>
      <c r="R628" s="141"/>
    </row>
    <row r="629" spans="1:18">
      <c r="A629" s="7" t="s">
        <v>127</v>
      </c>
      <c r="B629" s="7" t="s">
        <v>115</v>
      </c>
      <c r="C629" s="7" t="s">
        <v>108</v>
      </c>
      <c r="D629" s="8">
        <v>41183</v>
      </c>
      <c r="E629" s="87">
        <f t="shared" ca="1" si="18"/>
        <v>10</v>
      </c>
      <c r="F629" s="99">
        <v>75370</v>
      </c>
      <c r="G629" s="100">
        <v>2</v>
      </c>
      <c r="H629" s="214">
        <f t="shared" si="19"/>
        <v>79138.5</v>
      </c>
      <c r="K629" s="138"/>
      <c r="L629" s="138"/>
      <c r="M629" s="138"/>
      <c r="N629" s="133"/>
      <c r="O629" s="139"/>
      <c r="P629" s="140"/>
      <c r="Q629" s="136"/>
      <c r="R629" s="141"/>
    </row>
    <row r="630" spans="1:18">
      <c r="A630" s="7" t="s">
        <v>839</v>
      </c>
      <c r="B630" s="7" t="s">
        <v>140</v>
      </c>
      <c r="C630" s="7" t="s">
        <v>111</v>
      </c>
      <c r="D630" s="8">
        <v>37820</v>
      </c>
      <c r="E630" s="87">
        <f t="shared" ca="1" si="18"/>
        <v>19</v>
      </c>
      <c r="F630" s="99">
        <v>75420</v>
      </c>
      <c r="G630" s="100">
        <v>1</v>
      </c>
      <c r="H630" s="214">
        <f t="shared" si="19"/>
        <v>79191</v>
      </c>
      <c r="K630" s="138"/>
      <c r="L630" s="138"/>
      <c r="M630" s="138"/>
      <c r="N630" s="133"/>
      <c r="O630" s="139"/>
      <c r="P630" s="140"/>
      <c r="Q630" s="136"/>
      <c r="R630" s="141"/>
    </row>
    <row r="631" spans="1:18">
      <c r="A631" s="7" t="s">
        <v>494</v>
      </c>
      <c r="B631" s="7" t="s">
        <v>107</v>
      </c>
      <c r="C631" s="7" t="s">
        <v>111</v>
      </c>
      <c r="D631" s="8">
        <v>39239</v>
      </c>
      <c r="E631" s="87">
        <f t="shared" ca="1" si="18"/>
        <v>15</v>
      </c>
      <c r="F631" s="99">
        <v>75550</v>
      </c>
      <c r="G631" s="100">
        <v>3</v>
      </c>
      <c r="H631" s="214">
        <f t="shared" si="19"/>
        <v>79327.5</v>
      </c>
      <c r="K631" s="138"/>
      <c r="L631" s="138"/>
      <c r="M631" s="138"/>
      <c r="N631" s="133"/>
      <c r="O631" s="139"/>
      <c r="P631" s="140"/>
      <c r="Q631" s="136"/>
      <c r="R631" s="141"/>
    </row>
    <row r="632" spans="1:18">
      <c r="A632" s="7" t="s">
        <v>306</v>
      </c>
      <c r="B632" s="7" t="s">
        <v>147</v>
      </c>
      <c r="C632" s="7" t="s">
        <v>108</v>
      </c>
      <c r="D632" s="8">
        <v>40361</v>
      </c>
      <c r="E632" s="87">
        <f t="shared" ca="1" si="18"/>
        <v>12</v>
      </c>
      <c r="F632" s="99">
        <v>75780</v>
      </c>
      <c r="G632" s="100">
        <v>2</v>
      </c>
      <c r="H632" s="214">
        <f t="shared" si="19"/>
        <v>79569</v>
      </c>
      <c r="K632" s="138"/>
      <c r="L632" s="138"/>
      <c r="M632" s="138"/>
      <c r="N632" s="133"/>
      <c r="O632" s="139"/>
      <c r="P632" s="140"/>
      <c r="Q632" s="136"/>
      <c r="R632" s="141"/>
    </row>
    <row r="633" spans="1:18">
      <c r="A633" s="7" t="s">
        <v>547</v>
      </c>
      <c r="B633" s="7" t="s">
        <v>137</v>
      </c>
      <c r="C633" s="7" t="s">
        <v>111</v>
      </c>
      <c r="D633" s="8">
        <v>39024</v>
      </c>
      <c r="E633" s="87">
        <f t="shared" ca="1" si="18"/>
        <v>16</v>
      </c>
      <c r="F633" s="99">
        <v>76020</v>
      </c>
      <c r="G633" s="100">
        <v>1</v>
      </c>
      <c r="H633" s="214">
        <f t="shared" si="19"/>
        <v>79821</v>
      </c>
      <c r="K633" s="138"/>
      <c r="L633" s="138"/>
      <c r="M633" s="138"/>
      <c r="N633" s="133"/>
      <c r="O633" s="139"/>
      <c r="P633" s="140"/>
      <c r="Q633" s="136"/>
      <c r="R633" s="141"/>
    </row>
    <row r="634" spans="1:18">
      <c r="A634" s="7" t="s">
        <v>803</v>
      </c>
      <c r="B634" s="7" t="s">
        <v>140</v>
      </c>
      <c r="C634" s="7" t="s">
        <v>108</v>
      </c>
      <c r="D634" s="8">
        <v>36535</v>
      </c>
      <c r="E634" s="87">
        <f t="shared" ca="1" si="18"/>
        <v>23</v>
      </c>
      <c r="F634" s="99">
        <v>76192</v>
      </c>
      <c r="G634" s="100">
        <v>4</v>
      </c>
      <c r="H634" s="214">
        <f t="shared" si="19"/>
        <v>80001.600000000006</v>
      </c>
      <c r="K634" s="138"/>
      <c r="L634" s="138"/>
      <c r="M634" s="138"/>
      <c r="N634" s="133"/>
      <c r="O634" s="139"/>
      <c r="P634" s="140"/>
      <c r="Q634" s="136"/>
      <c r="R634" s="141"/>
    </row>
    <row r="635" spans="1:18">
      <c r="A635" s="7" t="s">
        <v>364</v>
      </c>
      <c r="B635" s="7" t="s">
        <v>260</v>
      </c>
      <c r="C635" s="7" t="s">
        <v>108</v>
      </c>
      <c r="D635" s="8">
        <v>39923</v>
      </c>
      <c r="E635" s="87">
        <f t="shared" ca="1" si="18"/>
        <v>13</v>
      </c>
      <c r="F635" s="99">
        <v>76440</v>
      </c>
      <c r="G635" s="100">
        <v>3</v>
      </c>
      <c r="H635" s="214">
        <f t="shared" si="19"/>
        <v>80262</v>
      </c>
      <c r="K635" s="138"/>
      <c r="L635" s="138"/>
      <c r="M635" s="138"/>
      <c r="N635" s="133"/>
      <c r="O635" s="139"/>
      <c r="P635" s="140"/>
      <c r="Q635" s="136"/>
      <c r="R635" s="141"/>
    </row>
    <row r="636" spans="1:18">
      <c r="A636" s="7" t="s">
        <v>582</v>
      </c>
      <c r="B636" s="7" t="s">
        <v>140</v>
      </c>
      <c r="C636" s="7" t="s">
        <v>108</v>
      </c>
      <c r="D636" s="8">
        <v>38809</v>
      </c>
      <c r="E636" s="87">
        <f t="shared" ca="1" si="18"/>
        <v>16</v>
      </c>
      <c r="F636" s="99">
        <v>76584</v>
      </c>
      <c r="G636" s="100">
        <v>1</v>
      </c>
      <c r="H636" s="214">
        <f t="shared" si="19"/>
        <v>80413.2</v>
      </c>
      <c r="K636" s="138"/>
      <c r="L636" s="138"/>
      <c r="M636" s="138"/>
      <c r="N636" s="133"/>
      <c r="O636" s="139"/>
      <c r="P636" s="140"/>
      <c r="Q636" s="136"/>
      <c r="R636" s="141"/>
    </row>
    <row r="637" spans="1:18">
      <c r="A637" s="7" t="s">
        <v>646</v>
      </c>
      <c r="B637" s="7" t="s">
        <v>135</v>
      </c>
      <c r="C637" s="7" t="s">
        <v>111</v>
      </c>
      <c r="D637" s="8">
        <v>36777</v>
      </c>
      <c r="E637" s="87">
        <f t="shared" ca="1" si="18"/>
        <v>22</v>
      </c>
      <c r="F637" s="99">
        <v>76690</v>
      </c>
      <c r="G637" s="100">
        <v>3</v>
      </c>
      <c r="H637" s="214">
        <f t="shared" si="19"/>
        <v>80524.5</v>
      </c>
      <c r="K637" s="138"/>
      <c r="L637" s="138"/>
      <c r="M637" s="138"/>
      <c r="N637" s="133"/>
      <c r="O637" s="139"/>
      <c r="P637" s="140"/>
      <c r="Q637" s="136"/>
      <c r="R637" s="141"/>
    </row>
    <row r="638" spans="1:18">
      <c r="A638" s="7" t="s">
        <v>472</v>
      </c>
      <c r="B638" s="7" t="s">
        <v>110</v>
      </c>
      <c r="C638" s="7" t="s">
        <v>111</v>
      </c>
      <c r="D638" s="8">
        <v>39298</v>
      </c>
      <c r="E638" s="87">
        <f t="shared" ca="1" si="18"/>
        <v>15</v>
      </c>
      <c r="F638" s="99">
        <v>76870</v>
      </c>
      <c r="G638" s="100">
        <v>5</v>
      </c>
      <c r="H638" s="214">
        <f t="shared" si="19"/>
        <v>80713.5</v>
      </c>
      <c r="K638" s="138"/>
      <c r="L638" s="138"/>
      <c r="M638" s="138"/>
      <c r="N638" s="133"/>
      <c r="O638" s="139"/>
      <c r="P638" s="140"/>
      <c r="Q638" s="136"/>
      <c r="R638" s="141"/>
    </row>
    <row r="639" spans="1:18">
      <c r="A639" s="7" t="s">
        <v>817</v>
      </c>
      <c r="B639" s="7" t="s">
        <v>140</v>
      </c>
      <c r="C639" s="7" t="s">
        <v>111</v>
      </c>
      <c r="D639" s="8">
        <v>35927</v>
      </c>
      <c r="E639" s="87">
        <f t="shared" ca="1" si="18"/>
        <v>24</v>
      </c>
      <c r="F639" s="99">
        <v>76910</v>
      </c>
      <c r="G639" s="100">
        <v>1</v>
      </c>
      <c r="H639" s="214">
        <f t="shared" si="19"/>
        <v>80755.5</v>
      </c>
      <c r="K639" s="138"/>
      <c r="L639" s="138"/>
      <c r="M639" s="138"/>
      <c r="N639" s="133"/>
      <c r="O639" s="139"/>
      <c r="P639" s="140"/>
      <c r="Q639" s="136"/>
      <c r="R639" s="141"/>
    </row>
    <row r="640" spans="1:18">
      <c r="A640" s="7" t="s">
        <v>911</v>
      </c>
      <c r="B640" s="7" t="s">
        <v>110</v>
      </c>
      <c r="C640" s="7" t="s">
        <v>108</v>
      </c>
      <c r="D640" s="8">
        <v>37848</v>
      </c>
      <c r="E640" s="87">
        <f t="shared" ca="1" si="18"/>
        <v>19</v>
      </c>
      <c r="F640" s="99">
        <v>76910</v>
      </c>
      <c r="G640" s="100">
        <v>2</v>
      </c>
      <c r="H640" s="214">
        <f t="shared" si="19"/>
        <v>80755.5</v>
      </c>
      <c r="K640" s="138"/>
      <c r="L640" s="138"/>
      <c r="M640" s="138"/>
      <c r="N640" s="133"/>
      <c r="O640" s="139"/>
      <c r="P640" s="140"/>
      <c r="Q640" s="136"/>
      <c r="R640" s="141"/>
    </row>
    <row r="641" spans="1:18">
      <c r="A641" s="7" t="s">
        <v>767</v>
      </c>
      <c r="B641" s="7" t="s">
        <v>123</v>
      </c>
      <c r="C641" s="7" t="s">
        <v>111</v>
      </c>
      <c r="D641" s="8">
        <v>36087</v>
      </c>
      <c r="E641" s="87">
        <f t="shared" ca="1" si="18"/>
        <v>24</v>
      </c>
      <c r="F641" s="99">
        <v>76930</v>
      </c>
      <c r="G641" s="100">
        <v>1</v>
      </c>
      <c r="H641" s="214">
        <f t="shared" si="19"/>
        <v>80776.5</v>
      </c>
      <c r="K641" s="138"/>
      <c r="L641" s="138"/>
      <c r="M641" s="138"/>
      <c r="N641" s="133"/>
      <c r="O641" s="139"/>
      <c r="P641" s="140"/>
      <c r="Q641" s="136"/>
      <c r="R641" s="141"/>
    </row>
    <row r="642" spans="1:18">
      <c r="A642" s="7" t="s">
        <v>962</v>
      </c>
      <c r="B642" s="7" t="s">
        <v>107</v>
      </c>
      <c r="C642" s="7" t="s">
        <v>111</v>
      </c>
      <c r="D642" s="8">
        <v>37065</v>
      </c>
      <c r="E642" s="87">
        <f t="shared" ref="E642:E705" ca="1" si="20">DATEDIF(D642,TODAY(),"Y")</f>
        <v>21</v>
      </c>
      <c r="F642" s="99">
        <v>77136</v>
      </c>
      <c r="G642" s="100">
        <v>5</v>
      </c>
      <c r="H642" s="214">
        <f t="shared" si="19"/>
        <v>80992.800000000003</v>
      </c>
      <c r="K642" s="138"/>
      <c r="L642" s="138"/>
      <c r="M642" s="138"/>
      <c r="N642" s="142"/>
      <c r="O642" s="139"/>
      <c r="P642" s="140"/>
      <c r="Q642" s="136"/>
      <c r="R642" s="141"/>
    </row>
    <row r="643" spans="1:18">
      <c r="A643" s="7" t="s">
        <v>348</v>
      </c>
      <c r="B643" s="7" t="s">
        <v>123</v>
      </c>
      <c r="C643" s="7" t="s">
        <v>108</v>
      </c>
      <c r="D643" s="8">
        <v>40200</v>
      </c>
      <c r="E643" s="87">
        <f t="shared" ca="1" si="20"/>
        <v>13</v>
      </c>
      <c r="F643" s="99">
        <v>77350</v>
      </c>
      <c r="G643" s="100">
        <v>5</v>
      </c>
      <c r="H643" s="214">
        <f t="shared" ref="H643:H706" si="21">$I$2*F643+F643</f>
        <v>81217.5</v>
      </c>
      <c r="K643" s="138"/>
      <c r="L643" s="138"/>
      <c r="M643" s="138"/>
      <c r="N643" s="133"/>
      <c r="O643" s="139"/>
      <c r="P643" s="140"/>
      <c r="Q643" s="136"/>
      <c r="R643" s="141"/>
    </row>
    <row r="644" spans="1:18">
      <c r="A644" s="7" t="s">
        <v>314</v>
      </c>
      <c r="B644" s="7" t="s">
        <v>123</v>
      </c>
      <c r="C644" s="7" t="s">
        <v>108</v>
      </c>
      <c r="D644" s="8">
        <v>40320</v>
      </c>
      <c r="E644" s="87">
        <f t="shared" ca="1" si="20"/>
        <v>12</v>
      </c>
      <c r="F644" s="99">
        <v>77580</v>
      </c>
      <c r="G644" s="100">
        <v>3</v>
      </c>
      <c r="H644" s="214">
        <f t="shared" si="21"/>
        <v>81459</v>
      </c>
      <c r="K644" s="138"/>
      <c r="L644" s="138"/>
      <c r="M644" s="138"/>
      <c r="N644" s="133"/>
      <c r="O644" s="139"/>
      <c r="P644" s="140"/>
      <c r="Q644" s="136"/>
      <c r="R644" s="141"/>
    </row>
    <row r="645" spans="1:18">
      <c r="A645" s="7" t="s">
        <v>955</v>
      </c>
      <c r="B645" s="7" t="s">
        <v>107</v>
      </c>
      <c r="C645" s="7" t="s">
        <v>108</v>
      </c>
      <c r="D645" s="8">
        <v>36243</v>
      </c>
      <c r="E645" s="87">
        <f t="shared" ca="1" si="20"/>
        <v>23</v>
      </c>
      <c r="F645" s="99">
        <v>77680</v>
      </c>
      <c r="G645" s="100">
        <v>3</v>
      </c>
      <c r="H645" s="214">
        <f t="shared" si="21"/>
        <v>81564</v>
      </c>
      <c r="K645" s="138"/>
      <c r="L645" s="138"/>
      <c r="M645" s="138"/>
      <c r="N645" s="133"/>
      <c r="O645" s="139"/>
      <c r="P645" s="140"/>
      <c r="Q645" s="136"/>
      <c r="R645" s="141"/>
    </row>
    <row r="646" spans="1:18">
      <c r="A646" s="7" t="s">
        <v>198</v>
      </c>
      <c r="B646" s="7" t="s">
        <v>177</v>
      </c>
      <c r="C646" s="7" t="s">
        <v>108</v>
      </c>
      <c r="D646" s="8">
        <v>40765</v>
      </c>
      <c r="E646" s="87">
        <f t="shared" ca="1" si="20"/>
        <v>11</v>
      </c>
      <c r="F646" s="99">
        <v>77720</v>
      </c>
      <c r="G646" s="100">
        <v>3</v>
      </c>
      <c r="H646" s="214">
        <f t="shared" si="21"/>
        <v>81606</v>
      </c>
      <c r="K646" s="138"/>
      <c r="L646" s="138"/>
      <c r="M646" s="138"/>
      <c r="N646" s="133"/>
      <c r="O646" s="139"/>
      <c r="P646" s="140"/>
      <c r="Q646" s="136"/>
      <c r="R646" s="141"/>
    </row>
    <row r="647" spans="1:18">
      <c r="A647" s="7" t="s">
        <v>197</v>
      </c>
      <c r="B647" s="7" t="s">
        <v>110</v>
      </c>
      <c r="C647" s="7" t="s">
        <v>108</v>
      </c>
      <c r="D647" s="8">
        <v>40765</v>
      </c>
      <c r="E647" s="87">
        <f t="shared" ca="1" si="20"/>
        <v>11</v>
      </c>
      <c r="F647" s="99">
        <v>77740</v>
      </c>
      <c r="G647" s="100">
        <v>1</v>
      </c>
      <c r="H647" s="214">
        <f t="shared" si="21"/>
        <v>81627</v>
      </c>
      <c r="K647" s="138"/>
      <c r="L647" s="138"/>
      <c r="M647" s="138"/>
      <c r="N647" s="133"/>
      <c r="O647" s="139"/>
      <c r="P647" s="140"/>
      <c r="Q647" s="136"/>
      <c r="R647" s="141"/>
    </row>
    <row r="648" spans="1:18">
      <c r="A648" s="7" t="s">
        <v>934</v>
      </c>
      <c r="B648" s="7" t="s">
        <v>119</v>
      </c>
      <c r="C648" s="7" t="s">
        <v>111</v>
      </c>
      <c r="D648" s="8">
        <v>36642</v>
      </c>
      <c r="E648" s="87">
        <f t="shared" ca="1" si="20"/>
        <v>22</v>
      </c>
      <c r="F648" s="99">
        <v>77760</v>
      </c>
      <c r="G648" s="100">
        <v>3</v>
      </c>
      <c r="H648" s="214">
        <f t="shared" si="21"/>
        <v>81648</v>
      </c>
      <c r="K648" s="138"/>
      <c r="L648" s="138"/>
      <c r="M648" s="138"/>
      <c r="N648" s="142"/>
      <c r="O648" s="139"/>
      <c r="P648" s="140"/>
      <c r="Q648" s="136"/>
      <c r="R648" s="141"/>
    </row>
    <row r="649" spans="1:18">
      <c r="A649" s="7" t="s">
        <v>261</v>
      </c>
      <c r="B649" s="7" t="s">
        <v>123</v>
      </c>
      <c r="C649" s="7" t="s">
        <v>108</v>
      </c>
      <c r="D649" s="8">
        <v>40501</v>
      </c>
      <c r="E649" s="87">
        <f t="shared" ca="1" si="20"/>
        <v>12</v>
      </c>
      <c r="F649" s="99">
        <v>77820</v>
      </c>
      <c r="G649" s="100">
        <v>3</v>
      </c>
      <c r="H649" s="214">
        <f t="shared" si="21"/>
        <v>81711</v>
      </c>
      <c r="K649" s="138"/>
      <c r="L649" s="138"/>
      <c r="M649" s="138"/>
      <c r="N649" s="133"/>
      <c r="O649" s="139"/>
      <c r="P649" s="140"/>
      <c r="Q649" s="136"/>
      <c r="R649" s="141"/>
    </row>
    <row r="650" spans="1:18">
      <c r="A650" s="7" t="s">
        <v>523</v>
      </c>
      <c r="B650" s="7" t="s">
        <v>115</v>
      </c>
      <c r="C650" s="7" t="s">
        <v>108</v>
      </c>
      <c r="D650" s="8">
        <v>39123</v>
      </c>
      <c r="E650" s="87">
        <f t="shared" ca="1" si="20"/>
        <v>15</v>
      </c>
      <c r="F650" s="99">
        <v>77840</v>
      </c>
      <c r="G650" s="100">
        <v>2</v>
      </c>
      <c r="H650" s="214">
        <f t="shared" si="21"/>
        <v>81732</v>
      </c>
      <c r="K650" s="138"/>
      <c r="L650" s="138"/>
      <c r="M650" s="138"/>
      <c r="N650" s="133"/>
      <c r="O650" s="139"/>
      <c r="P650" s="140"/>
      <c r="Q650" s="136"/>
      <c r="R650" s="141"/>
    </row>
    <row r="651" spans="1:18">
      <c r="A651" s="7" t="s">
        <v>541</v>
      </c>
      <c r="B651" s="7" t="s">
        <v>147</v>
      </c>
      <c r="C651" s="7" t="s">
        <v>111</v>
      </c>
      <c r="D651" s="8">
        <v>39063</v>
      </c>
      <c r="E651" s="87">
        <f t="shared" ca="1" si="20"/>
        <v>16</v>
      </c>
      <c r="F651" s="99">
        <v>77930</v>
      </c>
      <c r="G651" s="100">
        <v>5</v>
      </c>
      <c r="H651" s="214">
        <f t="shared" si="21"/>
        <v>81826.5</v>
      </c>
      <c r="K651" s="138"/>
      <c r="L651" s="138"/>
      <c r="M651" s="138"/>
      <c r="N651" s="133"/>
      <c r="O651" s="139"/>
      <c r="P651" s="140"/>
      <c r="Q651" s="136"/>
      <c r="R651" s="141"/>
    </row>
    <row r="652" spans="1:18">
      <c r="A652" s="7" t="s">
        <v>253</v>
      </c>
      <c r="B652" s="7" t="s">
        <v>115</v>
      </c>
      <c r="C652" s="7" t="s">
        <v>108</v>
      </c>
      <c r="D652" s="8">
        <v>40525</v>
      </c>
      <c r="E652" s="87">
        <f t="shared" ca="1" si="20"/>
        <v>12</v>
      </c>
      <c r="F652" s="99">
        <v>77950</v>
      </c>
      <c r="G652" s="100">
        <v>4</v>
      </c>
      <c r="H652" s="214">
        <f t="shared" si="21"/>
        <v>81847.5</v>
      </c>
      <c r="K652" s="138"/>
      <c r="L652" s="138"/>
      <c r="M652" s="138"/>
      <c r="N652" s="133"/>
      <c r="O652" s="139"/>
      <c r="P652" s="140"/>
      <c r="Q652" s="136"/>
      <c r="R652" s="141"/>
    </row>
    <row r="653" spans="1:18">
      <c r="A653" s="7" t="s">
        <v>680</v>
      </c>
      <c r="B653" s="7" t="s">
        <v>121</v>
      </c>
      <c r="C653" s="7" t="s">
        <v>111</v>
      </c>
      <c r="D653" s="8">
        <v>37803</v>
      </c>
      <c r="E653" s="87">
        <f t="shared" ca="1" si="20"/>
        <v>19</v>
      </c>
      <c r="F653" s="99">
        <v>78100</v>
      </c>
      <c r="G653" s="100">
        <v>3</v>
      </c>
      <c r="H653" s="214">
        <f t="shared" si="21"/>
        <v>82005</v>
      </c>
      <c r="K653" s="138"/>
      <c r="L653" s="138"/>
      <c r="M653" s="138"/>
      <c r="N653" s="133"/>
      <c r="O653" s="139"/>
      <c r="P653" s="140"/>
      <c r="Q653" s="136"/>
      <c r="R653" s="141"/>
    </row>
    <row r="654" spans="1:18">
      <c r="A654" s="7" t="s">
        <v>362</v>
      </c>
      <c r="B654" s="7" t="s">
        <v>140</v>
      </c>
      <c r="C654" s="7" t="s">
        <v>108</v>
      </c>
      <c r="D654" s="8">
        <v>39972</v>
      </c>
      <c r="E654" s="87">
        <f t="shared" ca="1" si="20"/>
        <v>13</v>
      </c>
      <c r="F654" s="99">
        <v>78170</v>
      </c>
      <c r="G654" s="100">
        <v>5</v>
      </c>
      <c r="H654" s="214">
        <f t="shared" si="21"/>
        <v>82078.5</v>
      </c>
      <c r="K654" s="138"/>
      <c r="L654" s="138"/>
      <c r="M654" s="138"/>
      <c r="N654" s="133"/>
      <c r="O654" s="139"/>
      <c r="P654" s="140"/>
      <c r="Q654" s="136"/>
      <c r="R654" s="141"/>
    </row>
    <row r="655" spans="1:18">
      <c r="A655" s="7" t="s">
        <v>370</v>
      </c>
      <c r="B655" s="7" t="s">
        <v>140</v>
      </c>
      <c r="C655" s="7" t="s">
        <v>111</v>
      </c>
      <c r="D655" s="8">
        <v>39830</v>
      </c>
      <c r="E655" s="87">
        <f t="shared" ca="1" si="20"/>
        <v>14</v>
      </c>
      <c r="F655" s="99">
        <v>78520</v>
      </c>
      <c r="G655" s="100">
        <v>4</v>
      </c>
      <c r="H655" s="214">
        <f t="shared" si="21"/>
        <v>82446</v>
      </c>
      <c r="K655" s="138"/>
      <c r="L655" s="138"/>
      <c r="M655" s="138"/>
      <c r="N655" s="133"/>
      <c r="O655" s="139"/>
      <c r="P655" s="140"/>
      <c r="Q655" s="136"/>
      <c r="R655" s="141"/>
    </row>
    <row r="656" spans="1:18">
      <c r="A656" s="7" t="s">
        <v>800</v>
      </c>
      <c r="B656" s="7" t="s">
        <v>140</v>
      </c>
      <c r="C656" s="7" t="s">
        <v>108</v>
      </c>
      <c r="D656" s="8">
        <v>35801</v>
      </c>
      <c r="E656" s="87">
        <f t="shared" ca="1" si="20"/>
        <v>25</v>
      </c>
      <c r="F656" s="99">
        <v>78570</v>
      </c>
      <c r="G656" s="100">
        <v>1</v>
      </c>
      <c r="H656" s="214">
        <f t="shared" si="21"/>
        <v>82498.5</v>
      </c>
      <c r="K656" s="138"/>
      <c r="L656" s="138"/>
      <c r="M656" s="138"/>
      <c r="N656" s="133"/>
      <c r="O656" s="139"/>
      <c r="P656" s="140"/>
      <c r="Q656" s="136"/>
      <c r="R656" s="141"/>
    </row>
    <row r="657" spans="1:18">
      <c r="A657" s="7" t="s">
        <v>493</v>
      </c>
      <c r="B657" s="7" t="s">
        <v>107</v>
      </c>
      <c r="C657" s="7" t="s">
        <v>111</v>
      </c>
      <c r="D657" s="8">
        <v>39248</v>
      </c>
      <c r="E657" s="87">
        <f t="shared" ca="1" si="20"/>
        <v>15</v>
      </c>
      <c r="F657" s="99">
        <v>78590</v>
      </c>
      <c r="G657" s="100">
        <v>1</v>
      </c>
      <c r="H657" s="214">
        <f t="shared" si="21"/>
        <v>82519.5</v>
      </c>
      <c r="K657" s="138"/>
      <c r="L657" s="138"/>
      <c r="M657" s="138"/>
      <c r="N657" s="133"/>
      <c r="O657" s="139"/>
      <c r="P657" s="140"/>
      <c r="Q657" s="136"/>
      <c r="R657" s="141"/>
    </row>
    <row r="658" spans="1:18">
      <c r="A658" s="7" t="s">
        <v>594</v>
      </c>
      <c r="B658" s="7" t="s">
        <v>119</v>
      </c>
      <c r="C658" s="7" t="s">
        <v>108</v>
      </c>
      <c r="D658" s="8">
        <v>38784</v>
      </c>
      <c r="E658" s="87">
        <f t="shared" ca="1" si="20"/>
        <v>16</v>
      </c>
      <c r="F658" s="99">
        <v>78710</v>
      </c>
      <c r="G658" s="100">
        <v>4</v>
      </c>
      <c r="H658" s="214">
        <f t="shared" si="21"/>
        <v>82645.5</v>
      </c>
      <c r="K658" s="138"/>
      <c r="L658" s="138"/>
      <c r="M658" s="138"/>
      <c r="N658" s="133"/>
      <c r="O658" s="139"/>
      <c r="P658" s="140"/>
      <c r="Q658" s="136"/>
      <c r="R658" s="141"/>
    </row>
    <row r="659" spans="1:18">
      <c r="A659" s="7" t="s">
        <v>959</v>
      </c>
      <c r="B659" s="7" t="s">
        <v>107</v>
      </c>
      <c r="C659" s="7" t="s">
        <v>108</v>
      </c>
      <c r="D659" s="8">
        <v>37009</v>
      </c>
      <c r="E659" s="87">
        <f t="shared" ca="1" si="20"/>
        <v>21</v>
      </c>
      <c r="F659" s="99">
        <v>78710</v>
      </c>
      <c r="G659" s="100">
        <v>2</v>
      </c>
      <c r="H659" s="214">
        <f t="shared" si="21"/>
        <v>82645.5</v>
      </c>
      <c r="K659" s="138"/>
      <c r="L659" s="138"/>
      <c r="M659" s="138"/>
      <c r="N659" s="133"/>
      <c r="O659" s="139"/>
      <c r="P659" s="140"/>
      <c r="Q659" s="136"/>
      <c r="R659" s="141"/>
    </row>
    <row r="660" spans="1:18">
      <c r="A660" s="7" t="s">
        <v>597</v>
      </c>
      <c r="B660" s="7" t="s">
        <v>260</v>
      </c>
      <c r="C660" s="7" t="s">
        <v>111</v>
      </c>
      <c r="D660" s="8">
        <v>38755</v>
      </c>
      <c r="E660" s="87">
        <f t="shared" ca="1" si="20"/>
        <v>16</v>
      </c>
      <c r="F660" s="99">
        <v>78860</v>
      </c>
      <c r="G660" s="100">
        <v>2</v>
      </c>
      <c r="H660" s="214">
        <f t="shared" si="21"/>
        <v>82803</v>
      </c>
      <c r="K660" s="138"/>
      <c r="L660" s="138"/>
      <c r="M660" s="138"/>
      <c r="N660" s="133"/>
      <c r="O660" s="139"/>
      <c r="P660" s="140"/>
      <c r="Q660" s="136"/>
      <c r="R660" s="141"/>
    </row>
    <row r="661" spans="1:18">
      <c r="A661" s="7" t="s">
        <v>942</v>
      </c>
      <c r="B661" s="7" t="s">
        <v>119</v>
      </c>
      <c r="C661" s="7" t="s">
        <v>108</v>
      </c>
      <c r="D661" s="8">
        <v>36012</v>
      </c>
      <c r="E661" s="87">
        <f t="shared" ca="1" si="20"/>
        <v>24</v>
      </c>
      <c r="F661" s="99">
        <v>78950</v>
      </c>
      <c r="G661" s="100">
        <v>1</v>
      </c>
      <c r="H661" s="214">
        <f t="shared" si="21"/>
        <v>82897.5</v>
      </c>
      <c r="K661" s="138"/>
      <c r="L661" s="138"/>
      <c r="M661" s="138"/>
      <c r="N661" s="133"/>
      <c r="O661" s="139"/>
      <c r="P661" s="140"/>
      <c r="Q661" s="136"/>
      <c r="R661" s="141"/>
    </row>
    <row r="662" spans="1:18">
      <c r="A662" s="7" t="s">
        <v>293</v>
      </c>
      <c r="B662" s="7" t="s">
        <v>283</v>
      </c>
      <c r="C662" s="7" t="s">
        <v>108</v>
      </c>
      <c r="D662" s="9">
        <v>40400</v>
      </c>
      <c r="E662" s="87">
        <f t="shared" ca="1" si="20"/>
        <v>12</v>
      </c>
      <c r="F662" s="99">
        <v>79150</v>
      </c>
      <c r="G662" s="100">
        <v>2</v>
      </c>
      <c r="H662" s="214">
        <f t="shared" si="21"/>
        <v>83107.5</v>
      </c>
      <c r="K662" s="138"/>
      <c r="L662" s="138"/>
      <c r="M662" s="138"/>
      <c r="N662" s="133"/>
      <c r="O662" s="139"/>
      <c r="P662" s="140"/>
      <c r="Q662" s="136"/>
      <c r="R662" s="141"/>
    </row>
    <row r="663" spans="1:18">
      <c r="A663" s="7" t="s">
        <v>510</v>
      </c>
      <c r="B663" s="7" t="s">
        <v>140</v>
      </c>
      <c r="C663" s="7" t="s">
        <v>111</v>
      </c>
      <c r="D663" s="8">
        <v>39166</v>
      </c>
      <c r="E663" s="87">
        <f t="shared" ca="1" si="20"/>
        <v>15</v>
      </c>
      <c r="F663" s="99">
        <v>79220</v>
      </c>
      <c r="G663" s="100">
        <v>4</v>
      </c>
      <c r="H663" s="214">
        <f t="shared" si="21"/>
        <v>83181</v>
      </c>
      <c r="K663" s="138"/>
      <c r="L663" s="138"/>
      <c r="M663" s="138"/>
      <c r="N663" s="133"/>
      <c r="O663" s="139"/>
      <c r="P663" s="140"/>
      <c r="Q663" s="136"/>
      <c r="R663" s="141"/>
    </row>
    <row r="664" spans="1:18">
      <c r="A664" s="7" t="s">
        <v>424</v>
      </c>
      <c r="B664" s="7" t="s">
        <v>107</v>
      </c>
      <c r="C664" s="7" t="s">
        <v>108</v>
      </c>
      <c r="D664" s="8">
        <v>39602</v>
      </c>
      <c r="E664" s="87">
        <f t="shared" ca="1" si="20"/>
        <v>14</v>
      </c>
      <c r="F664" s="99">
        <v>79380</v>
      </c>
      <c r="G664" s="100">
        <v>5</v>
      </c>
      <c r="H664" s="214">
        <f t="shared" si="21"/>
        <v>83349</v>
      </c>
      <c r="K664" s="138"/>
      <c r="L664" s="138"/>
      <c r="M664" s="138"/>
      <c r="N664" s="133"/>
      <c r="O664" s="139"/>
      <c r="P664" s="140"/>
      <c r="Q664" s="136"/>
      <c r="R664" s="141"/>
    </row>
    <row r="665" spans="1:18">
      <c r="A665" s="7" t="s">
        <v>210</v>
      </c>
      <c r="B665" s="7" t="s">
        <v>110</v>
      </c>
      <c r="C665" s="7" t="s">
        <v>111</v>
      </c>
      <c r="D665" s="8">
        <v>40707</v>
      </c>
      <c r="E665" s="87">
        <f t="shared" ca="1" si="20"/>
        <v>11</v>
      </c>
      <c r="F665" s="99">
        <v>79380</v>
      </c>
      <c r="G665" s="100">
        <v>1</v>
      </c>
      <c r="H665" s="214">
        <f t="shared" si="21"/>
        <v>83349</v>
      </c>
      <c r="K665" s="138"/>
      <c r="L665" s="138"/>
      <c r="M665" s="138"/>
      <c r="N665" s="133"/>
      <c r="O665" s="139"/>
      <c r="P665" s="140"/>
      <c r="Q665" s="136"/>
      <c r="R665" s="141"/>
    </row>
    <row r="666" spans="1:18">
      <c r="A666" s="7" t="s">
        <v>187</v>
      </c>
      <c r="B666" s="7" t="s">
        <v>110</v>
      </c>
      <c r="C666" s="7" t="s">
        <v>108</v>
      </c>
      <c r="D666" s="8">
        <v>40831</v>
      </c>
      <c r="E666" s="87">
        <f t="shared" ca="1" si="20"/>
        <v>11</v>
      </c>
      <c r="F666" s="99">
        <v>79400</v>
      </c>
      <c r="G666" s="100">
        <v>4</v>
      </c>
      <c r="H666" s="214">
        <f t="shared" si="21"/>
        <v>83370</v>
      </c>
      <c r="K666" s="138"/>
      <c r="L666" s="138"/>
      <c r="M666" s="138"/>
      <c r="N666" s="133"/>
      <c r="O666" s="139"/>
      <c r="P666" s="140"/>
      <c r="Q666" s="136"/>
      <c r="R666" s="141"/>
    </row>
    <row r="667" spans="1:18">
      <c r="A667" s="7" t="s">
        <v>363</v>
      </c>
      <c r="B667" s="7" t="s">
        <v>123</v>
      </c>
      <c r="C667" s="7" t="s">
        <v>111</v>
      </c>
      <c r="D667" s="8">
        <v>39959</v>
      </c>
      <c r="E667" s="87">
        <f t="shared" ca="1" si="20"/>
        <v>13</v>
      </c>
      <c r="F667" s="99">
        <v>79460</v>
      </c>
      <c r="G667" s="100">
        <v>5</v>
      </c>
      <c r="H667" s="214">
        <f t="shared" si="21"/>
        <v>83433</v>
      </c>
      <c r="K667" s="138"/>
      <c r="L667" s="138"/>
      <c r="M667" s="138"/>
      <c r="N667" s="133"/>
      <c r="O667" s="139"/>
      <c r="P667" s="140"/>
      <c r="Q667" s="136"/>
      <c r="R667" s="141"/>
    </row>
    <row r="668" spans="1:18">
      <c r="A668" s="7" t="s">
        <v>947</v>
      </c>
      <c r="B668" s="7" t="s">
        <v>119</v>
      </c>
      <c r="C668" s="7" t="s">
        <v>108</v>
      </c>
      <c r="D668" s="8">
        <v>36078</v>
      </c>
      <c r="E668" s="87">
        <f t="shared" ca="1" si="20"/>
        <v>24</v>
      </c>
      <c r="F668" s="99">
        <v>79610</v>
      </c>
      <c r="G668" s="100">
        <v>2</v>
      </c>
      <c r="H668" s="214">
        <f t="shared" si="21"/>
        <v>83590.5</v>
      </c>
      <c r="K668" s="138"/>
      <c r="L668" s="138"/>
      <c r="M668" s="138"/>
      <c r="N668" s="133"/>
      <c r="O668" s="139"/>
      <c r="P668" s="140"/>
      <c r="Q668" s="136"/>
      <c r="R668" s="141"/>
    </row>
    <row r="669" spans="1:18">
      <c r="A669" s="7" t="s">
        <v>584</v>
      </c>
      <c r="B669" s="7" t="s">
        <v>140</v>
      </c>
      <c r="C669" s="7" t="s">
        <v>108</v>
      </c>
      <c r="D669" s="8">
        <v>38807</v>
      </c>
      <c r="E669" s="87">
        <f t="shared" ca="1" si="20"/>
        <v>16</v>
      </c>
      <c r="F669" s="99">
        <v>79730</v>
      </c>
      <c r="G669" s="100">
        <v>2</v>
      </c>
      <c r="H669" s="214">
        <f t="shared" si="21"/>
        <v>83716.5</v>
      </c>
      <c r="K669" s="138"/>
      <c r="L669" s="138"/>
      <c r="M669" s="138"/>
      <c r="N669" s="142"/>
      <c r="O669" s="139"/>
      <c r="P669" s="140"/>
      <c r="Q669" s="136"/>
      <c r="R669" s="141"/>
    </row>
    <row r="670" spans="1:18">
      <c r="A670" s="7" t="s">
        <v>134</v>
      </c>
      <c r="B670" s="7" t="s">
        <v>135</v>
      </c>
      <c r="C670" s="7" t="s">
        <v>108</v>
      </c>
      <c r="D670" s="8">
        <v>41136</v>
      </c>
      <c r="E670" s="87">
        <f t="shared" ca="1" si="20"/>
        <v>10</v>
      </c>
      <c r="F670" s="99">
        <v>79760</v>
      </c>
      <c r="G670" s="100">
        <v>5</v>
      </c>
      <c r="H670" s="214">
        <f t="shared" si="21"/>
        <v>83748</v>
      </c>
      <c r="K670" s="138"/>
      <c r="L670" s="138"/>
      <c r="M670" s="138"/>
      <c r="N670" s="133"/>
      <c r="O670" s="139"/>
      <c r="P670" s="140"/>
      <c r="Q670" s="136"/>
      <c r="R670" s="141"/>
    </row>
    <row r="671" spans="1:18">
      <c r="A671" s="7" t="s">
        <v>165</v>
      </c>
      <c r="B671" s="7" t="s">
        <v>115</v>
      </c>
      <c r="C671" s="7" t="s">
        <v>108</v>
      </c>
      <c r="D671" s="8">
        <v>40947</v>
      </c>
      <c r="E671" s="87">
        <f t="shared" ca="1" si="20"/>
        <v>10</v>
      </c>
      <c r="F671" s="99">
        <v>79770</v>
      </c>
      <c r="G671" s="100">
        <v>4</v>
      </c>
      <c r="H671" s="214">
        <f t="shared" si="21"/>
        <v>83758.5</v>
      </c>
      <c r="K671" s="138"/>
      <c r="L671" s="138"/>
      <c r="M671" s="138"/>
      <c r="N671" s="133"/>
      <c r="O671" s="139"/>
      <c r="P671" s="140"/>
      <c r="Q671" s="136"/>
      <c r="R671" s="141"/>
    </row>
    <row r="672" spans="1:18">
      <c r="A672" s="7" t="s">
        <v>248</v>
      </c>
      <c r="B672" s="7" t="s">
        <v>137</v>
      </c>
      <c r="C672" s="7" t="s">
        <v>111</v>
      </c>
      <c r="D672" s="8">
        <v>40550</v>
      </c>
      <c r="E672" s="87">
        <f t="shared" ca="1" si="20"/>
        <v>12</v>
      </c>
      <c r="F672" s="99">
        <v>80050</v>
      </c>
      <c r="G672" s="100">
        <v>2</v>
      </c>
      <c r="H672" s="214">
        <f t="shared" si="21"/>
        <v>84052.5</v>
      </c>
      <c r="K672" s="138"/>
      <c r="L672" s="138"/>
      <c r="M672" s="138"/>
      <c r="N672" s="133"/>
      <c r="O672" s="139"/>
      <c r="P672" s="140"/>
      <c r="Q672" s="136"/>
      <c r="R672" s="141"/>
    </row>
    <row r="673" spans="1:18">
      <c r="A673" s="7" t="s">
        <v>411</v>
      </c>
      <c r="B673" s="7" t="s">
        <v>115</v>
      </c>
      <c r="C673" s="7" t="s">
        <v>108</v>
      </c>
      <c r="D673" s="8">
        <v>39678</v>
      </c>
      <c r="E673" s="87">
        <f t="shared" ca="1" si="20"/>
        <v>14</v>
      </c>
      <c r="F673" s="99">
        <v>80090</v>
      </c>
      <c r="G673" s="100">
        <v>2</v>
      </c>
      <c r="H673" s="214">
        <f t="shared" si="21"/>
        <v>84094.5</v>
      </c>
      <c r="K673" s="138"/>
      <c r="L673" s="138"/>
      <c r="M673" s="138"/>
      <c r="N673" s="133"/>
      <c r="O673" s="139"/>
      <c r="P673" s="140"/>
      <c r="Q673" s="136"/>
      <c r="R673" s="141"/>
    </row>
    <row r="674" spans="1:18">
      <c r="A674" s="7" t="s">
        <v>596</v>
      </c>
      <c r="B674" s="7" t="s">
        <v>137</v>
      </c>
      <c r="C674" s="7" t="s">
        <v>108</v>
      </c>
      <c r="D674" s="8">
        <v>38774</v>
      </c>
      <c r="E674" s="87">
        <f t="shared" ca="1" si="20"/>
        <v>16</v>
      </c>
      <c r="F674" s="99">
        <v>80120</v>
      </c>
      <c r="G674" s="100">
        <v>4</v>
      </c>
      <c r="H674" s="214">
        <f t="shared" si="21"/>
        <v>84126</v>
      </c>
      <c r="K674" s="138"/>
      <c r="L674" s="138"/>
      <c r="M674" s="138"/>
      <c r="N674" s="133"/>
      <c r="O674" s="139"/>
      <c r="P674" s="140"/>
      <c r="Q674" s="136"/>
      <c r="R674" s="141"/>
    </row>
    <row r="675" spans="1:18">
      <c r="A675" s="7" t="s">
        <v>236</v>
      </c>
      <c r="B675" s="7" t="s">
        <v>119</v>
      </c>
      <c r="C675" s="7" t="s">
        <v>108</v>
      </c>
      <c r="D675" s="8">
        <v>40581</v>
      </c>
      <c r="E675" s="87">
        <f t="shared" ca="1" si="20"/>
        <v>11</v>
      </c>
      <c r="F675" s="99">
        <v>80260</v>
      </c>
      <c r="G675" s="100">
        <v>3</v>
      </c>
      <c r="H675" s="214">
        <f t="shared" si="21"/>
        <v>84273</v>
      </c>
      <c r="K675" s="138"/>
      <c r="L675" s="138"/>
      <c r="M675" s="138"/>
      <c r="N675" s="133"/>
      <c r="O675" s="139"/>
      <c r="P675" s="140"/>
      <c r="Q675" s="136"/>
      <c r="R675" s="141"/>
    </row>
    <row r="676" spans="1:18">
      <c r="A676" s="7" t="s">
        <v>563</v>
      </c>
      <c r="B676" s="7" t="s">
        <v>140</v>
      </c>
      <c r="C676" s="7" t="s">
        <v>111</v>
      </c>
      <c r="D676" s="8">
        <v>38912</v>
      </c>
      <c r="E676" s="87">
        <f t="shared" ca="1" si="20"/>
        <v>16</v>
      </c>
      <c r="F676" s="99">
        <v>80330</v>
      </c>
      <c r="G676" s="100">
        <v>4</v>
      </c>
      <c r="H676" s="214">
        <f t="shared" si="21"/>
        <v>84346.5</v>
      </c>
      <c r="K676" s="138"/>
      <c r="L676" s="138"/>
      <c r="M676" s="138"/>
      <c r="N676" s="133"/>
      <c r="O676" s="139"/>
      <c r="P676" s="140"/>
      <c r="Q676" s="136"/>
      <c r="R676" s="141"/>
    </row>
    <row r="677" spans="1:18">
      <c r="A677" s="7" t="s">
        <v>378</v>
      </c>
      <c r="B677" s="7" t="s">
        <v>140</v>
      </c>
      <c r="C677" s="7" t="s">
        <v>111</v>
      </c>
      <c r="D677" s="8">
        <v>39785</v>
      </c>
      <c r="E677" s="87">
        <f t="shared" ca="1" si="20"/>
        <v>14</v>
      </c>
      <c r="F677" s="99">
        <v>80690</v>
      </c>
      <c r="G677" s="100">
        <v>3</v>
      </c>
      <c r="H677" s="214">
        <f t="shared" si="21"/>
        <v>84724.5</v>
      </c>
      <c r="K677" s="138"/>
      <c r="L677" s="138"/>
      <c r="M677" s="138"/>
      <c r="N677" s="133"/>
      <c r="O677" s="139"/>
      <c r="P677" s="140"/>
      <c r="Q677" s="136"/>
      <c r="R677" s="141"/>
    </row>
    <row r="678" spans="1:18">
      <c r="A678" s="7" t="s">
        <v>342</v>
      </c>
      <c r="B678" s="7" t="s">
        <v>107</v>
      </c>
      <c r="C678" s="7" t="s">
        <v>111</v>
      </c>
      <c r="D678" s="8">
        <v>40235</v>
      </c>
      <c r="E678" s="87">
        <f t="shared" ca="1" si="20"/>
        <v>12</v>
      </c>
      <c r="F678" s="99">
        <v>80729</v>
      </c>
      <c r="G678" s="100">
        <v>3</v>
      </c>
      <c r="H678" s="214">
        <f t="shared" si="21"/>
        <v>84765.45</v>
      </c>
      <c r="K678" s="138"/>
      <c r="L678" s="138"/>
      <c r="M678" s="138"/>
      <c r="N678" s="133"/>
      <c r="O678" s="139"/>
      <c r="P678" s="140"/>
      <c r="Q678" s="136"/>
      <c r="R678" s="141"/>
    </row>
    <row r="679" spans="1:18">
      <c r="A679" s="7" t="s">
        <v>414</v>
      </c>
      <c r="B679" s="7" t="s">
        <v>115</v>
      </c>
      <c r="C679" s="7" t="s">
        <v>108</v>
      </c>
      <c r="D679" s="8">
        <v>39657</v>
      </c>
      <c r="E679" s="87">
        <f t="shared" ca="1" si="20"/>
        <v>14</v>
      </c>
      <c r="F679" s="99">
        <v>80880</v>
      </c>
      <c r="G679" s="100">
        <v>1</v>
      </c>
      <c r="H679" s="214">
        <f t="shared" si="21"/>
        <v>84924</v>
      </c>
      <c r="K679" s="138"/>
      <c r="L679" s="138"/>
      <c r="M679" s="138"/>
      <c r="N679" s="133"/>
      <c r="O679" s="139"/>
      <c r="P679" s="140"/>
      <c r="Q679" s="136"/>
      <c r="R679" s="141"/>
    </row>
    <row r="680" spans="1:18">
      <c r="A680" s="7" t="s">
        <v>425</v>
      </c>
      <c r="B680" s="7" t="s">
        <v>140</v>
      </c>
      <c r="C680" s="7" t="s">
        <v>108</v>
      </c>
      <c r="D680" s="8">
        <v>39597</v>
      </c>
      <c r="E680" s="87">
        <f t="shared" ca="1" si="20"/>
        <v>14</v>
      </c>
      <c r="F680" s="99">
        <v>81010</v>
      </c>
      <c r="G680" s="100">
        <v>4</v>
      </c>
      <c r="H680" s="214">
        <f t="shared" si="21"/>
        <v>85060.5</v>
      </c>
      <c r="K680" s="138"/>
      <c r="L680" s="138"/>
      <c r="M680" s="138"/>
      <c r="N680" s="133"/>
      <c r="O680" s="139"/>
      <c r="P680" s="140"/>
      <c r="Q680" s="136"/>
      <c r="R680" s="141"/>
    </row>
    <row r="681" spans="1:18">
      <c r="A681" s="7" t="s">
        <v>112</v>
      </c>
      <c r="B681" s="7" t="s">
        <v>113</v>
      </c>
      <c r="C681" s="7" t="s">
        <v>111</v>
      </c>
      <c r="D681" s="8">
        <v>41254</v>
      </c>
      <c r="E681" s="87">
        <f t="shared" ca="1" si="20"/>
        <v>10</v>
      </c>
      <c r="F681" s="99">
        <v>81070</v>
      </c>
      <c r="G681" s="100">
        <v>5</v>
      </c>
      <c r="H681" s="214">
        <f t="shared" si="21"/>
        <v>85123.5</v>
      </c>
      <c r="K681" s="138"/>
      <c r="L681" s="138"/>
      <c r="M681" s="138"/>
      <c r="N681" s="133"/>
      <c r="O681" s="139"/>
      <c r="P681" s="140"/>
      <c r="Q681" s="136"/>
      <c r="R681" s="141"/>
    </row>
    <row r="682" spans="1:18">
      <c r="A682" s="7" t="s">
        <v>608</v>
      </c>
      <c r="B682" s="7" t="s">
        <v>107</v>
      </c>
      <c r="C682" s="7" t="s">
        <v>108</v>
      </c>
      <c r="D682" s="8">
        <v>38347</v>
      </c>
      <c r="E682" s="87">
        <f t="shared" ca="1" si="20"/>
        <v>18</v>
      </c>
      <c r="F682" s="99">
        <v>81340</v>
      </c>
      <c r="G682" s="100">
        <v>2</v>
      </c>
      <c r="H682" s="214">
        <f t="shared" si="21"/>
        <v>85407</v>
      </c>
      <c r="K682" s="138"/>
      <c r="L682" s="138"/>
      <c r="M682" s="138"/>
      <c r="N682" s="133"/>
      <c r="O682" s="139"/>
      <c r="P682" s="140"/>
      <c r="Q682" s="136"/>
      <c r="R682" s="141"/>
    </row>
    <row r="683" spans="1:18">
      <c r="A683" s="7" t="s">
        <v>807</v>
      </c>
      <c r="B683" s="7" t="s">
        <v>140</v>
      </c>
      <c r="C683" s="7" t="s">
        <v>108</v>
      </c>
      <c r="D683" s="8">
        <v>36198</v>
      </c>
      <c r="E683" s="87">
        <f t="shared" ca="1" si="20"/>
        <v>23</v>
      </c>
      <c r="F683" s="99">
        <v>81400</v>
      </c>
      <c r="G683" s="100">
        <v>2</v>
      </c>
      <c r="H683" s="214">
        <f t="shared" si="21"/>
        <v>85470</v>
      </c>
      <c r="K683" s="138"/>
      <c r="L683" s="138"/>
      <c r="M683" s="138"/>
      <c r="N683" s="133"/>
      <c r="O683" s="139"/>
      <c r="P683" s="140"/>
      <c r="Q683" s="136"/>
      <c r="R683" s="141"/>
    </row>
    <row r="684" spans="1:18">
      <c r="A684" s="7" t="s">
        <v>185</v>
      </c>
      <c r="B684" s="7" t="s">
        <v>177</v>
      </c>
      <c r="C684" s="7" t="s">
        <v>108</v>
      </c>
      <c r="D684" s="8">
        <v>40841</v>
      </c>
      <c r="E684" s="87">
        <f t="shared" ca="1" si="20"/>
        <v>11</v>
      </c>
      <c r="F684" s="99">
        <v>81530</v>
      </c>
      <c r="G684" s="100">
        <v>5</v>
      </c>
      <c r="H684" s="214">
        <f t="shared" si="21"/>
        <v>85606.5</v>
      </c>
      <c r="K684" s="138"/>
      <c r="L684" s="138"/>
      <c r="M684" s="138"/>
      <c r="N684" s="133"/>
      <c r="O684" s="139"/>
      <c r="P684" s="140"/>
      <c r="Q684" s="136"/>
      <c r="R684" s="141"/>
    </row>
    <row r="685" spans="1:18">
      <c r="A685" s="7" t="s">
        <v>575</v>
      </c>
      <c r="B685" s="7" t="s">
        <v>147</v>
      </c>
      <c r="C685" s="7" t="s">
        <v>108</v>
      </c>
      <c r="D685" s="8">
        <v>38834</v>
      </c>
      <c r="E685" s="87">
        <f t="shared" ca="1" si="20"/>
        <v>16</v>
      </c>
      <c r="F685" s="99">
        <v>81640</v>
      </c>
      <c r="G685" s="100">
        <v>4</v>
      </c>
      <c r="H685" s="214">
        <f t="shared" si="21"/>
        <v>85722</v>
      </c>
      <c r="K685" s="138"/>
      <c r="L685" s="138"/>
      <c r="M685" s="138"/>
      <c r="N685" s="133"/>
      <c r="O685" s="139"/>
      <c r="P685" s="140"/>
      <c r="Q685" s="136"/>
      <c r="R685" s="141"/>
    </row>
    <row r="686" spans="1:18">
      <c r="A686" s="7" t="s">
        <v>468</v>
      </c>
      <c r="B686" s="7" t="s">
        <v>147</v>
      </c>
      <c r="C686" s="7" t="s">
        <v>111</v>
      </c>
      <c r="D686" s="8">
        <v>39330</v>
      </c>
      <c r="E686" s="87">
        <f t="shared" ca="1" si="20"/>
        <v>15</v>
      </c>
      <c r="F686" s="99">
        <v>81930</v>
      </c>
      <c r="G686" s="100">
        <v>5</v>
      </c>
      <c r="H686" s="214">
        <f t="shared" si="21"/>
        <v>86026.5</v>
      </c>
      <c r="K686" s="138"/>
      <c r="L686" s="138"/>
      <c r="M686" s="138"/>
      <c r="N686" s="133"/>
      <c r="O686" s="139"/>
      <c r="P686" s="140"/>
      <c r="Q686" s="136"/>
      <c r="R686" s="141"/>
    </row>
    <row r="687" spans="1:18">
      <c r="A687" s="7" t="s">
        <v>487</v>
      </c>
      <c r="B687" s="7" t="s">
        <v>140</v>
      </c>
      <c r="C687" s="7" t="s">
        <v>108</v>
      </c>
      <c r="D687" s="8">
        <v>39264</v>
      </c>
      <c r="E687" s="87">
        <f t="shared" ca="1" si="20"/>
        <v>15</v>
      </c>
      <c r="F687" s="99">
        <v>81980</v>
      </c>
      <c r="G687" s="100">
        <v>2</v>
      </c>
      <c r="H687" s="214">
        <f t="shared" si="21"/>
        <v>86079</v>
      </c>
      <c r="K687" s="138"/>
      <c r="L687" s="138"/>
      <c r="M687" s="138"/>
      <c r="N687" s="133"/>
      <c r="O687" s="139"/>
      <c r="P687" s="140"/>
      <c r="Q687" s="136"/>
      <c r="R687" s="141"/>
    </row>
    <row r="688" spans="1:18">
      <c r="A688" s="7" t="s">
        <v>866</v>
      </c>
      <c r="B688" s="7" t="s">
        <v>147</v>
      </c>
      <c r="C688" s="7" t="s">
        <v>108</v>
      </c>
      <c r="D688" s="8">
        <v>35857</v>
      </c>
      <c r="E688" s="87">
        <f t="shared" ca="1" si="20"/>
        <v>24</v>
      </c>
      <c r="F688" s="99">
        <v>82110</v>
      </c>
      <c r="G688" s="100">
        <v>3</v>
      </c>
      <c r="H688" s="214">
        <f t="shared" si="21"/>
        <v>86215.5</v>
      </c>
      <c r="K688" s="138"/>
      <c r="L688" s="138"/>
      <c r="M688" s="138"/>
      <c r="N688" s="133"/>
      <c r="O688" s="139"/>
      <c r="P688" s="140"/>
      <c r="Q688" s="136"/>
      <c r="R688" s="141"/>
    </row>
    <row r="689" spans="1:18">
      <c r="A689" s="7" t="s">
        <v>318</v>
      </c>
      <c r="B689" s="7" t="s">
        <v>123</v>
      </c>
      <c r="C689" s="7" t="s">
        <v>108</v>
      </c>
      <c r="D689" s="8">
        <v>40310</v>
      </c>
      <c r="E689" s="87">
        <f t="shared" ca="1" si="20"/>
        <v>12</v>
      </c>
      <c r="F689" s="99">
        <v>82120</v>
      </c>
      <c r="G689" s="100">
        <v>5</v>
      </c>
      <c r="H689" s="214">
        <f t="shared" si="21"/>
        <v>86226</v>
      </c>
      <c r="K689" s="138"/>
      <c r="L689" s="138"/>
      <c r="M689" s="138"/>
      <c r="N689" s="133"/>
      <c r="O689" s="139"/>
      <c r="P689" s="140"/>
      <c r="Q689" s="136"/>
      <c r="R689" s="141"/>
    </row>
    <row r="690" spans="1:18">
      <c r="A690" s="7" t="s">
        <v>397</v>
      </c>
      <c r="B690" s="7" t="s">
        <v>107</v>
      </c>
      <c r="C690" s="7" t="s">
        <v>108</v>
      </c>
      <c r="D690" s="8">
        <v>39728</v>
      </c>
      <c r="E690" s="87">
        <f t="shared" ca="1" si="20"/>
        <v>14</v>
      </c>
      <c r="F690" s="99">
        <v>82370</v>
      </c>
      <c r="G690" s="100">
        <v>5</v>
      </c>
      <c r="H690" s="214">
        <f t="shared" si="21"/>
        <v>86488.5</v>
      </c>
      <c r="K690" s="138"/>
      <c r="L690" s="138"/>
      <c r="M690" s="138"/>
      <c r="N690" s="133"/>
      <c r="O690" s="139"/>
      <c r="P690" s="140"/>
      <c r="Q690" s="136"/>
      <c r="R690" s="141"/>
    </row>
    <row r="691" spans="1:18">
      <c r="A691" s="7" t="s">
        <v>794</v>
      </c>
      <c r="B691" s="7" t="s">
        <v>113</v>
      </c>
      <c r="C691" s="7" t="s">
        <v>108</v>
      </c>
      <c r="D691" s="8">
        <v>36082</v>
      </c>
      <c r="E691" s="87">
        <f t="shared" ca="1" si="20"/>
        <v>24</v>
      </c>
      <c r="F691" s="99">
        <v>82400</v>
      </c>
      <c r="G691" s="100">
        <v>2</v>
      </c>
      <c r="H691" s="214">
        <f t="shared" si="21"/>
        <v>86520</v>
      </c>
      <c r="K691" s="138"/>
      <c r="L691" s="138"/>
      <c r="M691" s="138"/>
      <c r="N691" s="133"/>
      <c r="O691" s="139"/>
      <c r="P691" s="140"/>
      <c r="Q691" s="136"/>
      <c r="R691" s="141"/>
    </row>
    <row r="692" spans="1:18">
      <c r="A692" s="7" t="s">
        <v>924</v>
      </c>
      <c r="B692" s="7" t="s">
        <v>119</v>
      </c>
      <c r="C692" s="7" t="s">
        <v>108</v>
      </c>
      <c r="D692" s="8">
        <v>37625</v>
      </c>
      <c r="E692" s="87">
        <f t="shared" ca="1" si="20"/>
        <v>20</v>
      </c>
      <c r="F692" s="99">
        <v>82490</v>
      </c>
      <c r="G692" s="100">
        <v>5</v>
      </c>
      <c r="H692" s="214">
        <f t="shared" si="21"/>
        <v>86614.5</v>
      </c>
      <c r="K692" s="138"/>
      <c r="L692" s="138"/>
      <c r="M692" s="138"/>
      <c r="N692" s="133"/>
      <c r="O692" s="139"/>
      <c r="P692" s="140"/>
      <c r="Q692" s="136"/>
      <c r="R692" s="141"/>
    </row>
    <row r="693" spans="1:18">
      <c r="A693" s="7" t="s">
        <v>172</v>
      </c>
      <c r="B693" s="7" t="s">
        <v>137</v>
      </c>
      <c r="C693" s="7" t="s">
        <v>108</v>
      </c>
      <c r="D693" s="8">
        <v>40918</v>
      </c>
      <c r="E693" s="87">
        <f t="shared" ca="1" si="20"/>
        <v>11</v>
      </c>
      <c r="F693" s="99">
        <v>82500</v>
      </c>
      <c r="G693" s="100">
        <v>5</v>
      </c>
      <c r="H693" s="214">
        <f t="shared" si="21"/>
        <v>86625</v>
      </c>
      <c r="K693" s="138"/>
      <c r="L693" s="138"/>
      <c r="M693" s="138"/>
      <c r="N693" s="142"/>
      <c r="O693" s="139"/>
      <c r="P693" s="140"/>
      <c r="Q693" s="136"/>
      <c r="R693" s="141"/>
    </row>
    <row r="694" spans="1:18">
      <c r="A694" s="7" t="s">
        <v>502</v>
      </c>
      <c r="B694" s="7" t="s">
        <v>119</v>
      </c>
      <c r="C694" s="7" t="s">
        <v>108</v>
      </c>
      <c r="D694" s="8">
        <v>39183</v>
      </c>
      <c r="E694" s="87">
        <f t="shared" ca="1" si="20"/>
        <v>15</v>
      </c>
      <c r="F694" s="99">
        <v>82700</v>
      </c>
      <c r="G694" s="100">
        <v>3</v>
      </c>
      <c r="H694" s="214">
        <f t="shared" si="21"/>
        <v>86835</v>
      </c>
      <c r="K694" s="138"/>
      <c r="L694" s="138"/>
      <c r="M694" s="138"/>
      <c r="N694" s="133"/>
      <c r="O694" s="139"/>
      <c r="P694" s="140"/>
      <c r="Q694" s="136"/>
      <c r="R694" s="141"/>
    </row>
    <row r="695" spans="1:18">
      <c r="A695" s="7" t="s">
        <v>136</v>
      </c>
      <c r="B695" s="7" t="s">
        <v>137</v>
      </c>
      <c r="C695" s="7" t="s">
        <v>108</v>
      </c>
      <c r="D695" s="8">
        <v>41128</v>
      </c>
      <c r="E695" s="87">
        <f t="shared" ca="1" si="20"/>
        <v>10</v>
      </c>
      <c r="F695" s="99">
        <v>82760</v>
      </c>
      <c r="G695" s="100">
        <v>4</v>
      </c>
      <c r="H695" s="214">
        <f t="shared" si="21"/>
        <v>86898</v>
      </c>
      <c r="K695" s="138"/>
      <c r="L695" s="138"/>
      <c r="M695" s="138"/>
      <c r="N695" s="133"/>
      <c r="O695" s="139"/>
      <c r="P695" s="140"/>
      <c r="Q695" s="136"/>
      <c r="R695" s="141"/>
    </row>
    <row r="696" spans="1:18">
      <c r="A696" s="7" t="s">
        <v>533</v>
      </c>
      <c r="B696" s="7" t="s">
        <v>123</v>
      </c>
      <c r="C696" s="7" t="s">
        <v>111</v>
      </c>
      <c r="D696" s="8">
        <v>39094</v>
      </c>
      <c r="E696" s="87">
        <f t="shared" ca="1" si="20"/>
        <v>16</v>
      </c>
      <c r="F696" s="99">
        <v>83020</v>
      </c>
      <c r="G696" s="100">
        <v>4</v>
      </c>
      <c r="H696" s="214">
        <f t="shared" si="21"/>
        <v>87171</v>
      </c>
      <c r="K696" s="138"/>
      <c r="L696" s="138"/>
      <c r="M696" s="138"/>
      <c r="N696" s="133"/>
      <c r="O696" s="139"/>
      <c r="P696" s="140"/>
      <c r="Q696" s="136"/>
      <c r="R696" s="141"/>
    </row>
    <row r="697" spans="1:18">
      <c r="A697" s="7" t="s">
        <v>556</v>
      </c>
      <c r="B697" s="7" t="s">
        <v>123</v>
      </c>
      <c r="C697" s="7" t="s">
        <v>111</v>
      </c>
      <c r="D697" s="8">
        <v>38970</v>
      </c>
      <c r="E697" s="87">
        <f t="shared" ca="1" si="20"/>
        <v>16</v>
      </c>
      <c r="F697" s="99">
        <v>83070</v>
      </c>
      <c r="G697" s="100">
        <v>3</v>
      </c>
      <c r="H697" s="214">
        <f t="shared" si="21"/>
        <v>87223.5</v>
      </c>
      <c r="K697" s="138"/>
      <c r="L697" s="138"/>
      <c r="M697" s="138"/>
      <c r="N697" s="133"/>
      <c r="O697" s="139"/>
      <c r="P697" s="140"/>
      <c r="Q697" s="136"/>
      <c r="R697" s="141"/>
    </row>
    <row r="698" spans="1:18">
      <c r="A698" s="7" t="s">
        <v>446</v>
      </c>
      <c r="B698" s="7" t="s">
        <v>119</v>
      </c>
      <c r="C698" s="7" t="s">
        <v>108</v>
      </c>
      <c r="D698" s="8">
        <v>39448</v>
      </c>
      <c r="E698" s="87">
        <f t="shared" ca="1" si="20"/>
        <v>15</v>
      </c>
      <c r="F698" s="99">
        <v>83710</v>
      </c>
      <c r="G698" s="100">
        <v>3</v>
      </c>
      <c r="H698" s="214">
        <f t="shared" si="21"/>
        <v>87895.5</v>
      </c>
      <c r="K698" s="138"/>
      <c r="L698" s="138"/>
      <c r="M698" s="138"/>
      <c r="N698" s="133"/>
      <c r="O698" s="139"/>
      <c r="P698" s="140"/>
      <c r="Q698" s="136"/>
      <c r="R698" s="141"/>
    </row>
    <row r="699" spans="1:18">
      <c r="A699" s="7" t="s">
        <v>429</v>
      </c>
      <c r="B699" s="7" t="s">
        <v>140</v>
      </c>
      <c r="C699" s="7" t="s">
        <v>111</v>
      </c>
      <c r="D699" s="8">
        <v>39545</v>
      </c>
      <c r="E699" s="87">
        <f t="shared" ca="1" si="20"/>
        <v>14</v>
      </c>
      <c r="F699" s="99">
        <v>84170</v>
      </c>
      <c r="G699" s="100">
        <v>2</v>
      </c>
      <c r="H699" s="214">
        <f t="shared" si="21"/>
        <v>88378.5</v>
      </c>
      <c r="K699" s="138"/>
      <c r="L699" s="138"/>
      <c r="M699" s="138"/>
      <c r="N699" s="133"/>
      <c r="O699" s="139"/>
      <c r="P699" s="140"/>
      <c r="Q699" s="136"/>
      <c r="R699" s="141"/>
    </row>
    <row r="700" spans="1:18">
      <c r="A700" s="7" t="s">
        <v>571</v>
      </c>
      <c r="B700" s="7" t="s">
        <v>123</v>
      </c>
      <c r="C700" s="7" t="s">
        <v>111</v>
      </c>
      <c r="D700" s="8">
        <v>38856</v>
      </c>
      <c r="E700" s="87">
        <f t="shared" ca="1" si="20"/>
        <v>16</v>
      </c>
      <c r="F700" s="99">
        <v>84200</v>
      </c>
      <c r="G700" s="100">
        <v>2</v>
      </c>
      <c r="H700" s="214">
        <f t="shared" si="21"/>
        <v>88410</v>
      </c>
      <c r="K700" s="138"/>
      <c r="L700" s="138"/>
      <c r="M700" s="138"/>
      <c r="N700" s="133"/>
      <c r="O700" s="139"/>
      <c r="P700" s="140"/>
      <c r="Q700" s="136"/>
      <c r="R700" s="141"/>
    </row>
    <row r="701" spans="1:18">
      <c r="A701" s="7" t="s">
        <v>228</v>
      </c>
      <c r="B701" s="7" t="s">
        <v>115</v>
      </c>
      <c r="C701" s="7" t="s">
        <v>111</v>
      </c>
      <c r="D701" s="10">
        <v>40620</v>
      </c>
      <c r="E701" s="87">
        <f t="shared" ca="1" si="20"/>
        <v>11</v>
      </c>
      <c r="F701" s="99">
        <v>84300</v>
      </c>
      <c r="G701" s="100">
        <v>1</v>
      </c>
      <c r="H701" s="214">
        <f t="shared" si="21"/>
        <v>88515</v>
      </c>
      <c r="K701" s="138"/>
      <c r="L701" s="138"/>
      <c r="M701" s="138"/>
      <c r="N701" s="133"/>
      <c r="O701" s="139"/>
      <c r="P701" s="140"/>
      <c r="Q701" s="136"/>
      <c r="R701" s="141"/>
    </row>
    <row r="702" spans="1:18">
      <c r="A702" s="7" t="s">
        <v>798</v>
      </c>
      <c r="B702" s="7" t="s">
        <v>215</v>
      </c>
      <c r="C702" s="7" t="s">
        <v>131</v>
      </c>
      <c r="D702" s="8">
        <v>37946</v>
      </c>
      <c r="E702" s="87">
        <f t="shared" ca="1" si="20"/>
        <v>19</v>
      </c>
      <c r="F702" s="99">
        <v>85130</v>
      </c>
      <c r="G702" s="100">
        <v>5</v>
      </c>
      <c r="H702" s="214">
        <f t="shared" si="21"/>
        <v>89386.5</v>
      </c>
      <c r="K702" s="138"/>
      <c r="L702" s="138"/>
      <c r="M702" s="138"/>
      <c r="N702" s="133"/>
      <c r="O702" s="139"/>
      <c r="P702" s="140"/>
      <c r="Q702" s="136"/>
      <c r="R702" s="141"/>
    </row>
    <row r="703" spans="1:18">
      <c r="A703" s="7" t="s">
        <v>546</v>
      </c>
      <c r="B703" s="7" t="s">
        <v>135</v>
      </c>
      <c r="C703" s="7" t="s">
        <v>108</v>
      </c>
      <c r="D703" s="8">
        <v>39029</v>
      </c>
      <c r="E703" s="87">
        <f t="shared" ca="1" si="20"/>
        <v>16</v>
      </c>
      <c r="F703" s="99">
        <v>85300</v>
      </c>
      <c r="G703" s="100">
        <v>2</v>
      </c>
      <c r="H703" s="214">
        <f t="shared" si="21"/>
        <v>89565</v>
      </c>
      <c r="K703" s="138"/>
      <c r="L703" s="138"/>
      <c r="M703" s="138"/>
      <c r="N703" s="133"/>
      <c r="O703" s="139"/>
      <c r="P703" s="140"/>
      <c r="Q703" s="136"/>
      <c r="R703" s="141"/>
    </row>
    <row r="704" spans="1:18">
      <c r="A704" s="7" t="s">
        <v>666</v>
      </c>
      <c r="B704" s="7" t="s">
        <v>123</v>
      </c>
      <c r="C704" s="7" t="s">
        <v>111</v>
      </c>
      <c r="D704" s="8">
        <v>35848</v>
      </c>
      <c r="E704" s="87">
        <f t="shared" ca="1" si="20"/>
        <v>24</v>
      </c>
      <c r="F704" s="99">
        <v>85480</v>
      </c>
      <c r="G704" s="100">
        <v>5</v>
      </c>
      <c r="H704" s="214">
        <f t="shared" si="21"/>
        <v>89754</v>
      </c>
      <c r="K704" s="138"/>
      <c r="L704" s="138"/>
      <c r="M704" s="138"/>
      <c r="N704" s="133"/>
      <c r="O704" s="139"/>
      <c r="P704" s="140"/>
      <c r="Q704" s="136"/>
      <c r="R704" s="141"/>
    </row>
    <row r="705" spans="1:18">
      <c r="A705" s="7" t="s">
        <v>213</v>
      </c>
      <c r="B705" s="7" t="s">
        <v>206</v>
      </c>
      <c r="C705" s="7" t="s">
        <v>111</v>
      </c>
      <c r="D705" s="8">
        <v>40692</v>
      </c>
      <c r="E705" s="87">
        <f t="shared" ca="1" si="20"/>
        <v>11</v>
      </c>
      <c r="F705" s="99">
        <v>85510</v>
      </c>
      <c r="G705" s="100">
        <v>4</v>
      </c>
      <c r="H705" s="214">
        <f t="shared" si="21"/>
        <v>89785.5</v>
      </c>
      <c r="K705" s="138"/>
      <c r="L705" s="138"/>
      <c r="M705" s="138"/>
      <c r="N705" s="133"/>
      <c r="O705" s="139"/>
      <c r="P705" s="140"/>
      <c r="Q705" s="136"/>
      <c r="R705" s="141"/>
    </row>
    <row r="706" spans="1:18">
      <c r="A706" s="7" t="s">
        <v>760</v>
      </c>
      <c r="B706" s="7" t="s">
        <v>123</v>
      </c>
      <c r="C706" s="7" t="s">
        <v>108</v>
      </c>
      <c r="D706" s="8">
        <v>37348</v>
      </c>
      <c r="E706" s="87">
        <f t="shared" ref="E706:E742" ca="1" si="22">DATEDIF(D706,TODAY(),"Y")</f>
        <v>20</v>
      </c>
      <c r="F706" s="99">
        <v>85880</v>
      </c>
      <c r="G706" s="100">
        <v>3</v>
      </c>
      <c r="H706" s="214">
        <f t="shared" si="21"/>
        <v>90174</v>
      </c>
      <c r="K706" s="138"/>
      <c r="L706" s="138"/>
      <c r="M706" s="138"/>
      <c r="N706" s="133"/>
      <c r="O706" s="139"/>
      <c r="P706" s="140"/>
      <c r="Q706" s="136"/>
      <c r="R706" s="141"/>
    </row>
    <row r="707" spans="1:18">
      <c r="A707" s="7" t="s">
        <v>186</v>
      </c>
      <c r="B707" s="7" t="s">
        <v>123</v>
      </c>
      <c r="C707" s="7" t="s">
        <v>108</v>
      </c>
      <c r="D707" s="8">
        <v>40832</v>
      </c>
      <c r="E707" s="87">
        <f t="shared" ca="1" si="22"/>
        <v>11</v>
      </c>
      <c r="F707" s="99">
        <v>85920</v>
      </c>
      <c r="G707" s="100">
        <v>4</v>
      </c>
      <c r="H707" s="214">
        <f t="shared" ref="H707:H742" si="23">$I$2*F707+F707</f>
        <v>90216</v>
      </c>
      <c r="K707" s="138"/>
      <c r="L707" s="138"/>
      <c r="M707" s="138"/>
      <c r="N707" s="142"/>
      <c r="O707" s="139"/>
      <c r="P707" s="140"/>
      <c r="Q707" s="136"/>
      <c r="R707" s="141"/>
    </row>
    <row r="708" spans="1:18">
      <c r="A708" s="7" t="s">
        <v>590</v>
      </c>
      <c r="B708" s="7" t="s">
        <v>119</v>
      </c>
      <c r="C708" s="7" t="s">
        <v>111</v>
      </c>
      <c r="D708" s="8">
        <v>38793</v>
      </c>
      <c r="E708" s="87">
        <f t="shared" ca="1" si="22"/>
        <v>16</v>
      </c>
      <c r="F708" s="99">
        <v>85930</v>
      </c>
      <c r="G708" s="100">
        <v>2</v>
      </c>
      <c r="H708" s="214">
        <f t="shared" si="23"/>
        <v>90226.5</v>
      </c>
      <c r="K708" s="138"/>
      <c r="L708" s="138"/>
      <c r="M708" s="138"/>
      <c r="N708" s="133"/>
      <c r="O708" s="139"/>
      <c r="P708" s="140"/>
      <c r="Q708" s="136"/>
      <c r="R708" s="141"/>
    </row>
    <row r="709" spans="1:18">
      <c r="A709" s="7" t="s">
        <v>381</v>
      </c>
      <c r="B709" s="7" t="s">
        <v>110</v>
      </c>
      <c r="C709" s="7" t="s">
        <v>111</v>
      </c>
      <c r="D709" s="8">
        <v>39772</v>
      </c>
      <c r="E709" s="87">
        <f t="shared" ca="1" si="22"/>
        <v>14</v>
      </c>
      <c r="F709" s="99">
        <v>85980</v>
      </c>
      <c r="G709" s="100">
        <v>2</v>
      </c>
      <c r="H709" s="214">
        <f t="shared" si="23"/>
        <v>90279</v>
      </c>
      <c r="K709" s="138"/>
      <c r="L709" s="138"/>
      <c r="M709" s="138"/>
      <c r="N709" s="133"/>
      <c r="O709" s="139"/>
      <c r="P709" s="140"/>
      <c r="Q709" s="136"/>
      <c r="R709" s="141"/>
    </row>
    <row r="710" spans="1:18">
      <c r="A710" s="7" t="s">
        <v>398</v>
      </c>
      <c r="B710" s="7" t="s">
        <v>107</v>
      </c>
      <c r="C710" s="7" t="s">
        <v>111</v>
      </c>
      <c r="D710" s="8">
        <v>39728</v>
      </c>
      <c r="E710" s="87">
        <f t="shared" ca="1" si="22"/>
        <v>14</v>
      </c>
      <c r="F710" s="99">
        <v>86040</v>
      </c>
      <c r="G710" s="100">
        <v>5</v>
      </c>
      <c r="H710" s="214">
        <f t="shared" si="23"/>
        <v>90342</v>
      </c>
      <c r="K710" s="138"/>
      <c r="L710" s="138"/>
      <c r="M710" s="138"/>
      <c r="N710" s="133"/>
      <c r="O710" s="139"/>
      <c r="P710" s="140"/>
      <c r="Q710" s="136"/>
      <c r="R710" s="141"/>
    </row>
    <row r="711" spans="1:18">
      <c r="A711" s="7" t="s">
        <v>921</v>
      </c>
      <c r="B711" s="7" t="s">
        <v>119</v>
      </c>
      <c r="C711" s="7" t="s">
        <v>111</v>
      </c>
      <c r="D711" s="8">
        <v>35806</v>
      </c>
      <c r="E711" s="87">
        <f t="shared" ca="1" si="22"/>
        <v>25</v>
      </c>
      <c r="F711" s="99">
        <v>86100</v>
      </c>
      <c r="G711" s="100">
        <v>4</v>
      </c>
      <c r="H711" s="214">
        <f t="shared" si="23"/>
        <v>90405</v>
      </c>
      <c r="K711" s="138"/>
      <c r="L711" s="138"/>
      <c r="M711" s="138"/>
      <c r="N711" s="133"/>
      <c r="O711" s="139"/>
      <c r="P711" s="140"/>
      <c r="Q711" s="136"/>
      <c r="R711" s="141"/>
    </row>
    <row r="712" spans="1:18">
      <c r="A712" s="7" t="s">
        <v>614</v>
      </c>
      <c r="B712" s="7" t="s">
        <v>115</v>
      </c>
      <c r="C712" s="7" t="s">
        <v>108</v>
      </c>
      <c r="D712" s="8">
        <v>38227</v>
      </c>
      <c r="E712" s="87">
        <f t="shared" ca="1" si="22"/>
        <v>18</v>
      </c>
      <c r="F712" s="99">
        <v>86200</v>
      </c>
      <c r="G712" s="100">
        <v>3</v>
      </c>
      <c r="H712" s="214">
        <f t="shared" si="23"/>
        <v>90510</v>
      </c>
      <c r="K712" s="138"/>
      <c r="L712" s="138"/>
      <c r="M712" s="138"/>
      <c r="N712" s="133"/>
      <c r="O712" s="139"/>
      <c r="P712" s="140"/>
      <c r="Q712" s="136"/>
      <c r="R712" s="141"/>
    </row>
    <row r="713" spans="1:18">
      <c r="A713" s="7" t="s">
        <v>129</v>
      </c>
      <c r="B713" s="7" t="s">
        <v>119</v>
      </c>
      <c r="C713" s="7" t="s">
        <v>108</v>
      </c>
      <c r="D713" s="8">
        <v>41157</v>
      </c>
      <c r="E713" s="87">
        <f t="shared" ca="1" si="22"/>
        <v>10</v>
      </c>
      <c r="F713" s="99">
        <v>86240</v>
      </c>
      <c r="G713" s="100">
        <v>1</v>
      </c>
      <c r="H713" s="214">
        <f t="shared" si="23"/>
        <v>90552</v>
      </c>
      <c r="K713" s="138"/>
      <c r="L713" s="138"/>
      <c r="M713" s="138"/>
      <c r="N713" s="133"/>
      <c r="O713" s="139"/>
      <c r="P713" s="140"/>
      <c r="Q713" s="136"/>
      <c r="R713" s="141"/>
    </row>
    <row r="714" spans="1:18">
      <c r="A714" s="7" t="s">
        <v>330</v>
      </c>
      <c r="B714" s="7" t="s">
        <v>140</v>
      </c>
      <c r="C714" s="7" t="s">
        <v>108</v>
      </c>
      <c r="D714" s="8">
        <v>40269</v>
      </c>
      <c r="E714" s="87">
        <f t="shared" ca="1" si="22"/>
        <v>12</v>
      </c>
      <c r="F714" s="99">
        <v>86260</v>
      </c>
      <c r="G714" s="100">
        <v>3</v>
      </c>
      <c r="H714" s="214">
        <f t="shared" si="23"/>
        <v>90573</v>
      </c>
      <c r="K714" s="138"/>
      <c r="L714" s="138"/>
      <c r="M714" s="138"/>
      <c r="N714" s="133"/>
      <c r="O714" s="139"/>
      <c r="P714" s="140"/>
      <c r="Q714" s="136"/>
      <c r="R714" s="141"/>
    </row>
    <row r="715" spans="1:18">
      <c r="A715" s="7" t="s">
        <v>542</v>
      </c>
      <c r="B715" s="7" t="s">
        <v>107</v>
      </c>
      <c r="C715" s="7" t="s">
        <v>108</v>
      </c>
      <c r="D715" s="8">
        <v>39063</v>
      </c>
      <c r="E715" s="87">
        <f t="shared" ca="1" si="22"/>
        <v>16</v>
      </c>
      <c r="F715" s="99">
        <v>86320</v>
      </c>
      <c r="G715" s="100">
        <v>4</v>
      </c>
      <c r="H715" s="214">
        <f t="shared" si="23"/>
        <v>90636</v>
      </c>
      <c r="K715" s="138"/>
      <c r="L715" s="138"/>
      <c r="M715" s="138"/>
      <c r="N715" s="133"/>
      <c r="O715" s="139"/>
      <c r="P715" s="140"/>
      <c r="Q715" s="136"/>
      <c r="R715" s="141"/>
    </row>
    <row r="716" spans="1:18">
      <c r="A716" s="7" t="s">
        <v>548</v>
      </c>
      <c r="B716" s="7" t="s">
        <v>121</v>
      </c>
      <c r="C716" s="7" t="s">
        <v>111</v>
      </c>
      <c r="D716" s="8">
        <v>39011</v>
      </c>
      <c r="E716" s="87">
        <f t="shared" ca="1" si="22"/>
        <v>16</v>
      </c>
      <c r="F716" s="99">
        <v>86470</v>
      </c>
      <c r="G716" s="100">
        <v>4</v>
      </c>
      <c r="H716" s="214">
        <f t="shared" si="23"/>
        <v>90793.5</v>
      </c>
      <c r="K716" s="138"/>
      <c r="L716" s="138"/>
      <c r="M716" s="138"/>
      <c r="N716" s="133"/>
      <c r="O716" s="139"/>
      <c r="P716" s="140"/>
      <c r="Q716" s="136"/>
      <c r="R716" s="141"/>
    </row>
    <row r="717" spans="1:18">
      <c r="A717" s="7" t="s">
        <v>226</v>
      </c>
      <c r="B717" s="7" t="s">
        <v>110</v>
      </c>
      <c r="C717" s="7" t="s">
        <v>108</v>
      </c>
      <c r="D717" s="8">
        <v>40624</v>
      </c>
      <c r="E717" s="87">
        <f t="shared" ca="1" si="22"/>
        <v>11</v>
      </c>
      <c r="F717" s="99">
        <v>86500</v>
      </c>
      <c r="G717" s="100">
        <v>1</v>
      </c>
      <c r="H717" s="214">
        <f t="shared" si="23"/>
        <v>90825</v>
      </c>
      <c r="K717" s="138"/>
      <c r="L717" s="138"/>
      <c r="M717" s="138"/>
      <c r="N717" s="133"/>
      <c r="O717" s="139"/>
      <c r="P717" s="140"/>
      <c r="Q717" s="136"/>
      <c r="R717" s="141"/>
    </row>
    <row r="718" spans="1:18">
      <c r="A718" s="7" t="s">
        <v>774</v>
      </c>
      <c r="B718" s="7" t="s">
        <v>260</v>
      </c>
      <c r="C718" s="7" t="s">
        <v>108</v>
      </c>
      <c r="D718" s="8">
        <v>37883</v>
      </c>
      <c r="E718" s="87">
        <f t="shared" ca="1" si="22"/>
        <v>19</v>
      </c>
      <c r="F718" s="99">
        <v>86530</v>
      </c>
      <c r="G718" s="100">
        <v>1</v>
      </c>
      <c r="H718" s="214">
        <f t="shared" si="23"/>
        <v>90856.5</v>
      </c>
      <c r="K718" s="138"/>
      <c r="L718" s="138"/>
      <c r="M718" s="138"/>
      <c r="N718" s="133"/>
      <c r="O718" s="139"/>
      <c r="P718" s="140"/>
      <c r="Q718" s="136"/>
      <c r="R718" s="141"/>
    </row>
    <row r="719" spans="1:18">
      <c r="A719" s="7" t="s">
        <v>504</v>
      </c>
      <c r="B719" s="7" t="s">
        <v>147</v>
      </c>
      <c r="C719" s="7" t="s">
        <v>108</v>
      </c>
      <c r="D719" s="8">
        <v>39180</v>
      </c>
      <c r="E719" s="87">
        <f t="shared" ca="1" si="22"/>
        <v>15</v>
      </c>
      <c r="F719" s="99">
        <v>86540</v>
      </c>
      <c r="G719" s="100">
        <v>4</v>
      </c>
      <c r="H719" s="214">
        <f t="shared" si="23"/>
        <v>90867</v>
      </c>
      <c r="K719" s="138"/>
      <c r="L719" s="138"/>
      <c r="M719" s="138"/>
      <c r="N719" s="142"/>
      <c r="O719" s="139"/>
      <c r="P719" s="140"/>
      <c r="Q719" s="136"/>
      <c r="R719" s="141"/>
    </row>
    <row r="720" spans="1:18">
      <c r="A720" s="7" t="s">
        <v>223</v>
      </c>
      <c r="B720" s="7" t="s">
        <v>107</v>
      </c>
      <c r="C720" s="7" t="s">
        <v>108</v>
      </c>
      <c r="D720" s="8">
        <v>40637</v>
      </c>
      <c r="E720" s="87">
        <f t="shared" ca="1" si="22"/>
        <v>11</v>
      </c>
      <c r="F720" s="99">
        <v>86640</v>
      </c>
      <c r="G720" s="100">
        <v>3</v>
      </c>
      <c r="H720" s="214">
        <f t="shared" si="23"/>
        <v>90972</v>
      </c>
      <c r="K720" s="138"/>
      <c r="L720" s="138"/>
      <c r="M720" s="138"/>
      <c r="N720" s="133"/>
      <c r="O720" s="139"/>
      <c r="P720" s="140"/>
      <c r="Q720" s="136"/>
      <c r="R720" s="141"/>
    </row>
    <row r="721" spans="1:18">
      <c r="A721" s="7" t="s">
        <v>865</v>
      </c>
      <c r="B721" s="7" t="s">
        <v>147</v>
      </c>
      <c r="C721" s="7" t="s">
        <v>108</v>
      </c>
      <c r="D721" s="8">
        <v>35856</v>
      </c>
      <c r="E721" s="87">
        <f t="shared" ca="1" si="22"/>
        <v>24</v>
      </c>
      <c r="F721" s="99">
        <v>86830</v>
      </c>
      <c r="G721" s="100">
        <v>3</v>
      </c>
      <c r="H721" s="214">
        <f t="shared" si="23"/>
        <v>91171.5</v>
      </c>
      <c r="K721" s="138"/>
      <c r="L721" s="138"/>
      <c r="M721" s="138"/>
      <c r="N721" s="133"/>
      <c r="O721" s="139"/>
      <c r="P721" s="140"/>
      <c r="Q721" s="136"/>
      <c r="R721" s="141"/>
    </row>
    <row r="722" spans="1:18">
      <c r="A722" s="7" t="s">
        <v>781</v>
      </c>
      <c r="B722" s="7" t="s">
        <v>137</v>
      </c>
      <c r="C722" s="7" t="s">
        <v>111</v>
      </c>
      <c r="D722" s="8">
        <v>36342</v>
      </c>
      <c r="E722" s="87">
        <f t="shared" ca="1" si="22"/>
        <v>23</v>
      </c>
      <c r="F722" s="99">
        <v>86970</v>
      </c>
      <c r="G722" s="100">
        <v>4</v>
      </c>
      <c r="H722" s="214">
        <f t="shared" si="23"/>
        <v>91318.5</v>
      </c>
      <c r="K722" s="138"/>
      <c r="L722" s="138"/>
      <c r="M722" s="138"/>
      <c r="N722" s="133"/>
      <c r="O722" s="139"/>
      <c r="P722" s="140"/>
      <c r="Q722" s="136"/>
      <c r="R722" s="141"/>
    </row>
    <row r="723" spans="1:18">
      <c r="A723" s="7" t="s">
        <v>539</v>
      </c>
      <c r="B723" s="7" t="s">
        <v>115</v>
      </c>
      <c r="C723" s="7" t="s">
        <v>108</v>
      </c>
      <c r="D723" s="8">
        <v>39085</v>
      </c>
      <c r="E723" s="87">
        <f t="shared" ca="1" si="22"/>
        <v>16</v>
      </c>
      <c r="F723" s="99">
        <v>87030</v>
      </c>
      <c r="G723" s="100">
        <v>3</v>
      </c>
      <c r="H723" s="214">
        <f t="shared" si="23"/>
        <v>91381.5</v>
      </c>
      <c r="K723" s="138"/>
      <c r="L723" s="138"/>
      <c r="M723" s="138"/>
      <c r="N723" s="133"/>
      <c r="O723" s="139"/>
      <c r="P723" s="140"/>
      <c r="Q723" s="136"/>
      <c r="R723" s="141"/>
    </row>
    <row r="724" spans="1:18">
      <c r="A724" s="7" t="s">
        <v>174</v>
      </c>
      <c r="B724" s="7" t="s">
        <v>147</v>
      </c>
      <c r="C724" s="7" t="s">
        <v>108</v>
      </c>
      <c r="D724" s="8">
        <v>40911</v>
      </c>
      <c r="E724" s="87">
        <f t="shared" ca="1" si="22"/>
        <v>11</v>
      </c>
      <c r="F724" s="99">
        <v>87120</v>
      </c>
      <c r="G724" s="100">
        <v>3</v>
      </c>
      <c r="H724" s="214">
        <f t="shared" si="23"/>
        <v>91476</v>
      </c>
      <c r="K724" s="138"/>
      <c r="L724" s="138"/>
      <c r="M724" s="138"/>
      <c r="N724" s="133"/>
      <c r="O724" s="139"/>
      <c r="P724" s="140"/>
      <c r="Q724" s="136"/>
      <c r="R724" s="141"/>
    </row>
    <row r="725" spans="1:18">
      <c r="A725" s="7" t="s">
        <v>456</v>
      </c>
      <c r="B725" s="7" t="s">
        <v>107</v>
      </c>
      <c r="C725" s="7" t="s">
        <v>108</v>
      </c>
      <c r="D725" s="8">
        <v>39399</v>
      </c>
      <c r="E725" s="87">
        <f t="shared" ca="1" si="22"/>
        <v>15</v>
      </c>
      <c r="F725" s="99">
        <v>87220</v>
      </c>
      <c r="G725" s="100">
        <v>1</v>
      </c>
      <c r="H725" s="214">
        <f t="shared" si="23"/>
        <v>91581</v>
      </c>
      <c r="K725" s="138"/>
      <c r="L725" s="138"/>
      <c r="M725" s="138"/>
      <c r="N725" s="142"/>
      <c r="O725" s="139"/>
      <c r="P725" s="140"/>
      <c r="Q725" s="136"/>
      <c r="R725" s="141"/>
    </row>
    <row r="726" spans="1:18">
      <c r="A726" s="7" t="s">
        <v>764</v>
      </c>
      <c r="B726" s="7" t="s">
        <v>123</v>
      </c>
      <c r="C726" s="7" t="s">
        <v>108</v>
      </c>
      <c r="D726" s="8">
        <v>37785</v>
      </c>
      <c r="E726" s="87">
        <f t="shared" ca="1" si="22"/>
        <v>19</v>
      </c>
      <c r="F726" s="99">
        <v>87280</v>
      </c>
      <c r="G726" s="100">
        <v>4</v>
      </c>
      <c r="H726" s="214">
        <f t="shared" si="23"/>
        <v>91644</v>
      </c>
      <c r="K726" s="138"/>
      <c r="L726" s="138"/>
      <c r="M726" s="138"/>
      <c r="N726" s="133"/>
      <c r="O726" s="139"/>
      <c r="P726" s="140"/>
      <c r="Q726" s="136"/>
      <c r="R726" s="141"/>
    </row>
    <row r="727" spans="1:18">
      <c r="A727" s="7" t="s">
        <v>442</v>
      </c>
      <c r="B727" s="7" t="s">
        <v>140</v>
      </c>
      <c r="C727" s="7" t="s">
        <v>108</v>
      </c>
      <c r="D727" s="8">
        <v>39472</v>
      </c>
      <c r="E727" s="87">
        <f t="shared" ca="1" si="22"/>
        <v>14</v>
      </c>
      <c r="F727" s="99">
        <v>87760</v>
      </c>
      <c r="G727" s="100">
        <v>1</v>
      </c>
      <c r="H727" s="214">
        <f t="shared" si="23"/>
        <v>92148</v>
      </c>
      <c r="K727" s="138"/>
      <c r="L727" s="138"/>
      <c r="M727" s="138"/>
      <c r="N727" s="133"/>
      <c r="O727" s="139"/>
      <c r="P727" s="140"/>
      <c r="Q727" s="136"/>
      <c r="R727" s="141"/>
    </row>
    <row r="728" spans="1:18">
      <c r="A728" s="7" t="s">
        <v>279</v>
      </c>
      <c r="B728" s="7" t="s">
        <v>107</v>
      </c>
      <c r="C728" s="7" t="s">
        <v>111</v>
      </c>
      <c r="D728" s="8">
        <v>40451</v>
      </c>
      <c r="E728" s="87">
        <f t="shared" ca="1" si="22"/>
        <v>12</v>
      </c>
      <c r="F728" s="99">
        <v>87830</v>
      </c>
      <c r="G728" s="100">
        <v>2</v>
      </c>
      <c r="H728" s="214">
        <f t="shared" si="23"/>
        <v>92221.5</v>
      </c>
      <c r="K728" s="138"/>
      <c r="L728" s="138"/>
      <c r="M728" s="138"/>
      <c r="N728" s="133"/>
      <c r="O728" s="139"/>
      <c r="P728" s="140"/>
      <c r="Q728" s="136"/>
      <c r="R728" s="141"/>
    </row>
    <row r="729" spans="1:18">
      <c r="A729" s="7" t="s">
        <v>234</v>
      </c>
      <c r="B729" s="7" t="s">
        <v>177</v>
      </c>
      <c r="C729" s="7" t="s">
        <v>108</v>
      </c>
      <c r="D729" s="8">
        <v>40585</v>
      </c>
      <c r="E729" s="87">
        <f t="shared" ca="1" si="22"/>
        <v>11</v>
      </c>
      <c r="F729" s="99">
        <v>87950</v>
      </c>
      <c r="G729" s="100">
        <v>4</v>
      </c>
      <c r="H729" s="214">
        <f t="shared" si="23"/>
        <v>92347.5</v>
      </c>
      <c r="K729" s="138"/>
      <c r="L729" s="138"/>
      <c r="M729" s="138"/>
      <c r="N729" s="133"/>
      <c r="O729" s="139"/>
      <c r="P729" s="140"/>
      <c r="Q729" s="136"/>
      <c r="R729" s="141"/>
    </row>
    <row r="730" spans="1:18">
      <c r="A730" s="7" t="s">
        <v>120</v>
      </c>
      <c r="B730" s="7" t="s">
        <v>121</v>
      </c>
      <c r="C730" s="7" t="s">
        <v>108</v>
      </c>
      <c r="D730" s="8">
        <v>41209</v>
      </c>
      <c r="E730" s="87">
        <f t="shared" ca="1" si="22"/>
        <v>10</v>
      </c>
      <c r="F730" s="99">
        <v>87980</v>
      </c>
      <c r="G730" s="100">
        <v>1</v>
      </c>
      <c r="H730" s="214">
        <f t="shared" si="23"/>
        <v>92379</v>
      </c>
      <c r="K730" s="138"/>
      <c r="L730" s="138"/>
      <c r="M730" s="138"/>
      <c r="N730" s="133"/>
      <c r="O730" s="139"/>
      <c r="P730" s="140"/>
      <c r="Q730" s="136"/>
      <c r="R730" s="141"/>
    </row>
    <row r="731" spans="1:18">
      <c r="A731" s="7" t="s">
        <v>761</v>
      </c>
      <c r="B731" s="7" t="s">
        <v>123</v>
      </c>
      <c r="C731" s="7" t="s">
        <v>111</v>
      </c>
      <c r="D731" s="8">
        <v>35940</v>
      </c>
      <c r="E731" s="87">
        <f t="shared" ca="1" si="22"/>
        <v>24</v>
      </c>
      <c r="F731" s="99">
        <v>88000</v>
      </c>
      <c r="G731" s="100">
        <v>5</v>
      </c>
      <c r="H731" s="214">
        <f t="shared" si="23"/>
        <v>92400</v>
      </c>
      <c r="K731" s="138"/>
      <c r="L731" s="138"/>
      <c r="M731" s="138"/>
      <c r="N731" s="133"/>
      <c r="O731" s="139"/>
      <c r="P731" s="140"/>
      <c r="Q731" s="136"/>
      <c r="R731" s="141"/>
    </row>
    <row r="732" spans="1:18">
      <c r="A732" s="7" t="s">
        <v>852</v>
      </c>
      <c r="B732" s="7" t="s">
        <v>140</v>
      </c>
      <c r="C732" s="7" t="s">
        <v>108</v>
      </c>
      <c r="D732" s="8">
        <v>36101</v>
      </c>
      <c r="E732" s="87">
        <f t="shared" ca="1" si="22"/>
        <v>24</v>
      </c>
      <c r="F732" s="99">
        <v>88240</v>
      </c>
      <c r="G732" s="100">
        <v>5</v>
      </c>
      <c r="H732" s="214">
        <f t="shared" si="23"/>
        <v>92652</v>
      </c>
      <c r="K732" s="138"/>
      <c r="L732" s="138"/>
      <c r="M732" s="138"/>
      <c r="N732" s="133"/>
      <c r="O732" s="139"/>
      <c r="P732" s="140"/>
      <c r="Q732" s="136"/>
      <c r="R732" s="141"/>
    </row>
    <row r="733" spans="1:18">
      <c r="A733" s="7" t="s">
        <v>374</v>
      </c>
      <c r="B733" s="7" t="s">
        <v>110</v>
      </c>
      <c r="C733" s="7" t="s">
        <v>108</v>
      </c>
      <c r="D733" s="8">
        <v>39807</v>
      </c>
      <c r="E733" s="87">
        <f t="shared" ca="1" si="22"/>
        <v>14</v>
      </c>
      <c r="F733" s="99">
        <v>88820</v>
      </c>
      <c r="G733" s="100">
        <v>2</v>
      </c>
      <c r="H733" s="214">
        <f t="shared" si="23"/>
        <v>93261</v>
      </c>
      <c r="K733" s="138"/>
      <c r="L733" s="138"/>
      <c r="M733" s="138"/>
      <c r="N733" s="133"/>
      <c r="O733" s="139"/>
      <c r="P733" s="140"/>
      <c r="Q733" s="136"/>
      <c r="R733" s="141"/>
    </row>
    <row r="734" spans="1:18">
      <c r="A734" s="7" t="s">
        <v>280</v>
      </c>
      <c r="B734" s="7" t="s">
        <v>140</v>
      </c>
      <c r="C734" s="7" t="s">
        <v>111</v>
      </c>
      <c r="D734" s="9">
        <v>40449</v>
      </c>
      <c r="E734" s="87">
        <f t="shared" ca="1" si="22"/>
        <v>12</v>
      </c>
      <c r="F734" s="99">
        <v>88840</v>
      </c>
      <c r="G734" s="100">
        <v>5</v>
      </c>
      <c r="H734" s="214">
        <f t="shared" si="23"/>
        <v>93282</v>
      </c>
      <c r="K734" s="138"/>
      <c r="L734" s="138"/>
      <c r="M734" s="138"/>
      <c r="N734" s="133"/>
      <c r="O734" s="139"/>
      <c r="P734" s="140"/>
      <c r="Q734" s="136"/>
      <c r="R734" s="141"/>
    </row>
    <row r="735" spans="1:18">
      <c r="A735" s="7" t="s">
        <v>525</v>
      </c>
      <c r="B735" s="7" t="s">
        <v>115</v>
      </c>
      <c r="C735" s="7" t="s">
        <v>108</v>
      </c>
      <c r="D735" s="8">
        <v>39120</v>
      </c>
      <c r="E735" s="87">
        <f t="shared" ca="1" si="22"/>
        <v>15</v>
      </c>
      <c r="F735" s="99">
        <v>88850</v>
      </c>
      <c r="G735" s="100">
        <v>3</v>
      </c>
      <c r="H735" s="214">
        <f t="shared" si="23"/>
        <v>93292.5</v>
      </c>
      <c r="K735" s="138"/>
      <c r="L735" s="138"/>
      <c r="M735" s="138"/>
      <c r="N735" s="133"/>
      <c r="O735" s="139"/>
      <c r="P735" s="140"/>
      <c r="Q735" s="136"/>
      <c r="R735" s="141"/>
    </row>
    <row r="736" spans="1:18">
      <c r="A736" s="7" t="s">
        <v>214</v>
      </c>
      <c r="B736" s="7" t="s">
        <v>215</v>
      </c>
      <c r="C736" s="7" t="s">
        <v>108</v>
      </c>
      <c r="D736" s="8">
        <v>40690</v>
      </c>
      <c r="E736" s="87">
        <f t="shared" ca="1" si="22"/>
        <v>11</v>
      </c>
      <c r="F736" s="99">
        <v>89140</v>
      </c>
      <c r="G736" s="100">
        <v>1</v>
      </c>
      <c r="H736" s="214">
        <f t="shared" si="23"/>
        <v>93597</v>
      </c>
      <c r="K736" s="138"/>
      <c r="L736" s="138"/>
      <c r="M736" s="138"/>
      <c r="N736" s="133"/>
      <c r="O736" s="139"/>
      <c r="P736" s="140"/>
      <c r="Q736" s="136"/>
      <c r="R736" s="141"/>
    </row>
    <row r="737" spans="1:18">
      <c r="A737" s="7" t="s">
        <v>303</v>
      </c>
      <c r="B737" s="7" t="s">
        <v>123</v>
      </c>
      <c r="C737" s="7" t="s">
        <v>111</v>
      </c>
      <c r="D737" s="8">
        <v>40368</v>
      </c>
      <c r="E737" s="87">
        <f t="shared" ca="1" si="22"/>
        <v>12</v>
      </c>
      <c r="F737" s="99">
        <v>89310</v>
      </c>
      <c r="G737" s="100">
        <v>5</v>
      </c>
      <c r="H737" s="214">
        <f t="shared" si="23"/>
        <v>93775.5</v>
      </c>
      <c r="K737" s="138"/>
      <c r="L737" s="138"/>
      <c r="M737" s="138"/>
      <c r="N737" s="133"/>
      <c r="O737" s="139"/>
      <c r="P737" s="140"/>
      <c r="Q737" s="136"/>
      <c r="R737" s="141"/>
    </row>
    <row r="738" spans="1:18">
      <c r="A738" s="7" t="s">
        <v>233</v>
      </c>
      <c r="B738" s="7" t="s">
        <v>119</v>
      </c>
      <c r="C738" s="7" t="s">
        <v>111</v>
      </c>
      <c r="D738" s="8">
        <v>40587</v>
      </c>
      <c r="E738" s="87">
        <f t="shared" ca="1" si="22"/>
        <v>11</v>
      </c>
      <c r="F738" s="99">
        <v>89450</v>
      </c>
      <c r="G738" s="100">
        <v>2</v>
      </c>
      <c r="H738" s="214">
        <f t="shared" si="23"/>
        <v>93922.5</v>
      </c>
      <c r="K738" s="138"/>
      <c r="L738" s="138"/>
      <c r="M738" s="138"/>
      <c r="N738" s="133"/>
      <c r="O738" s="139"/>
      <c r="P738" s="140"/>
      <c r="Q738" s="136"/>
      <c r="R738" s="141"/>
    </row>
    <row r="739" spans="1:18">
      <c r="A739" s="7" t="s">
        <v>837</v>
      </c>
      <c r="B739" s="7" t="s">
        <v>140</v>
      </c>
      <c r="C739" s="7" t="s">
        <v>111</v>
      </c>
      <c r="D739" s="8">
        <v>36718</v>
      </c>
      <c r="E739" s="87">
        <f t="shared" ca="1" si="22"/>
        <v>22</v>
      </c>
      <c r="F739" s="99">
        <v>89520</v>
      </c>
      <c r="G739" s="100">
        <v>5</v>
      </c>
      <c r="H739" s="214">
        <f t="shared" si="23"/>
        <v>93996</v>
      </c>
      <c r="K739" s="138"/>
      <c r="L739" s="138"/>
      <c r="M739" s="138"/>
      <c r="N739" s="133"/>
      <c r="O739" s="139"/>
      <c r="P739" s="140"/>
      <c r="Q739" s="136"/>
      <c r="R739" s="141"/>
    </row>
    <row r="740" spans="1:18">
      <c r="A740" s="7" t="s">
        <v>912</v>
      </c>
      <c r="B740" s="7" t="s">
        <v>110</v>
      </c>
      <c r="C740" s="7" t="s">
        <v>111</v>
      </c>
      <c r="D740" s="8">
        <v>36787</v>
      </c>
      <c r="E740" s="87">
        <f t="shared" ca="1" si="22"/>
        <v>22</v>
      </c>
      <c r="F740" s="99">
        <v>89640</v>
      </c>
      <c r="G740" s="100">
        <v>4</v>
      </c>
      <c r="H740" s="214">
        <f t="shared" si="23"/>
        <v>94122</v>
      </c>
      <c r="K740" s="138"/>
      <c r="L740" s="138"/>
      <c r="M740" s="138"/>
      <c r="N740" s="133"/>
      <c r="O740" s="139"/>
      <c r="P740" s="140"/>
      <c r="Q740" s="136"/>
      <c r="R740" s="141"/>
    </row>
    <row r="741" spans="1:18">
      <c r="A741" s="7" t="s">
        <v>818</v>
      </c>
      <c r="B741" s="7" t="s">
        <v>140</v>
      </c>
      <c r="C741" s="7" t="s">
        <v>108</v>
      </c>
      <c r="D741" s="8">
        <v>35932</v>
      </c>
      <c r="E741" s="87">
        <f t="shared" ca="1" si="22"/>
        <v>24</v>
      </c>
      <c r="F741" s="99">
        <v>89740</v>
      </c>
      <c r="G741" s="100">
        <v>5</v>
      </c>
      <c r="H741" s="214">
        <f t="shared" si="23"/>
        <v>94227</v>
      </c>
      <c r="K741" s="138"/>
      <c r="L741" s="138"/>
      <c r="M741" s="138"/>
      <c r="N741" s="133"/>
      <c r="O741" s="139"/>
      <c r="P741" s="140"/>
      <c r="Q741" s="136"/>
      <c r="R741" s="141"/>
    </row>
    <row r="742" spans="1:18">
      <c r="A742" s="7" t="s">
        <v>439</v>
      </c>
      <c r="B742" s="7" t="s">
        <v>215</v>
      </c>
      <c r="C742" s="7" t="s">
        <v>125</v>
      </c>
      <c r="D742" s="8">
        <v>39515</v>
      </c>
      <c r="E742" s="87">
        <f t="shared" ca="1" si="22"/>
        <v>14</v>
      </c>
      <c r="F742" s="99">
        <v>89780</v>
      </c>
      <c r="G742" s="100">
        <v>4</v>
      </c>
      <c r="H742" s="214">
        <f t="shared" si="23"/>
        <v>94269</v>
      </c>
      <c r="K742" s="138"/>
      <c r="L742" s="138"/>
      <c r="M742" s="138"/>
      <c r="N742" s="133"/>
      <c r="O742" s="139"/>
      <c r="P742" s="140"/>
      <c r="Q742" s="136"/>
      <c r="R742" s="141"/>
    </row>
  </sheetData>
  <sheetProtection selectLockedCells="1"/>
  <protectedRanges>
    <protectedRange sqref="H2:H742" name="Range1"/>
  </protectedRanges>
  <pageMargins left="0.7" right="0.7" top="0.75" bottom="0.75" header="0.3" footer="0.3"/>
  <pageSetup scale="33" orientation="portrait" horizontalDpi="4294967293" verticalDpi="4294967293" r:id="rId1"/>
  <rowBreaks count="2" manualBreakCount="2">
    <brk id="160" max="7" man="1"/>
    <brk id="300" max="7"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002060"/>
  </sheetPr>
  <dimension ref="A1:G20"/>
  <sheetViews>
    <sheetView workbookViewId="0">
      <selection activeCell="F5" sqref="F5"/>
    </sheetView>
  </sheetViews>
  <sheetFormatPr defaultRowHeight="15"/>
  <cols>
    <col min="1" max="1" width="18" bestFit="1" customWidth="1"/>
    <col min="2" max="2" width="11.7109375" bestFit="1" customWidth="1"/>
    <col min="3" max="3" width="6.42578125" bestFit="1" customWidth="1"/>
    <col min="4" max="4" width="9.28515625" bestFit="1" customWidth="1"/>
    <col min="5" max="5" width="5.85546875" bestFit="1" customWidth="1"/>
    <col min="6" max="6" width="7.7109375" bestFit="1" customWidth="1"/>
    <col min="7" max="7" width="10" bestFit="1" customWidth="1"/>
  </cols>
  <sheetData>
    <row r="1" spans="1:7">
      <c r="A1" s="93" t="s">
        <v>102</v>
      </c>
      <c r="B1" s="94" t="s">
        <v>103</v>
      </c>
      <c r="C1" s="94" t="s">
        <v>104</v>
      </c>
      <c r="D1" s="95" t="s">
        <v>105</v>
      </c>
      <c r="E1" s="96" t="s">
        <v>687</v>
      </c>
      <c r="F1" s="81" t="s">
        <v>638</v>
      </c>
      <c r="G1" s="97" t="s">
        <v>753</v>
      </c>
    </row>
    <row r="2" spans="1:7">
      <c r="A2" s="7" t="s">
        <v>816</v>
      </c>
    </row>
    <row r="3" spans="1:7">
      <c r="A3" s="7" t="s">
        <v>831</v>
      </c>
    </row>
    <row r="4" spans="1:7">
      <c r="A4" s="7" t="s">
        <v>278</v>
      </c>
    </row>
    <row r="5" spans="1:7">
      <c r="A5" s="7" t="s">
        <v>821</v>
      </c>
    </row>
    <row r="6" spans="1:7">
      <c r="A6" s="7" t="s">
        <v>241</v>
      </c>
    </row>
    <row r="7" spans="1:7">
      <c r="A7" s="7" t="s">
        <v>389</v>
      </c>
    </row>
    <row r="8" spans="1:7">
      <c r="A8" s="7" t="s">
        <v>607</v>
      </c>
    </row>
    <row r="9" spans="1:7">
      <c r="A9" s="7" t="s">
        <v>355</v>
      </c>
    </row>
    <row r="10" spans="1:7">
      <c r="A10" s="7" t="s">
        <v>505</v>
      </c>
    </row>
    <row r="11" spans="1:7">
      <c r="A11" s="7" t="s">
        <v>574</v>
      </c>
    </row>
    <row r="12" spans="1:7">
      <c r="A12" s="7" t="s">
        <v>677</v>
      </c>
    </row>
    <row r="13" spans="1:7">
      <c r="A13" s="7" t="s">
        <v>836</v>
      </c>
    </row>
    <row r="14" spans="1:7">
      <c r="A14" s="7" t="s">
        <v>492</v>
      </c>
    </row>
    <row r="15" spans="1:7">
      <c r="A15" s="7" t="s">
        <v>323</v>
      </c>
    </row>
    <row r="16" spans="1:7">
      <c r="A16" s="7" t="s">
        <v>920</v>
      </c>
    </row>
    <row r="17" spans="1:1">
      <c r="A17" s="7" t="s">
        <v>559</v>
      </c>
    </row>
    <row r="18" spans="1:1">
      <c r="A18" s="7" t="s">
        <v>930</v>
      </c>
    </row>
    <row r="19" spans="1:1">
      <c r="A19" s="7" t="s">
        <v>227</v>
      </c>
    </row>
    <row r="20" spans="1:1">
      <c r="A20" s="7" t="s">
        <v>395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1"/>
  </sheetPr>
  <dimension ref="A1:C25"/>
  <sheetViews>
    <sheetView workbookViewId="0">
      <selection activeCell="F13" sqref="F13"/>
    </sheetView>
  </sheetViews>
  <sheetFormatPr defaultRowHeight="15"/>
  <cols>
    <col min="2" max="2" width="12.5703125" bestFit="1" customWidth="1"/>
    <col min="3" max="3" width="14.42578125" bestFit="1" customWidth="1"/>
  </cols>
  <sheetData>
    <row r="1" spans="1:3">
      <c r="A1" s="179" t="s">
        <v>1100</v>
      </c>
      <c r="B1" s="179" t="s">
        <v>1797</v>
      </c>
      <c r="C1" s="179" t="s">
        <v>1798</v>
      </c>
    </row>
    <row r="2" spans="1:3">
      <c r="A2" s="290" t="s">
        <v>1174</v>
      </c>
      <c r="B2" s="290">
        <v>82</v>
      </c>
      <c r="C2" s="290">
        <v>15</v>
      </c>
    </row>
    <row r="3" spans="1:3">
      <c r="A3" s="290" t="s">
        <v>1173</v>
      </c>
      <c r="B3" s="290">
        <v>92.5</v>
      </c>
      <c r="C3" s="290">
        <v>25</v>
      </c>
    </row>
    <row r="4" spans="1:3">
      <c r="A4" s="290" t="s">
        <v>1172</v>
      </c>
      <c r="B4" s="290">
        <v>83.2</v>
      </c>
      <c r="C4" s="290">
        <v>17</v>
      </c>
    </row>
    <row r="5" spans="1:3">
      <c r="A5" s="290" t="s">
        <v>1171</v>
      </c>
      <c r="B5" s="290">
        <v>97.7</v>
      </c>
      <c r="C5" s="290">
        <v>28</v>
      </c>
    </row>
    <row r="6" spans="1:3">
      <c r="A6" s="290" t="s">
        <v>1170</v>
      </c>
      <c r="B6" s="290">
        <v>131.9</v>
      </c>
      <c r="C6" s="290">
        <v>41</v>
      </c>
    </row>
    <row r="7" spans="1:3">
      <c r="A7" s="290" t="s">
        <v>1169</v>
      </c>
      <c r="B7" s="290">
        <v>141.30000000000001</v>
      </c>
      <c r="C7" s="290">
        <v>47</v>
      </c>
    </row>
    <row r="8" spans="1:3">
      <c r="A8" s="290" t="s">
        <v>1168</v>
      </c>
      <c r="B8" s="290">
        <v>165.4</v>
      </c>
      <c r="C8" s="290">
        <v>50</v>
      </c>
    </row>
    <row r="9" spans="1:3">
      <c r="A9" s="290" t="s">
        <v>1167</v>
      </c>
      <c r="B9" s="290">
        <v>140</v>
      </c>
      <c r="C9" s="290">
        <v>46</v>
      </c>
    </row>
    <row r="10" spans="1:3">
      <c r="A10" s="290" t="s">
        <v>1166</v>
      </c>
      <c r="B10" s="290">
        <v>126.7</v>
      </c>
      <c r="C10" s="290">
        <v>37</v>
      </c>
    </row>
    <row r="11" spans="1:3">
      <c r="A11" s="290" t="s">
        <v>1165</v>
      </c>
      <c r="B11" s="290">
        <v>97.8</v>
      </c>
      <c r="C11" s="290">
        <v>22</v>
      </c>
    </row>
    <row r="12" spans="1:3">
      <c r="A12" s="290" t="s">
        <v>1164</v>
      </c>
      <c r="B12" s="290">
        <v>86.2</v>
      </c>
      <c r="C12" s="290">
        <v>20</v>
      </c>
    </row>
    <row r="13" spans="1:3">
      <c r="A13" s="290" t="s">
        <v>1163</v>
      </c>
      <c r="B13" s="290">
        <v>99.6</v>
      </c>
      <c r="C13" s="290">
        <v>30</v>
      </c>
    </row>
    <row r="14" spans="1:3">
      <c r="A14" s="290" t="s">
        <v>1174</v>
      </c>
      <c r="B14" s="290">
        <v>87</v>
      </c>
      <c r="C14" s="290">
        <v>14</v>
      </c>
    </row>
    <row r="15" spans="1:3">
      <c r="A15" s="290" t="s">
        <v>1173</v>
      </c>
      <c r="B15" s="290">
        <v>97.5</v>
      </c>
      <c r="C15" s="290">
        <v>27</v>
      </c>
    </row>
    <row r="16" spans="1:3">
      <c r="A16" s="290" t="s">
        <v>1172</v>
      </c>
      <c r="B16" s="290">
        <v>88.2</v>
      </c>
      <c r="C16" s="290">
        <v>14</v>
      </c>
    </row>
    <row r="17" spans="1:3">
      <c r="A17" s="290" t="s">
        <v>1171</v>
      </c>
      <c r="B17" s="290">
        <v>102.7</v>
      </c>
      <c r="C17" s="290">
        <v>30</v>
      </c>
    </row>
    <row r="18" spans="1:3">
      <c r="A18" s="290" t="s">
        <v>1170</v>
      </c>
      <c r="B18" s="290">
        <v>123</v>
      </c>
      <c r="C18" s="290">
        <v>43</v>
      </c>
    </row>
    <row r="19" spans="1:3">
      <c r="A19" s="290" t="s">
        <v>1169</v>
      </c>
      <c r="B19" s="290">
        <v>146.30000000000001</v>
      </c>
      <c r="C19" s="290">
        <v>49</v>
      </c>
    </row>
    <row r="20" spans="1:3">
      <c r="A20" s="290" t="s">
        <v>1168</v>
      </c>
      <c r="B20" s="290">
        <v>160</v>
      </c>
      <c r="C20" s="290">
        <v>49</v>
      </c>
    </row>
    <row r="21" spans="1:3">
      <c r="A21" s="290" t="s">
        <v>1167</v>
      </c>
      <c r="B21" s="290">
        <v>145</v>
      </c>
      <c r="C21" s="290">
        <v>44</v>
      </c>
    </row>
    <row r="22" spans="1:3">
      <c r="A22" s="290" t="s">
        <v>1166</v>
      </c>
      <c r="B22" s="290">
        <v>131.69999999999999</v>
      </c>
      <c r="C22" s="290">
        <v>39</v>
      </c>
    </row>
    <row r="23" spans="1:3">
      <c r="A23" s="290" t="s">
        <v>1165</v>
      </c>
      <c r="B23" s="290">
        <v>118</v>
      </c>
      <c r="C23" s="290">
        <v>36</v>
      </c>
    </row>
    <row r="24" spans="1:3">
      <c r="A24" s="290" t="s">
        <v>1164</v>
      </c>
      <c r="B24" s="290">
        <v>91.2</v>
      </c>
      <c r="C24" s="290">
        <v>20</v>
      </c>
    </row>
    <row r="25" spans="1:3">
      <c r="A25" s="290" t="s">
        <v>1163</v>
      </c>
      <c r="B25" s="290">
        <v>104.6</v>
      </c>
      <c r="C25" s="290">
        <v>32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G742"/>
  <sheetViews>
    <sheetView workbookViewId="0">
      <selection activeCell="J14" sqref="J14"/>
    </sheetView>
  </sheetViews>
  <sheetFormatPr defaultRowHeight="15"/>
  <cols>
    <col min="1" max="1" width="19.5703125" bestFit="1" customWidth="1"/>
    <col min="2" max="2" width="27.28515625" bestFit="1" customWidth="1"/>
    <col min="3" max="3" width="9.7109375" bestFit="1" customWidth="1"/>
    <col min="4" max="4" width="10.140625" bestFit="1" customWidth="1"/>
    <col min="5" max="5" width="5.85546875" bestFit="1" customWidth="1"/>
    <col min="6" max="6" width="8" bestFit="1" customWidth="1"/>
    <col min="7" max="7" width="10" bestFit="1" customWidth="1"/>
    <col min="8" max="8" width="6.42578125" bestFit="1" customWidth="1"/>
  </cols>
  <sheetData>
    <row r="1" spans="1:7">
      <c r="A1" s="93" t="s">
        <v>102</v>
      </c>
      <c r="B1" s="94" t="s">
        <v>103</v>
      </c>
      <c r="C1" s="94" t="s">
        <v>104</v>
      </c>
      <c r="D1" s="95" t="s">
        <v>105</v>
      </c>
      <c r="E1" s="96" t="s">
        <v>687</v>
      </c>
      <c r="F1" s="81" t="s">
        <v>638</v>
      </c>
      <c r="G1" s="97" t="s">
        <v>753</v>
      </c>
    </row>
    <row r="2" spans="1:7">
      <c r="A2" s="7" t="s">
        <v>816</v>
      </c>
      <c r="B2" s="7" t="s">
        <v>140</v>
      </c>
      <c r="C2" s="7" t="s">
        <v>131</v>
      </c>
      <c r="D2" s="8">
        <v>37730</v>
      </c>
      <c r="E2" s="87">
        <f t="shared" ref="E2:E65" ca="1" si="0">DATEDIF(D2,TODAY(),"Y")</f>
        <v>19</v>
      </c>
      <c r="F2" s="99">
        <v>8892</v>
      </c>
      <c r="G2" s="100">
        <v>1</v>
      </c>
    </row>
    <row r="3" spans="1:7">
      <c r="A3" s="7" t="s">
        <v>831</v>
      </c>
      <c r="B3" s="7" t="s">
        <v>140</v>
      </c>
      <c r="C3" s="7" t="s">
        <v>131</v>
      </c>
      <c r="D3" s="8">
        <v>35982</v>
      </c>
      <c r="E3" s="87">
        <f t="shared" ca="1" si="0"/>
        <v>24</v>
      </c>
      <c r="F3" s="99">
        <v>8904</v>
      </c>
      <c r="G3" s="100">
        <v>3</v>
      </c>
    </row>
    <row r="4" spans="1:7">
      <c r="A4" s="7" t="s">
        <v>278</v>
      </c>
      <c r="B4" s="7" t="s">
        <v>115</v>
      </c>
      <c r="C4" s="7" t="s">
        <v>131</v>
      </c>
      <c r="D4" s="9">
        <v>40452</v>
      </c>
      <c r="E4" s="87">
        <f t="shared" ca="1" si="0"/>
        <v>12</v>
      </c>
      <c r="F4" s="99">
        <v>9180</v>
      </c>
      <c r="G4" s="100">
        <v>3</v>
      </c>
    </row>
    <row r="5" spans="1:7">
      <c r="A5" s="7" t="s">
        <v>821</v>
      </c>
      <c r="B5" s="7" t="s">
        <v>140</v>
      </c>
      <c r="C5" s="7" t="s">
        <v>131</v>
      </c>
      <c r="D5" s="8">
        <v>36305</v>
      </c>
      <c r="E5" s="87">
        <f t="shared" ca="1" si="0"/>
        <v>23</v>
      </c>
      <c r="F5" s="99">
        <v>9424</v>
      </c>
      <c r="G5" s="100">
        <v>4</v>
      </c>
    </row>
    <row r="6" spans="1:7">
      <c r="A6" s="7" t="s">
        <v>241</v>
      </c>
      <c r="B6" s="7" t="s">
        <v>242</v>
      </c>
      <c r="C6" s="7" t="s">
        <v>125</v>
      </c>
      <c r="D6" s="8">
        <v>40572</v>
      </c>
      <c r="E6" s="87">
        <f t="shared" ca="1" si="0"/>
        <v>11</v>
      </c>
      <c r="F6" s="99">
        <v>10520</v>
      </c>
      <c r="G6" s="100">
        <v>4</v>
      </c>
    </row>
    <row r="7" spans="1:7">
      <c r="A7" s="7" t="s">
        <v>389</v>
      </c>
      <c r="B7" s="7" t="s">
        <v>140</v>
      </c>
      <c r="C7" s="7" t="s">
        <v>131</v>
      </c>
      <c r="D7" s="8">
        <v>39747</v>
      </c>
      <c r="E7" s="87">
        <f t="shared" ca="1" si="0"/>
        <v>14</v>
      </c>
      <c r="F7" s="99">
        <v>10572</v>
      </c>
      <c r="G7" s="100">
        <v>4</v>
      </c>
    </row>
    <row r="8" spans="1:7">
      <c r="A8" s="7" t="s">
        <v>607</v>
      </c>
      <c r="B8" s="7" t="s">
        <v>110</v>
      </c>
      <c r="C8" s="7" t="s">
        <v>125</v>
      </c>
      <c r="D8" s="8">
        <v>38723</v>
      </c>
      <c r="E8" s="87">
        <f t="shared" ca="1" si="0"/>
        <v>17</v>
      </c>
      <c r="F8" s="99">
        <v>10630</v>
      </c>
      <c r="G8" s="100">
        <v>3</v>
      </c>
    </row>
    <row r="9" spans="1:7">
      <c r="A9" s="7" t="s">
        <v>355</v>
      </c>
      <c r="B9" s="7" t="s">
        <v>135</v>
      </c>
      <c r="C9" s="7" t="s">
        <v>131</v>
      </c>
      <c r="D9" s="8">
        <v>40126</v>
      </c>
      <c r="E9" s="87">
        <f t="shared" ca="1" si="0"/>
        <v>13</v>
      </c>
      <c r="F9" s="99">
        <v>10636</v>
      </c>
      <c r="G9" s="100">
        <v>4</v>
      </c>
    </row>
    <row r="10" spans="1:7">
      <c r="A10" s="7" t="s">
        <v>505</v>
      </c>
      <c r="B10" s="7" t="s">
        <v>110</v>
      </c>
      <c r="C10" s="7" t="s">
        <v>125</v>
      </c>
      <c r="D10" s="8">
        <v>39176</v>
      </c>
      <c r="E10" s="87">
        <f t="shared" ca="1" si="0"/>
        <v>15</v>
      </c>
      <c r="F10" s="99">
        <v>10700</v>
      </c>
      <c r="G10" s="100">
        <v>4</v>
      </c>
    </row>
    <row r="11" spans="1:7">
      <c r="A11" s="7" t="s">
        <v>574</v>
      </c>
      <c r="B11" s="7" t="s">
        <v>154</v>
      </c>
      <c r="C11" s="7" t="s">
        <v>125</v>
      </c>
      <c r="D11" s="8">
        <v>38851</v>
      </c>
      <c r="E11" s="87">
        <f t="shared" ca="1" si="0"/>
        <v>16</v>
      </c>
      <c r="F11" s="99">
        <v>11025</v>
      </c>
      <c r="G11" s="100">
        <v>1</v>
      </c>
    </row>
    <row r="12" spans="1:7">
      <c r="A12" s="7" t="s">
        <v>677</v>
      </c>
      <c r="B12" s="7" t="s">
        <v>121</v>
      </c>
      <c r="C12" s="7" t="s">
        <v>131</v>
      </c>
      <c r="D12" s="8">
        <v>37827</v>
      </c>
      <c r="E12" s="87">
        <f t="shared" ca="1" si="0"/>
        <v>19</v>
      </c>
      <c r="F12" s="99">
        <v>11044</v>
      </c>
      <c r="G12" s="100">
        <v>2</v>
      </c>
    </row>
    <row r="13" spans="1:7">
      <c r="A13" s="7" t="s">
        <v>836</v>
      </c>
      <c r="B13" s="7" t="s">
        <v>140</v>
      </c>
      <c r="C13" s="7" t="s">
        <v>125</v>
      </c>
      <c r="D13" s="8">
        <v>36360</v>
      </c>
      <c r="E13" s="87">
        <f t="shared" ca="1" si="0"/>
        <v>23</v>
      </c>
      <c r="F13" s="99">
        <v>11065</v>
      </c>
      <c r="G13" s="100">
        <v>1</v>
      </c>
    </row>
    <row r="14" spans="1:7">
      <c r="A14" s="7" t="s">
        <v>492</v>
      </c>
      <c r="B14" s="7" t="s">
        <v>107</v>
      </c>
      <c r="C14" s="7" t="s">
        <v>125</v>
      </c>
      <c r="D14" s="8">
        <v>39253</v>
      </c>
      <c r="E14" s="87">
        <f t="shared" ca="1" si="0"/>
        <v>15</v>
      </c>
      <c r="F14" s="99">
        <v>11230</v>
      </c>
      <c r="G14" s="100">
        <v>4</v>
      </c>
    </row>
    <row r="15" spans="1:7">
      <c r="A15" s="7" t="s">
        <v>323</v>
      </c>
      <c r="B15" s="7" t="s">
        <v>110</v>
      </c>
      <c r="C15" s="7" t="s">
        <v>125</v>
      </c>
      <c r="D15" s="8">
        <v>40293</v>
      </c>
      <c r="E15" s="87">
        <f t="shared" ca="1" si="0"/>
        <v>12</v>
      </c>
      <c r="F15" s="99">
        <v>11810</v>
      </c>
      <c r="G15" s="100">
        <v>1</v>
      </c>
    </row>
    <row r="16" spans="1:7">
      <c r="A16" s="7" t="s">
        <v>920</v>
      </c>
      <c r="B16" s="7" t="s">
        <v>110</v>
      </c>
      <c r="C16" s="7" t="s">
        <v>125</v>
      </c>
      <c r="D16" s="8">
        <v>37249</v>
      </c>
      <c r="E16" s="87">
        <f t="shared" ca="1" si="0"/>
        <v>21</v>
      </c>
      <c r="F16" s="99">
        <v>12545</v>
      </c>
      <c r="G16" s="100">
        <v>4</v>
      </c>
    </row>
    <row r="17" spans="1:7">
      <c r="A17" s="7" t="s">
        <v>559</v>
      </c>
      <c r="B17" s="7" t="s">
        <v>137</v>
      </c>
      <c r="C17" s="7" t="s">
        <v>131</v>
      </c>
      <c r="D17" s="8">
        <v>38960</v>
      </c>
      <c r="E17" s="87">
        <f t="shared" ca="1" si="0"/>
        <v>16</v>
      </c>
      <c r="F17" s="99">
        <v>12676</v>
      </c>
      <c r="G17" s="100">
        <v>2</v>
      </c>
    </row>
    <row r="18" spans="1:7">
      <c r="A18" s="7" t="s">
        <v>930</v>
      </c>
      <c r="B18" s="7" t="s">
        <v>119</v>
      </c>
      <c r="C18" s="7" t="s">
        <v>131</v>
      </c>
      <c r="D18" s="8">
        <v>35861</v>
      </c>
      <c r="E18" s="87">
        <f t="shared" ca="1" si="0"/>
        <v>24</v>
      </c>
      <c r="F18" s="99">
        <v>12836</v>
      </c>
      <c r="G18" s="100">
        <v>5</v>
      </c>
    </row>
    <row r="19" spans="1:7">
      <c r="A19" s="7" t="s">
        <v>227</v>
      </c>
      <c r="B19" s="7" t="s">
        <v>147</v>
      </c>
      <c r="C19" s="7" t="s">
        <v>125</v>
      </c>
      <c r="D19" s="8">
        <v>40624</v>
      </c>
      <c r="E19" s="87">
        <f t="shared" ca="1" si="0"/>
        <v>11</v>
      </c>
      <c r="F19" s="99">
        <v>13090</v>
      </c>
      <c r="G19" s="100">
        <v>4</v>
      </c>
    </row>
    <row r="20" spans="1:7">
      <c r="A20" s="7" t="s">
        <v>395</v>
      </c>
      <c r="B20" s="7" t="s">
        <v>115</v>
      </c>
      <c r="C20" s="7" t="s">
        <v>125</v>
      </c>
      <c r="D20" s="8">
        <v>39731</v>
      </c>
      <c r="E20" s="87">
        <f t="shared" ca="1" si="0"/>
        <v>14</v>
      </c>
      <c r="F20" s="99">
        <v>13435</v>
      </c>
      <c r="G20" s="100">
        <v>1</v>
      </c>
    </row>
    <row r="21" spans="1:7">
      <c r="A21" s="7" t="s">
        <v>212</v>
      </c>
      <c r="B21" s="7" t="s">
        <v>107</v>
      </c>
      <c r="C21" s="7" t="s">
        <v>125</v>
      </c>
      <c r="D21" s="8">
        <v>40696</v>
      </c>
      <c r="E21" s="87">
        <f t="shared" ca="1" si="0"/>
        <v>11</v>
      </c>
      <c r="F21" s="99">
        <v>13455</v>
      </c>
      <c r="G21" s="100">
        <v>2</v>
      </c>
    </row>
    <row r="22" spans="1:7">
      <c r="A22" s="7" t="s">
        <v>586</v>
      </c>
      <c r="B22" s="7" t="s">
        <v>107</v>
      </c>
      <c r="C22" s="7" t="s">
        <v>125</v>
      </c>
      <c r="D22" s="8">
        <v>38805</v>
      </c>
      <c r="E22" s="87">
        <f t="shared" ca="1" si="0"/>
        <v>16</v>
      </c>
      <c r="F22" s="99">
        <v>13690</v>
      </c>
      <c r="G22" s="100">
        <v>5</v>
      </c>
    </row>
    <row r="23" spans="1:7">
      <c r="A23" s="7" t="s">
        <v>196</v>
      </c>
      <c r="B23" s="7" t="s">
        <v>123</v>
      </c>
      <c r="C23" s="7" t="s">
        <v>125</v>
      </c>
      <c r="D23" s="8">
        <v>40777</v>
      </c>
      <c r="E23" s="87">
        <f t="shared" ca="1" si="0"/>
        <v>11</v>
      </c>
      <c r="F23" s="99">
        <v>13800</v>
      </c>
      <c r="G23" s="100">
        <v>3</v>
      </c>
    </row>
    <row r="24" spans="1:7">
      <c r="A24" s="7" t="s">
        <v>900</v>
      </c>
      <c r="B24" s="7" t="s">
        <v>110</v>
      </c>
      <c r="C24" s="7" t="s">
        <v>131</v>
      </c>
      <c r="D24" s="8">
        <v>35946</v>
      </c>
      <c r="E24" s="87">
        <f t="shared" ca="1" si="0"/>
        <v>24</v>
      </c>
      <c r="F24" s="99">
        <v>14332</v>
      </c>
      <c r="G24" s="100">
        <v>5</v>
      </c>
    </row>
    <row r="25" spans="1:7">
      <c r="A25" s="7" t="s">
        <v>537</v>
      </c>
      <c r="B25" s="7" t="s">
        <v>140</v>
      </c>
      <c r="C25" s="7" t="s">
        <v>131</v>
      </c>
      <c r="D25" s="8">
        <v>39087</v>
      </c>
      <c r="E25" s="87">
        <f t="shared" ca="1" si="0"/>
        <v>16</v>
      </c>
      <c r="F25" s="99">
        <v>14416</v>
      </c>
      <c r="G25" s="100">
        <v>4</v>
      </c>
    </row>
    <row r="26" spans="1:7">
      <c r="A26" s="7" t="s">
        <v>169</v>
      </c>
      <c r="B26" s="7" t="s">
        <v>123</v>
      </c>
      <c r="C26" s="7" t="s">
        <v>131</v>
      </c>
      <c r="D26" s="8">
        <v>40925</v>
      </c>
      <c r="E26" s="87">
        <f t="shared" ca="1" si="0"/>
        <v>11</v>
      </c>
      <c r="F26" s="99">
        <v>14568</v>
      </c>
      <c r="G26" s="100">
        <v>3</v>
      </c>
    </row>
    <row r="27" spans="1:7">
      <c r="A27" s="7" t="s">
        <v>387</v>
      </c>
      <c r="B27" s="7" t="s">
        <v>137</v>
      </c>
      <c r="C27" s="7" t="s">
        <v>131</v>
      </c>
      <c r="D27" s="8">
        <v>39758</v>
      </c>
      <c r="E27" s="87">
        <f t="shared" ca="1" si="0"/>
        <v>14</v>
      </c>
      <c r="F27" s="99">
        <v>14712</v>
      </c>
      <c r="G27" s="100">
        <v>5</v>
      </c>
    </row>
    <row r="28" spans="1:7">
      <c r="A28" s="7" t="s">
        <v>520</v>
      </c>
      <c r="B28" s="7" t="s">
        <v>113</v>
      </c>
      <c r="C28" s="7" t="s">
        <v>125</v>
      </c>
      <c r="D28" s="8">
        <v>39138</v>
      </c>
      <c r="E28" s="87">
        <f t="shared" ca="1" si="0"/>
        <v>15</v>
      </c>
      <c r="F28" s="99">
        <v>15005</v>
      </c>
      <c r="G28" s="100">
        <v>4</v>
      </c>
    </row>
    <row r="29" spans="1:7">
      <c r="A29" s="7" t="s">
        <v>292</v>
      </c>
      <c r="B29" s="7" t="s">
        <v>115</v>
      </c>
      <c r="C29" s="7" t="s">
        <v>131</v>
      </c>
      <c r="D29" s="10">
        <v>40403</v>
      </c>
      <c r="E29" s="87">
        <f t="shared" ca="1" si="0"/>
        <v>12</v>
      </c>
      <c r="F29" s="99">
        <v>15056</v>
      </c>
      <c r="G29" s="100">
        <v>5</v>
      </c>
    </row>
    <row r="30" spans="1:7">
      <c r="A30" s="7" t="s">
        <v>10</v>
      </c>
      <c r="B30" s="7" t="s">
        <v>135</v>
      </c>
      <c r="C30" s="7" t="s">
        <v>125</v>
      </c>
      <c r="D30" s="8">
        <v>36217</v>
      </c>
      <c r="E30" s="87">
        <f t="shared" ca="1" si="0"/>
        <v>23</v>
      </c>
      <c r="F30" s="99">
        <v>15240</v>
      </c>
      <c r="G30" s="100">
        <v>1</v>
      </c>
    </row>
    <row r="31" spans="1:7">
      <c r="A31" s="7" t="s">
        <v>404</v>
      </c>
      <c r="B31" s="7" t="s">
        <v>140</v>
      </c>
      <c r="C31" s="7" t="s">
        <v>125</v>
      </c>
      <c r="D31" s="8">
        <v>39697</v>
      </c>
      <c r="E31" s="87">
        <f t="shared" ca="1" si="0"/>
        <v>14</v>
      </c>
      <c r="F31" s="99">
        <v>15260</v>
      </c>
      <c r="G31" s="100">
        <v>2</v>
      </c>
    </row>
    <row r="32" spans="1:7">
      <c r="A32" s="7" t="s">
        <v>928</v>
      </c>
      <c r="B32" s="7" t="s">
        <v>119</v>
      </c>
      <c r="C32" s="7" t="s">
        <v>131</v>
      </c>
      <c r="D32" s="8">
        <v>36557</v>
      </c>
      <c r="E32" s="87">
        <f t="shared" ca="1" si="0"/>
        <v>22</v>
      </c>
      <c r="F32" s="99">
        <v>15552</v>
      </c>
      <c r="G32" s="100">
        <v>4</v>
      </c>
    </row>
    <row r="33" spans="1:7">
      <c r="A33" s="7" t="s">
        <v>367</v>
      </c>
      <c r="B33" s="7" t="s">
        <v>113</v>
      </c>
      <c r="C33" s="7" t="s">
        <v>131</v>
      </c>
      <c r="D33" s="8">
        <v>39893</v>
      </c>
      <c r="E33" s="87">
        <f t="shared" ca="1" si="0"/>
        <v>13</v>
      </c>
      <c r="F33" s="99">
        <v>15744</v>
      </c>
      <c r="G33" s="100">
        <v>3</v>
      </c>
    </row>
    <row r="34" spans="1:7">
      <c r="A34" s="7" t="s">
        <v>873</v>
      </c>
      <c r="B34" s="7" t="s">
        <v>147</v>
      </c>
      <c r="C34" s="7" t="s">
        <v>125</v>
      </c>
      <c r="D34" s="8">
        <v>37141</v>
      </c>
      <c r="E34" s="87">
        <f t="shared" ca="1" si="0"/>
        <v>21</v>
      </c>
      <c r="F34" s="99">
        <v>15910</v>
      </c>
      <c r="G34" s="100">
        <v>3</v>
      </c>
    </row>
    <row r="35" spans="1:7">
      <c r="A35" s="7" t="s">
        <v>220</v>
      </c>
      <c r="B35" s="7" t="s">
        <v>177</v>
      </c>
      <c r="C35" s="7" t="s">
        <v>125</v>
      </c>
      <c r="D35" s="8">
        <v>40654</v>
      </c>
      <c r="E35" s="87">
        <f t="shared" ca="1" si="0"/>
        <v>11</v>
      </c>
      <c r="F35" s="99">
        <v>16015</v>
      </c>
      <c r="G35" s="100">
        <v>3</v>
      </c>
    </row>
    <row r="36" spans="1:7">
      <c r="A36" s="7" t="s">
        <v>907</v>
      </c>
      <c r="B36" s="7" t="s">
        <v>110</v>
      </c>
      <c r="C36" s="7" t="s">
        <v>131</v>
      </c>
      <c r="D36" s="8">
        <v>36028</v>
      </c>
      <c r="E36" s="87">
        <f t="shared" ca="1" si="0"/>
        <v>24</v>
      </c>
      <c r="F36" s="99">
        <v>16688</v>
      </c>
      <c r="G36" s="100">
        <v>3</v>
      </c>
    </row>
    <row r="37" spans="1:7">
      <c r="A37" s="7" t="s">
        <v>297</v>
      </c>
      <c r="B37" s="7" t="s">
        <v>115</v>
      </c>
      <c r="C37" s="7" t="s">
        <v>125</v>
      </c>
      <c r="D37" s="9">
        <v>40393</v>
      </c>
      <c r="E37" s="87">
        <f t="shared" ca="1" si="0"/>
        <v>12</v>
      </c>
      <c r="F37" s="99">
        <v>16925</v>
      </c>
      <c r="G37" s="100">
        <v>1</v>
      </c>
    </row>
    <row r="38" spans="1:7">
      <c r="A38" s="7" t="s">
        <v>953</v>
      </c>
      <c r="B38" s="7" t="s">
        <v>107</v>
      </c>
      <c r="C38" s="7" t="s">
        <v>125</v>
      </c>
      <c r="D38" s="8">
        <v>36918</v>
      </c>
      <c r="E38" s="87">
        <f t="shared" ca="1" si="0"/>
        <v>21</v>
      </c>
      <c r="F38" s="99">
        <v>17205</v>
      </c>
      <c r="G38" s="100">
        <v>5</v>
      </c>
    </row>
    <row r="39" spans="1:7">
      <c r="A39" s="7" t="s">
        <v>844</v>
      </c>
      <c r="B39" s="7" t="s">
        <v>140</v>
      </c>
      <c r="C39" s="7" t="s">
        <v>125</v>
      </c>
      <c r="D39" s="8">
        <v>36422</v>
      </c>
      <c r="E39" s="87">
        <f t="shared" ca="1" si="0"/>
        <v>23</v>
      </c>
      <c r="F39" s="99">
        <v>17270</v>
      </c>
      <c r="G39" s="100">
        <v>5</v>
      </c>
    </row>
    <row r="40" spans="1:7">
      <c r="A40" s="7" t="s">
        <v>639</v>
      </c>
      <c r="B40" s="7" t="s">
        <v>135</v>
      </c>
      <c r="C40" s="7" t="s">
        <v>125</v>
      </c>
      <c r="D40" s="8">
        <v>37782</v>
      </c>
      <c r="E40" s="87">
        <f t="shared" ca="1" si="0"/>
        <v>19</v>
      </c>
      <c r="F40" s="99">
        <v>17735</v>
      </c>
      <c r="G40" s="100">
        <v>3</v>
      </c>
    </row>
    <row r="41" spans="1:7">
      <c r="A41" s="7" t="s">
        <v>931</v>
      </c>
      <c r="B41" s="7" t="s">
        <v>119</v>
      </c>
      <c r="C41" s="7" t="s">
        <v>131</v>
      </c>
      <c r="D41" s="8">
        <v>35869</v>
      </c>
      <c r="E41" s="87">
        <f t="shared" ca="1" si="0"/>
        <v>24</v>
      </c>
      <c r="F41" s="99">
        <v>17912</v>
      </c>
      <c r="G41" s="100">
        <v>5</v>
      </c>
    </row>
    <row r="42" spans="1:7">
      <c r="A42" s="7" t="s">
        <v>766</v>
      </c>
      <c r="B42" s="7" t="s">
        <v>123</v>
      </c>
      <c r="C42" s="7" t="s">
        <v>131</v>
      </c>
      <c r="D42" s="8">
        <v>36059</v>
      </c>
      <c r="E42" s="87">
        <f t="shared" ca="1" si="0"/>
        <v>24</v>
      </c>
      <c r="F42" s="99">
        <v>18500</v>
      </c>
      <c r="G42" s="100">
        <v>5</v>
      </c>
    </row>
    <row r="43" spans="1:7">
      <c r="A43" s="7" t="s">
        <v>529</v>
      </c>
      <c r="B43" s="7" t="s">
        <v>137</v>
      </c>
      <c r="C43" s="7" t="s">
        <v>125</v>
      </c>
      <c r="D43" s="8">
        <v>39107</v>
      </c>
      <c r="E43" s="87">
        <f t="shared" ca="1" si="0"/>
        <v>15</v>
      </c>
      <c r="F43" s="99">
        <v>18655</v>
      </c>
      <c r="G43" s="100">
        <v>4</v>
      </c>
    </row>
    <row r="44" spans="1:7">
      <c r="A44" s="7" t="s">
        <v>482</v>
      </c>
      <c r="B44" s="7" t="s">
        <v>140</v>
      </c>
      <c r="C44" s="7" t="s">
        <v>125</v>
      </c>
      <c r="D44" s="8">
        <v>39276</v>
      </c>
      <c r="E44" s="87">
        <f t="shared" ca="1" si="0"/>
        <v>15</v>
      </c>
      <c r="F44" s="99">
        <v>18895</v>
      </c>
      <c r="G44" s="100">
        <v>4</v>
      </c>
    </row>
    <row r="45" spans="1:7">
      <c r="A45" s="7" t="s">
        <v>249</v>
      </c>
      <c r="B45" s="7" t="s">
        <v>250</v>
      </c>
      <c r="C45" s="7" t="s">
        <v>131</v>
      </c>
      <c r="D45" s="8">
        <v>40543</v>
      </c>
      <c r="E45" s="87">
        <f t="shared" ca="1" si="0"/>
        <v>12</v>
      </c>
      <c r="F45" s="99">
        <v>19044</v>
      </c>
      <c r="G45" s="100">
        <v>1</v>
      </c>
    </row>
    <row r="46" spans="1:7">
      <c r="A46" s="7" t="s">
        <v>963</v>
      </c>
      <c r="B46" s="7" t="s">
        <v>107</v>
      </c>
      <c r="C46" s="7" t="s">
        <v>125</v>
      </c>
      <c r="D46" s="8">
        <v>36365</v>
      </c>
      <c r="E46" s="87">
        <f t="shared" ca="1" si="0"/>
        <v>23</v>
      </c>
      <c r="F46" s="99">
        <v>19825</v>
      </c>
      <c r="G46" s="100">
        <v>2</v>
      </c>
    </row>
    <row r="47" spans="1:7">
      <c r="A47" s="7" t="s">
        <v>558</v>
      </c>
      <c r="B47" s="7" t="s">
        <v>154</v>
      </c>
      <c r="C47" s="7" t="s">
        <v>131</v>
      </c>
      <c r="D47" s="8">
        <v>38961</v>
      </c>
      <c r="E47" s="87">
        <f t="shared" ca="1" si="0"/>
        <v>16</v>
      </c>
      <c r="F47" s="99">
        <v>20028</v>
      </c>
      <c r="G47" s="100">
        <v>4</v>
      </c>
    </row>
    <row r="48" spans="1:7">
      <c r="A48" s="7" t="s">
        <v>308</v>
      </c>
      <c r="B48" s="7" t="s">
        <v>147</v>
      </c>
      <c r="C48" s="7" t="s">
        <v>125</v>
      </c>
      <c r="D48" s="8">
        <v>40351</v>
      </c>
      <c r="E48" s="87">
        <f t="shared" ca="1" si="0"/>
        <v>12</v>
      </c>
      <c r="F48" s="99">
        <v>20040</v>
      </c>
      <c r="G48" s="100">
        <v>3</v>
      </c>
    </row>
    <row r="49" spans="1:7">
      <c r="A49" s="7" t="s">
        <v>526</v>
      </c>
      <c r="B49" s="7" t="s">
        <v>107</v>
      </c>
      <c r="C49" s="7" t="s">
        <v>125</v>
      </c>
      <c r="D49" s="8">
        <v>39118</v>
      </c>
      <c r="E49" s="87">
        <f t="shared" ca="1" si="0"/>
        <v>15</v>
      </c>
      <c r="F49" s="99">
        <v>20075</v>
      </c>
      <c r="G49" s="100">
        <v>1</v>
      </c>
    </row>
    <row r="50" spans="1:7">
      <c r="A50" s="7" t="s">
        <v>678</v>
      </c>
      <c r="B50" s="7" t="s">
        <v>121</v>
      </c>
      <c r="C50" s="7" t="s">
        <v>125</v>
      </c>
      <c r="D50" s="8">
        <v>35961</v>
      </c>
      <c r="E50" s="87">
        <f t="shared" ca="1" si="0"/>
        <v>24</v>
      </c>
      <c r="F50" s="99">
        <v>20500</v>
      </c>
      <c r="G50" s="100">
        <v>3</v>
      </c>
    </row>
    <row r="51" spans="1:7">
      <c r="A51" s="7" t="s">
        <v>923</v>
      </c>
      <c r="B51" s="7" t="s">
        <v>119</v>
      </c>
      <c r="C51" s="7" t="s">
        <v>125</v>
      </c>
      <c r="D51" s="8">
        <v>36531</v>
      </c>
      <c r="E51" s="87">
        <f t="shared" ca="1" si="0"/>
        <v>23</v>
      </c>
      <c r="F51" s="99">
        <v>20990</v>
      </c>
      <c r="G51" s="100">
        <v>4</v>
      </c>
    </row>
    <row r="52" spans="1:7">
      <c r="A52" s="7" t="s">
        <v>350</v>
      </c>
      <c r="B52" s="7" t="s">
        <v>113</v>
      </c>
      <c r="C52" s="7" t="s">
        <v>125</v>
      </c>
      <c r="D52" s="8">
        <v>40184</v>
      </c>
      <c r="E52" s="87">
        <f t="shared" ca="1" si="0"/>
        <v>13</v>
      </c>
      <c r="F52" s="99">
        <v>21220</v>
      </c>
      <c r="G52" s="100">
        <v>3</v>
      </c>
    </row>
    <row r="53" spans="1:7">
      <c r="A53" s="7" t="s">
        <v>309</v>
      </c>
      <c r="B53" s="7" t="s">
        <v>119</v>
      </c>
      <c r="C53" s="7" t="s">
        <v>111</v>
      </c>
      <c r="D53" s="8">
        <v>40350</v>
      </c>
      <c r="E53" s="87">
        <f t="shared" ca="1" si="0"/>
        <v>12</v>
      </c>
      <c r="F53" s="99">
        <v>21580</v>
      </c>
      <c r="G53" s="100">
        <v>3</v>
      </c>
    </row>
    <row r="54" spans="1:7">
      <c r="A54" s="7" t="s">
        <v>885</v>
      </c>
      <c r="B54" s="7" t="s">
        <v>115</v>
      </c>
      <c r="C54" s="7" t="s">
        <v>131</v>
      </c>
      <c r="D54" s="8">
        <v>37711</v>
      </c>
      <c r="E54" s="87">
        <f t="shared" ca="1" si="0"/>
        <v>19</v>
      </c>
      <c r="F54" s="99">
        <v>21648</v>
      </c>
      <c r="G54" s="100">
        <v>2</v>
      </c>
    </row>
    <row r="55" spans="1:7">
      <c r="A55" s="7" t="s">
        <v>882</v>
      </c>
      <c r="B55" s="7" t="s">
        <v>121</v>
      </c>
      <c r="C55" s="7" t="s">
        <v>131</v>
      </c>
      <c r="D55" s="8">
        <v>36084</v>
      </c>
      <c r="E55" s="87">
        <f t="shared" ca="1" si="0"/>
        <v>24</v>
      </c>
      <c r="F55" s="99">
        <v>21668</v>
      </c>
      <c r="G55" s="100">
        <v>4</v>
      </c>
    </row>
    <row r="56" spans="1:7">
      <c r="A56" s="7" t="s">
        <v>802</v>
      </c>
      <c r="B56" s="7" t="s">
        <v>140</v>
      </c>
      <c r="C56" s="7" t="s">
        <v>125</v>
      </c>
      <c r="D56" s="8">
        <v>36177</v>
      </c>
      <c r="E56" s="87">
        <f t="shared" ca="1" si="0"/>
        <v>24</v>
      </c>
      <c r="F56" s="99">
        <v>21670</v>
      </c>
      <c r="G56" s="100">
        <v>2</v>
      </c>
    </row>
    <row r="57" spans="1:7">
      <c r="A57" s="7" t="s">
        <v>203</v>
      </c>
      <c r="B57" s="7" t="s">
        <v>113</v>
      </c>
      <c r="C57" s="7" t="s">
        <v>111</v>
      </c>
      <c r="D57" s="8">
        <v>40729</v>
      </c>
      <c r="E57" s="87">
        <f t="shared" ca="1" si="0"/>
        <v>11</v>
      </c>
      <c r="F57" s="99">
        <v>22320</v>
      </c>
      <c r="G57" s="100">
        <v>2</v>
      </c>
    </row>
    <row r="58" spans="1:7">
      <c r="A58" s="7" t="s">
        <v>148</v>
      </c>
      <c r="B58" s="7" t="s">
        <v>140</v>
      </c>
      <c r="C58" s="7" t="s">
        <v>131</v>
      </c>
      <c r="D58" s="8">
        <v>41056</v>
      </c>
      <c r="E58" s="87">
        <f t="shared" ca="1" si="0"/>
        <v>10</v>
      </c>
      <c r="F58" s="99">
        <v>22344</v>
      </c>
      <c r="G58" s="100">
        <v>4</v>
      </c>
    </row>
    <row r="59" spans="1:7">
      <c r="A59" s="7" t="s">
        <v>598</v>
      </c>
      <c r="B59" s="7" t="s">
        <v>113</v>
      </c>
      <c r="C59" s="7" t="s">
        <v>108</v>
      </c>
      <c r="D59" s="8">
        <v>38753</v>
      </c>
      <c r="E59" s="87">
        <f t="shared" ca="1" si="0"/>
        <v>16</v>
      </c>
      <c r="F59" s="99">
        <v>22410</v>
      </c>
      <c r="G59" s="100">
        <v>4</v>
      </c>
    </row>
    <row r="60" spans="1:7">
      <c r="A60" s="7" t="s">
        <v>595</v>
      </c>
      <c r="B60" s="7" t="s">
        <v>140</v>
      </c>
      <c r="C60" s="7" t="s">
        <v>131</v>
      </c>
      <c r="D60" s="8">
        <v>38777</v>
      </c>
      <c r="E60" s="87">
        <f t="shared" ca="1" si="0"/>
        <v>16</v>
      </c>
      <c r="F60" s="99">
        <v>22472</v>
      </c>
      <c r="G60" s="100">
        <v>1</v>
      </c>
    </row>
    <row r="61" spans="1:7">
      <c r="A61" s="7" t="s">
        <v>897</v>
      </c>
      <c r="B61" s="7" t="s">
        <v>110</v>
      </c>
      <c r="C61" s="7" t="s">
        <v>125</v>
      </c>
      <c r="D61" s="8">
        <v>36217</v>
      </c>
      <c r="E61" s="87">
        <f t="shared" ca="1" si="0"/>
        <v>23</v>
      </c>
      <c r="F61" s="99">
        <v>22475</v>
      </c>
      <c r="G61" s="100">
        <v>4</v>
      </c>
    </row>
    <row r="62" spans="1:7">
      <c r="A62" s="7" t="s">
        <v>376</v>
      </c>
      <c r="B62" s="7" t="s">
        <v>123</v>
      </c>
      <c r="C62" s="7" t="s">
        <v>125</v>
      </c>
      <c r="D62" s="8">
        <v>39802</v>
      </c>
      <c r="E62" s="87">
        <f t="shared" ca="1" si="0"/>
        <v>14</v>
      </c>
      <c r="F62" s="99">
        <v>22535</v>
      </c>
      <c r="G62" s="100">
        <v>3</v>
      </c>
    </row>
    <row r="63" spans="1:7">
      <c r="A63" s="7" t="s">
        <v>853</v>
      </c>
      <c r="B63" s="7" t="s">
        <v>140</v>
      </c>
      <c r="C63" s="7" t="s">
        <v>108</v>
      </c>
      <c r="D63" s="8">
        <v>36122</v>
      </c>
      <c r="E63" s="87">
        <f t="shared" ca="1" si="0"/>
        <v>24</v>
      </c>
      <c r="F63" s="99">
        <v>22660</v>
      </c>
      <c r="G63" s="100">
        <v>2</v>
      </c>
    </row>
    <row r="64" spans="1:7">
      <c r="A64" s="7" t="s">
        <v>410</v>
      </c>
      <c r="B64" s="7" t="s">
        <v>107</v>
      </c>
      <c r="C64" s="7" t="s">
        <v>108</v>
      </c>
      <c r="D64" s="8">
        <v>39679</v>
      </c>
      <c r="E64" s="87">
        <f t="shared" ca="1" si="0"/>
        <v>14</v>
      </c>
      <c r="F64" s="99">
        <v>22820</v>
      </c>
      <c r="G64" s="100">
        <v>5</v>
      </c>
    </row>
    <row r="65" spans="1:7">
      <c r="A65" s="7" t="s">
        <v>343</v>
      </c>
      <c r="B65" s="7" t="s">
        <v>121</v>
      </c>
      <c r="C65" s="7" t="s">
        <v>108</v>
      </c>
      <c r="D65" s="8">
        <v>40235</v>
      </c>
      <c r="E65" s="87">
        <f t="shared" ca="1" si="0"/>
        <v>12</v>
      </c>
      <c r="F65" s="99">
        <v>22860</v>
      </c>
      <c r="G65" s="100">
        <v>5</v>
      </c>
    </row>
    <row r="66" spans="1:7">
      <c r="A66" s="7" t="s">
        <v>893</v>
      </c>
      <c r="B66" s="7" t="s">
        <v>110</v>
      </c>
      <c r="C66" s="7" t="s">
        <v>108</v>
      </c>
      <c r="D66" s="8">
        <v>35821</v>
      </c>
      <c r="E66" s="87">
        <f t="shared" ref="E66:E129" ca="1" si="1">DATEDIF(D66,TODAY(),"Y")</f>
        <v>24</v>
      </c>
      <c r="F66" s="99">
        <v>22870</v>
      </c>
      <c r="G66" s="100">
        <v>3</v>
      </c>
    </row>
    <row r="67" spans="1:7">
      <c r="A67" s="7" t="s">
        <v>208</v>
      </c>
      <c r="B67" s="7" t="s">
        <v>147</v>
      </c>
      <c r="C67" s="7" t="s">
        <v>108</v>
      </c>
      <c r="D67" s="8">
        <v>40712</v>
      </c>
      <c r="E67" s="87">
        <f t="shared" ca="1" si="1"/>
        <v>11</v>
      </c>
      <c r="F67" s="99">
        <v>22900</v>
      </c>
      <c r="G67" s="100">
        <v>1</v>
      </c>
    </row>
    <row r="68" spans="1:7">
      <c r="A68" s="7" t="s">
        <v>604</v>
      </c>
      <c r="B68" s="7" t="s">
        <v>242</v>
      </c>
      <c r="C68" s="7" t="s">
        <v>108</v>
      </c>
      <c r="D68" s="8">
        <v>38736</v>
      </c>
      <c r="E68" s="87">
        <f t="shared" ca="1" si="1"/>
        <v>17</v>
      </c>
      <c r="F68" s="99">
        <v>22920</v>
      </c>
      <c r="G68" s="100">
        <v>3</v>
      </c>
    </row>
    <row r="69" spans="1:7">
      <c r="A69" s="7" t="s">
        <v>466</v>
      </c>
      <c r="B69" s="7" t="s">
        <v>107</v>
      </c>
      <c r="C69" s="7" t="s">
        <v>125</v>
      </c>
      <c r="D69" s="8">
        <v>39343</v>
      </c>
      <c r="E69" s="87">
        <f t="shared" ca="1" si="1"/>
        <v>15</v>
      </c>
      <c r="F69" s="99">
        <v>23000</v>
      </c>
      <c r="G69" s="100">
        <v>4</v>
      </c>
    </row>
    <row r="70" spans="1:7">
      <c r="A70" s="7" t="s">
        <v>391</v>
      </c>
      <c r="B70" s="7" t="s">
        <v>110</v>
      </c>
      <c r="C70" s="7" t="s">
        <v>111</v>
      </c>
      <c r="D70" s="8">
        <v>39742</v>
      </c>
      <c r="E70" s="87">
        <f t="shared" ca="1" si="1"/>
        <v>14</v>
      </c>
      <c r="F70" s="99">
        <v>23020</v>
      </c>
      <c r="G70" s="100">
        <v>4</v>
      </c>
    </row>
    <row r="71" spans="1:7">
      <c r="A71" s="7" t="s">
        <v>217</v>
      </c>
      <c r="B71" s="7" t="s">
        <v>107</v>
      </c>
      <c r="C71" s="7" t="s">
        <v>108</v>
      </c>
      <c r="D71" s="9">
        <v>40680</v>
      </c>
      <c r="E71" s="87">
        <f t="shared" ca="1" si="1"/>
        <v>11</v>
      </c>
      <c r="F71" s="99">
        <v>23030</v>
      </c>
      <c r="G71" s="100">
        <v>4</v>
      </c>
    </row>
    <row r="72" spans="1:7">
      <c r="A72" s="7" t="s">
        <v>359</v>
      </c>
      <c r="B72" s="7" t="s">
        <v>119</v>
      </c>
      <c r="C72" s="7" t="s">
        <v>108</v>
      </c>
      <c r="D72" s="8">
        <v>40078</v>
      </c>
      <c r="E72" s="87">
        <f t="shared" ca="1" si="1"/>
        <v>13</v>
      </c>
      <c r="F72" s="99">
        <v>23190</v>
      </c>
      <c r="G72" s="100">
        <v>5</v>
      </c>
    </row>
    <row r="73" spans="1:7">
      <c r="A73" s="7" t="s">
        <v>324</v>
      </c>
      <c r="B73" s="7" t="s">
        <v>123</v>
      </c>
      <c r="C73" s="7" t="s">
        <v>108</v>
      </c>
      <c r="D73" s="9">
        <v>40292</v>
      </c>
      <c r="E73" s="87">
        <f t="shared" ca="1" si="1"/>
        <v>12</v>
      </c>
      <c r="F73" s="99">
        <v>23280</v>
      </c>
      <c r="G73" s="100">
        <v>1</v>
      </c>
    </row>
    <row r="74" spans="1:7">
      <c r="A74" s="7" t="s">
        <v>506</v>
      </c>
      <c r="B74" s="7" t="s">
        <v>110</v>
      </c>
      <c r="C74" s="7" t="s">
        <v>108</v>
      </c>
      <c r="D74" s="8">
        <v>39174</v>
      </c>
      <c r="E74" s="87">
        <f t="shared" ca="1" si="1"/>
        <v>15</v>
      </c>
      <c r="F74" s="99">
        <v>23320</v>
      </c>
      <c r="G74" s="100">
        <v>4</v>
      </c>
    </row>
    <row r="75" spans="1:7">
      <c r="A75" s="7" t="s">
        <v>503</v>
      </c>
      <c r="B75" s="7" t="s">
        <v>140</v>
      </c>
      <c r="C75" s="7" t="s">
        <v>108</v>
      </c>
      <c r="D75" s="8">
        <v>39181</v>
      </c>
      <c r="E75" s="87">
        <f t="shared" ca="1" si="1"/>
        <v>15</v>
      </c>
      <c r="F75" s="99">
        <v>23330</v>
      </c>
      <c r="G75" s="100">
        <v>4</v>
      </c>
    </row>
    <row r="76" spans="1:7">
      <c r="A76" s="7" t="s">
        <v>401</v>
      </c>
      <c r="B76" s="7" t="s">
        <v>107</v>
      </c>
      <c r="C76" s="7" t="s">
        <v>111</v>
      </c>
      <c r="D76" s="8">
        <v>39719</v>
      </c>
      <c r="E76" s="87">
        <f t="shared" ca="1" si="1"/>
        <v>14</v>
      </c>
      <c r="F76" s="99">
        <v>23340</v>
      </c>
      <c r="G76" s="100">
        <v>4</v>
      </c>
    </row>
    <row r="77" spans="1:7">
      <c r="A77" s="7" t="s">
        <v>664</v>
      </c>
      <c r="B77" s="7" t="s">
        <v>123</v>
      </c>
      <c r="C77" s="7" t="s">
        <v>125</v>
      </c>
      <c r="D77" s="8">
        <v>35842</v>
      </c>
      <c r="E77" s="87">
        <f t="shared" ca="1" si="1"/>
        <v>24</v>
      </c>
      <c r="F77" s="99">
        <v>23380</v>
      </c>
      <c r="G77" s="100">
        <v>4</v>
      </c>
    </row>
    <row r="78" spans="1:7">
      <c r="A78" s="7" t="s">
        <v>682</v>
      </c>
      <c r="B78" s="7" t="s">
        <v>121</v>
      </c>
      <c r="C78" s="7" t="s">
        <v>108</v>
      </c>
      <c r="D78" s="8">
        <v>36175</v>
      </c>
      <c r="E78" s="87">
        <f t="shared" ca="1" si="1"/>
        <v>24</v>
      </c>
      <c r="F78" s="99">
        <v>23520</v>
      </c>
      <c r="G78" s="100">
        <v>2</v>
      </c>
    </row>
    <row r="79" spans="1:7">
      <c r="A79" s="7" t="s">
        <v>898</v>
      </c>
      <c r="B79" s="7" t="s">
        <v>110</v>
      </c>
      <c r="C79" s="7" t="s">
        <v>108</v>
      </c>
      <c r="D79" s="8">
        <v>37701</v>
      </c>
      <c r="E79" s="87">
        <f t="shared" ca="1" si="1"/>
        <v>19</v>
      </c>
      <c r="F79" s="99">
        <v>23560</v>
      </c>
      <c r="G79" s="100">
        <v>3</v>
      </c>
    </row>
    <row r="80" spans="1:7">
      <c r="A80" s="7" t="s">
        <v>769</v>
      </c>
      <c r="B80" s="7" t="s">
        <v>123</v>
      </c>
      <c r="C80" s="7" t="s">
        <v>111</v>
      </c>
      <c r="D80" s="8">
        <v>36470</v>
      </c>
      <c r="E80" s="87">
        <f t="shared" ca="1" si="1"/>
        <v>23</v>
      </c>
      <c r="F80" s="99">
        <v>23560</v>
      </c>
      <c r="G80" s="100">
        <v>3</v>
      </c>
    </row>
    <row r="81" spans="1:7">
      <c r="A81" s="7" t="s">
        <v>826</v>
      </c>
      <c r="B81" s="7" t="s">
        <v>140</v>
      </c>
      <c r="C81" s="7" t="s">
        <v>108</v>
      </c>
      <c r="D81" s="8">
        <v>36698</v>
      </c>
      <c r="E81" s="87">
        <f t="shared" ca="1" si="1"/>
        <v>22</v>
      </c>
      <c r="F81" s="99">
        <v>23650</v>
      </c>
      <c r="G81" s="100">
        <v>1</v>
      </c>
    </row>
    <row r="82" spans="1:7">
      <c r="A82" s="7" t="s">
        <v>451</v>
      </c>
      <c r="B82" s="7" t="s">
        <v>119</v>
      </c>
      <c r="C82" s="7" t="s">
        <v>131</v>
      </c>
      <c r="D82" s="8">
        <v>39417</v>
      </c>
      <c r="E82" s="87">
        <f t="shared" ca="1" si="1"/>
        <v>15</v>
      </c>
      <c r="F82" s="99">
        <v>23692</v>
      </c>
      <c r="G82" s="100">
        <v>4</v>
      </c>
    </row>
    <row r="83" spans="1:7">
      <c r="A83" s="7" t="s">
        <v>850</v>
      </c>
      <c r="B83" s="7" t="s">
        <v>140</v>
      </c>
      <c r="C83" s="7" t="s">
        <v>111</v>
      </c>
      <c r="D83" s="8">
        <v>36455</v>
      </c>
      <c r="E83" s="87">
        <f t="shared" ca="1" si="1"/>
        <v>23</v>
      </c>
      <c r="F83" s="99">
        <v>23810</v>
      </c>
      <c r="G83" s="100">
        <v>4</v>
      </c>
    </row>
    <row r="84" spans="1:7">
      <c r="A84" s="7" t="s">
        <v>219</v>
      </c>
      <c r="B84" s="7" t="s">
        <v>110</v>
      </c>
      <c r="C84" s="7" t="s">
        <v>108</v>
      </c>
      <c r="D84" s="8">
        <v>40666</v>
      </c>
      <c r="E84" s="87">
        <f t="shared" ca="1" si="1"/>
        <v>11</v>
      </c>
      <c r="F84" s="99">
        <v>24090</v>
      </c>
      <c r="G84" s="100">
        <v>4</v>
      </c>
    </row>
    <row r="85" spans="1:7">
      <c r="A85" s="7" t="s">
        <v>235</v>
      </c>
      <c r="B85" s="7" t="s">
        <v>107</v>
      </c>
      <c r="C85" s="7" t="s">
        <v>108</v>
      </c>
      <c r="D85" s="8">
        <v>40584</v>
      </c>
      <c r="E85" s="87">
        <f t="shared" ca="1" si="1"/>
        <v>11</v>
      </c>
      <c r="F85" s="99">
        <v>24200</v>
      </c>
      <c r="G85" s="100">
        <v>5</v>
      </c>
    </row>
    <row r="86" spans="1:7">
      <c r="A86" s="7" t="s">
        <v>508</v>
      </c>
      <c r="B86" s="7" t="s">
        <v>140</v>
      </c>
      <c r="C86" s="7" t="s">
        <v>108</v>
      </c>
      <c r="D86" s="8">
        <v>39168</v>
      </c>
      <c r="E86" s="87">
        <f t="shared" ca="1" si="1"/>
        <v>15</v>
      </c>
      <c r="F86" s="99">
        <v>24300</v>
      </c>
      <c r="G86" s="100">
        <v>3</v>
      </c>
    </row>
    <row r="87" spans="1:7">
      <c r="A87" s="7" t="s">
        <v>554</v>
      </c>
      <c r="B87" s="7" t="s">
        <v>110</v>
      </c>
      <c r="C87" s="7" t="s">
        <v>108</v>
      </c>
      <c r="D87" s="8">
        <v>38980</v>
      </c>
      <c r="E87" s="87">
        <f t="shared" ca="1" si="1"/>
        <v>16</v>
      </c>
      <c r="F87" s="99">
        <v>24340</v>
      </c>
      <c r="G87" s="100">
        <v>4</v>
      </c>
    </row>
    <row r="88" spans="1:7">
      <c r="A88" s="7" t="s">
        <v>322</v>
      </c>
      <c r="B88" s="7" t="s">
        <v>140</v>
      </c>
      <c r="C88" s="7" t="s">
        <v>111</v>
      </c>
      <c r="D88" s="8">
        <v>40298</v>
      </c>
      <c r="E88" s="87">
        <f t="shared" ca="1" si="1"/>
        <v>12</v>
      </c>
      <c r="F88" s="99">
        <v>24410</v>
      </c>
      <c r="G88" s="100">
        <v>3</v>
      </c>
    </row>
    <row r="89" spans="1:7">
      <c r="A89" s="7" t="s">
        <v>858</v>
      </c>
      <c r="B89" s="7" t="s">
        <v>140</v>
      </c>
      <c r="C89" s="7" t="s">
        <v>125</v>
      </c>
      <c r="D89" s="8">
        <v>37620</v>
      </c>
      <c r="E89" s="87">
        <f t="shared" ca="1" si="1"/>
        <v>20</v>
      </c>
      <c r="F89" s="99">
        <v>24460</v>
      </c>
      <c r="G89" s="100">
        <v>1</v>
      </c>
    </row>
    <row r="90" spans="1:7">
      <c r="A90" s="7" t="s">
        <v>438</v>
      </c>
      <c r="B90" s="7" t="s">
        <v>140</v>
      </c>
      <c r="C90" s="7" t="s">
        <v>108</v>
      </c>
      <c r="D90" s="8">
        <v>39518</v>
      </c>
      <c r="E90" s="87">
        <f t="shared" ca="1" si="1"/>
        <v>14</v>
      </c>
      <c r="F90" s="99">
        <v>24710</v>
      </c>
      <c r="G90" s="100">
        <v>2</v>
      </c>
    </row>
    <row r="91" spans="1:7">
      <c r="A91" s="7" t="s">
        <v>366</v>
      </c>
      <c r="B91" s="7" t="s">
        <v>110</v>
      </c>
      <c r="C91" s="7" t="s">
        <v>108</v>
      </c>
      <c r="D91" s="8">
        <v>39899</v>
      </c>
      <c r="E91" s="87">
        <f t="shared" ca="1" si="1"/>
        <v>13</v>
      </c>
      <c r="F91" s="99">
        <v>24790</v>
      </c>
      <c r="G91" s="100">
        <v>3</v>
      </c>
    </row>
    <row r="92" spans="1:7">
      <c r="A92" s="7" t="s">
        <v>408</v>
      </c>
      <c r="B92" s="7" t="s">
        <v>177</v>
      </c>
      <c r="C92" s="7" t="s">
        <v>125</v>
      </c>
      <c r="D92" s="8">
        <v>39687</v>
      </c>
      <c r="E92" s="87">
        <f t="shared" ca="1" si="1"/>
        <v>14</v>
      </c>
      <c r="F92" s="99">
        <v>24815</v>
      </c>
      <c r="G92" s="100">
        <v>1</v>
      </c>
    </row>
    <row r="93" spans="1:7">
      <c r="A93" s="7" t="s">
        <v>240</v>
      </c>
      <c r="B93" s="7" t="s">
        <v>119</v>
      </c>
      <c r="C93" s="7" t="s">
        <v>108</v>
      </c>
      <c r="D93" s="8">
        <v>40574</v>
      </c>
      <c r="E93" s="87">
        <f t="shared" ca="1" si="1"/>
        <v>11</v>
      </c>
      <c r="F93" s="99">
        <v>24840</v>
      </c>
      <c r="G93" s="100">
        <v>1</v>
      </c>
    </row>
    <row r="94" spans="1:7">
      <c r="A94" s="7" t="s">
        <v>478</v>
      </c>
      <c r="B94" s="7" t="s">
        <v>107</v>
      </c>
      <c r="C94" s="7" t="s">
        <v>108</v>
      </c>
      <c r="D94" s="8">
        <v>39283</v>
      </c>
      <c r="E94" s="87">
        <f t="shared" ca="1" si="1"/>
        <v>15</v>
      </c>
      <c r="F94" s="99">
        <v>24980</v>
      </c>
      <c r="G94" s="100">
        <v>3</v>
      </c>
    </row>
    <row r="95" spans="1:7">
      <c r="A95" s="7" t="s">
        <v>791</v>
      </c>
      <c r="B95" s="7" t="s">
        <v>113</v>
      </c>
      <c r="C95" s="7" t="s">
        <v>111</v>
      </c>
      <c r="D95" s="8">
        <v>35939</v>
      </c>
      <c r="E95" s="87">
        <f t="shared" ca="1" si="1"/>
        <v>24</v>
      </c>
      <c r="F95" s="99">
        <v>25120</v>
      </c>
      <c r="G95" s="100">
        <v>5</v>
      </c>
    </row>
    <row r="96" spans="1:7">
      <c r="A96" s="7" t="s">
        <v>601</v>
      </c>
      <c r="B96" s="7" t="s">
        <v>283</v>
      </c>
      <c r="C96" s="7" t="s">
        <v>111</v>
      </c>
      <c r="D96" s="8">
        <v>38738</v>
      </c>
      <c r="E96" s="87">
        <f t="shared" ca="1" si="1"/>
        <v>17</v>
      </c>
      <c r="F96" s="99">
        <v>25120</v>
      </c>
      <c r="G96" s="100">
        <v>2</v>
      </c>
    </row>
    <row r="97" spans="1:7">
      <c r="A97" s="7" t="s">
        <v>820</v>
      </c>
      <c r="B97" s="7" t="s">
        <v>140</v>
      </c>
      <c r="C97" s="7" t="s">
        <v>111</v>
      </c>
      <c r="D97" s="8">
        <v>36283</v>
      </c>
      <c r="E97" s="87">
        <f t="shared" ca="1" si="1"/>
        <v>23</v>
      </c>
      <c r="F97" s="99">
        <v>25130</v>
      </c>
      <c r="G97" s="100">
        <v>5</v>
      </c>
    </row>
    <row r="98" spans="1:7">
      <c r="A98" s="7" t="s">
        <v>352</v>
      </c>
      <c r="B98" s="7" t="s">
        <v>110</v>
      </c>
      <c r="C98" s="7" t="s">
        <v>125</v>
      </c>
      <c r="D98" s="8">
        <v>40166</v>
      </c>
      <c r="E98" s="87">
        <f t="shared" ca="1" si="1"/>
        <v>13</v>
      </c>
      <c r="F98" s="99">
        <v>25245</v>
      </c>
      <c r="G98" s="100">
        <v>5</v>
      </c>
    </row>
    <row r="99" spans="1:7">
      <c r="A99" s="7" t="s">
        <v>857</v>
      </c>
      <c r="B99" s="7" t="s">
        <v>140</v>
      </c>
      <c r="C99" s="7" t="s">
        <v>108</v>
      </c>
      <c r="D99" s="8">
        <v>37229</v>
      </c>
      <c r="E99" s="87">
        <f t="shared" ca="1" si="1"/>
        <v>21</v>
      </c>
      <c r="F99" s="99">
        <v>25310</v>
      </c>
      <c r="G99" s="100">
        <v>4</v>
      </c>
    </row>
    <row r="100" spans="1:7">
      <c r="A100" s="7" t="s">
        <v>970</v>
      </c>
      <c r="B100" s="7" t="s">
        <v>107</v>
      </c>
      <c r="C100" s="7" t="s">
        <v>111</v>
      </c>
      <c r="D100" s="8">
        <v>37141</v>
      </c>
      <c r="E100" s="87">
        <f t="shared" ca="1" si="1"/>
        <v>21</v>
      </c>
      <c r="F100" s="99">
        <v>25530</v>
      </c>
      <c r="G100" s="100">
        <v>3</v>
      </c>
    </row>
    <row r="101" spans="1:7">
      <c r="A101" s="7" t="s">
        <v>507</v>
      </c>
      <c r="B101" s="7" t="s">
        <v>107</v>
      </c>
      <c r="C101" s="7" t="s">
        <v>108</v>
      </c>
      <c r="D101" s="8">
        <v>39171</v>
      </c>
      <c r="E101" s="87">
        <f t="shared" ca="1" si="1"/>
        <v>15</v>
      </c>
      <c r="F101" s="99">
        <v>25690</v>
      </c>
      <c r="G101" s="100">
        <v>2</v>
      </c>
    </row>
    <row r="102" spans="1:7">
      <c r="A102" s="7" t="s">
        <v>365</v>
      </c>
      <c r="B102" s="7" t="s">
        <v>123</v>
      </c>
      <c r="C102" s="7" t="s">
        <v>111</v>
      </c>
      <c r="D102" s="8">
        <v>39922</v>
      </c>
      <c r="E102" s="87">
        <f t="shared" ca="1" si="1"/>
        <v>13</v>
      </c>
      <c r="F102" s="99">
        <v>25790</v>
      </c>
      <c r="G102" s="100">
        <v>3</v>
      </c>
    </row>
    <row r="103" spans="1:7">
      <c r="A103" s="7" t="s">
        <v>476</v>
      </c>
      <c r="B103" s="7" t="s">
        <v>115</v>
      </c>
      <c r="C103" s="7" t="s">
        <v>108</v>
      </c>
      <c r="D103" s="8">
        <v>39284</v>
      </c>
      <c r="E103" s="87">
        <f t="shared" ca="1" si="1"/>
        <v>15</v>
      </c>
      <c r="F103" s="99">
        <v>25830</v>
      </c>
      <c r="G103" s="100">
        <v>5</v>
      </c>
    </row>
    <row r="104" spans="1:7">
      <c r="A104" s="7" t="s">
        <v>124</v>
      </c>
      <c r="B104" s="7" t="s">
        <v>119</v>
      </c>
      <c r="C104" s="7" t="s">
        <v>125</v>
      </c>
      <c r="D104" s="8">
        <v>41195</v>
      </c>
      <c r="E104" s="87">
        <f t="shared" ca="1" si="1"/>
        <v>10</v>
      </c>
      <c r="F104" s="99">
        <v>25885</v>
      </c>
      <c r="G104" s="100">
        <v>5</v>
      </c>
    </row>
    <row r="105" spans="1:7">
      <c r="A105" s="7" t="s">
        <v>207</v>
      </c>
      <c r="B105" s="7" t="s">
        <v>107</v>
      </c>
      <c r="C105" s="7" t="s">
        <v>111</v>
      </c>
      <c r="D105" s="8">
        <v>40718</v>
      </c>
      <c r="E105" s="87">
        <f t="shared" ca="1" si="1"/>
        <v>11</v>
      </c>
      <c r="F105" s="99">
        <v>26020</v>
      </c>
      <c r="G105" s="100">
        <v>5</v>
      </c>
    </row>
    <row r="106" spans="1:7">
      <c r="A106" s="7" t="s">
        <v>973</v>
      </c>
      <c r="B106" s="7" t="s">
        <v>107</v>
      </c>
      <c r="C106" s="7" t="s">
        <v>125</v>
      </c>
      <c r="D106" s="8">
        <v>36462</v>
      </c>
      <c r="E106" s="87">
        <f t="shared" ca="1" si="1"/>
        <v>23</v>
      </c>
      <c r="F106" s="99">
        <v>26185</v>
      </c>
      <c r="G106" s="100">
        <v>5</v>
      </c>
    </row>
    <row r="107" spans="1:7">
      <c r="A107" s="7" t="s">
        <v>151</v>
      </c>
      <c r="B107" s="7" t="s">
        <v>140</v>
      </c>
      <c r="C107" s="7" t="s">
        <v>108</v>
      </c>
      <c r="D107" s="8">
        <v>41026</v>
      </c>
      <c r="E107" s="87">
        <f t="shared" ca="1" si="1"/>
        <v>10</v>
      </c>
      <c r="F107" s="99">
        <v>26190</v>
      </c>
      <c r="G107" s="100">
        <v>5</v>
      </c>
    </row>
    <row r="108" spans="1:7">
      <c r="A108" s="7" t="s">
        <v>167</v>
      </c>
      <c r="B108" s="7" t="s">
        <v>115</v>
      </c>
      <c r="C108" s="7" t="s">
        <v>108</v>
      </c>
      <c r="D108" s="8">
        <v>40941</v>
      </c>
      <c r="E108" s="87">
        <f t="shared" ca="1" si="1"/>
        <v>10</v>
      </c>
      <c r="F108" s="99">
        <v>26360</v>
      </c>
      <c r="G108" s="100">
        <v>1</v>
      </c>
    </row>
    <row r="109" spans="1:7">
      <c r="A109" s="7" t="s">
        <v>513</v>
      </c>
      <c r="B109" s="7" t="s">
        <v>113</v>
      </c>
      <c r="C109" s="7" t="s">
        <v>111</v>
      </c>
      <c r="D109" s="8">
        <v>39154</v>
      </c>
      <c r="E109" s="87">
        <f t="shared" ca="1" si="1"/>
        <v>15</v>
      </c>
      <c r="F109" s="99">
        <v>26360</v>
      </c>
      <c r="G109" s="100">
        <v>4</v>
      </c>
    </row>
    <row r="110" spans="1:7">
      <c r="A110" s="7" t="s">
        <v>474</v>
      </c>
      <c r="B110" s="7" t="s">
        <v>119</v>
      </c>
      <c r="C110" s="7" t="s">
        <v>131</v>
      </c>
      <c r="D110" s="8">
        <v>39293</v>
      </c>
      <c r="E110" s="87">
        <f t="shared" ca="1" si="1"/>
        <v>15</v>
      </c>
      <c r="F110" s="99">
        <v>26484</v>
      </c>
      <c r="G110" s="100">
        <v>5</v>
      </c>
    </row>
    <row r="111" spans="1:7">
      <c r="A111" s="7" t="s">
        <v>588</v>
      </c>
      <c r="B111" s="7" t="s">
        <v>242</v>
      </c>
      <c r="C111" s="7" t="s">
        <v>108</v>
      </c>
      <c r="D111" s="8">
        <v>38801</v>
      </c>
      <c r="E111" s="87">
        <f t="shared" ca="1" si="1"/>
        <v>16</v>
      </c>
      <c r="F111" s="99">
        <v>26510</v>
      </c>
      <c r="G111" s="100">
        <v>1</v>
      </c>
    </row>
    <row r="112" spans="1:7">
      <c r="A112" s="7" t="s">
        <v>870</v>
      </c>
      <c r="B112" s="7" t="s">
        <v>147</v>
      </c>
      <c r="C112" s="7" t="s">
        <v>125</v>
      </c>
      <c r="D112" s="8">
        <v>36371</v>
      </c>
      <c r="E112" s="87">
        <f t="shared" ca="1" si="1"/>
        <v>23</v>
      </c>
      <c r="F112" s="99">
        <v>26790</v>
      </c>
      <c r="G112" s="100">
        <v>2</v>
      </c>
    </row>
    <row r="113" spans="1:7">
      <c r="A113" s="7" t="s">
        <v>5</v>
      </c>
      <c r="B113" s="7" t="s">
        <v>130</v>
      </c>
      <c r="C113" s="7" t="s">
        <v>125</v>
      </c>
      <c r="D113" s="8">
        <v>40595</v>
      </c>
      <c r="E113" s="87">
        <f t="shared" ca="1" si="1"/>
        <v>11</v>
      </c>
      <c r="F113" s="99">
        <v>26795</v>
      </c>
      <c r="G113" s="100">
        <v>4</v>
      </c>
    </row>
    <row r="114" spans="1:7">
      <c r="A114" s="7" t="s">
        <v>480</v>
      </c>
      <c r="B114" s="7" t="s">
        <v>123</v>
      </c>
      <c r="C114" s="7" t="s">
        <v>125</v>
      </c>
      <c r="D114" s="8">
        <v>39279</v>
      </c>
      <c r="E114" s="87">
        <f t="shared" ca="1" si="1"/>
        <v>15</v>
      </c>
      <c r="F114" s="99">
        <v>26890</v>
      </c>
      <c r="G114" s="100">
        <v>3</v>
      </c>
    </row>
    <row r="115" spans="1:7">
      <c r="A115" s="7" t="s">
        <v>498</v>
      </c>
      <c r="B115" s="7" t="s">
        <v>107</v>
      </c>
      <c r="C115" s="7" t="s">
        <v>131</v>
      </c>
      <c r="D115" s="8">
        <v>39208</v>
      </c>
      <c r="E115" s="87">
        <f t="shared" ca="1" si="1"/>
        <v>15</v>
      </c>
      <c r="F115" s="99">
        <v>26944</v>
      </c>
      <c r="G115" s="100">
        <v>4</v>
      </c>
    </row>
    <row r="116" spans="1:7">
      <c r="A116" s="7" t="s">
        <v>267</v>
      </c>
      <c r="B116" s="7" t="s">
        <v>107</v>
      </c>
      <c r="C116" s="7" t="s">
        <v>108</v>
      </c>
      <c r="D116" s="8">
        <v>40477</v>
      </c>
      <c r="E116" s="87">
        <f t="shared" ca="1" si="1"/>
        <v>12</v>
      </c>
      <c r="F116" s="99">
        <v>27130</v>
      </c>
      <c r="G116" s="100">
        <v>5</v>
      </c>
    </row>
    <row r="117" spans="1:7">
      <c r="A117" s="7" t="s">
        <v>759</v>
      </c>
      <c r="B117" s="7" t="s">
        <v>123</v>
      </c>
      <c r="C117" s="7" t="s">
        <v>108</v>
      </c>
      <c r="D117" s="8">
        <v>37008</v>
      </c>
      <c r="E117" s="87">
        <f t="shared" ca="1" si="1"/>
        <v>21</v>
      </c>
      <c r="F117" s="99">
        <v>27180</v>
      </c>
      <c r="G117" s="100">
        <v>4</v>
      </c>
    </row>
    <row r="118" spans="1:7">
      <c r="A118" s="7" t="s">
        <v>316</v>
      </c>
      <c r="B118" s="7" t="s">
        <v>709</v>
      </c>
      <c r="C118" s="7" t="s">
        <v>108</v>
      </c>
      <c r="D118" s="9">
        <v>40313</v>
      </c>
      <c r="E118" s="87">
        <f t="shared" ca="1" si="1"/>
        <v>12</v>
      </c>
      <c r="F118" s="99">
        <v>27250</v>
      </c>
      <c r="G118" s="100">
        <v>5</v>
      </c>
    </row>
    <row r="119" spans="1:7">
      <c r="A119" s="7" t="s">
        <v>835</v>
      </c>
      <c r="B119" s="7" t="s">
        <v>140</v>
      </c>
      <c r="C119" s="7" t="s">
        <v>111</v>
      </c>
      <c r="D119" s="8">
        <v>36350</v>
      </c>
      <c r="E119" s="87">
        <f t="shared" ca="1" si="1"/>
        <v>23</v>
      </c>
      <c r="F119" s="99">
        <v>27380</v>
      </c>
      <c r="G119" s="100">
        <v>3</v>
      </c>
    </row>
    <row r="120" spans="1:7">
      <c r="A120" s="7" t="s">
        <v>315</v>
      </c>
      <c r="B120" s="7" t="s">
        <v>242</v>
      </c>
      <c r="C120" s="7" t="s">
        <v>131</v>
      </c>
      <c r="D120" s="9">
        <v>40313</v>
      </c>
      <c r="E120" s="87">
        <f t="shared" ca="1" si="1"/>
        <v>12</v>
      </c>
      <c r="F120" s="99">
        <v>27484</v>
      </c>
      <c r="G120" s="100">
        <v>4</v>
      </c>
    </row>
    <row r="121" spans="1:7">
      <c r="A121" s="7" t="s">
        <v>561</v>
      </c>
      <c r="B121" s="7" t="s">
        <v>115</v>
      </c>
      <c r="C121" s="7" t="s">
        <v>108</v>
      </c>
      <c r="D121" s="8">
        <v>38916</v>
      </c>
      <c r="E121" s="87">
        <f t="shared" ca="1" si="1"/>
        <v>16</v>
      </c>
      <c r="F121" s="99">
        <v>27560</v>
      </c>
      <c r="G121" s="100">
        <v>2</v>
      </c>
    </row>
    <row r="122" spans="1:7">
      <c r="A122" s="7" t="s">
        <v>512</v>
      </c>
      <c r="B122" s="7" t="s">
        <v>107</v>
      </c>
      <c r="C122" s="7" t="s">
        <v>125</v>
      </c>
      <c r="D122" s="8">
        <v>39155</v>
      </c>
      <c r="E122" s="87">
        <f t="shared" ca="1" si="1"/>
        <v>15</v>
      </c>
      <c r="F122" s="99">
        <v>27710</v>
      </c>
      <c r="G122" s="100">
        <v>3</v>
      </c>
    </row>
    <row r="123" spans="1:7">
      <c r="A123" s="7" t="s">
        <v>269</v>
      </c>
      <c r="B123" s="7" t="s">
        <v>140</v>
      </c>
      <c r="C123" s="7" t="s">
        <v>111</v>
      </c>
      <c r="D123" s="8">
        <v>40473</v>
      </c>
      <c r="E123" s="87">
        <f t="shared" ca="1" si="1"/>
        <v>12</v>
      </c>
      <c r="F123" s="99">
        <v>28260</v>
      </c>
      <c r="G123" s="100">
        <v>5</v>
      </c>
    </row>
    <row r="124" spans="1:7">
      <c r="A124" s="7" t="s">
        <v>964</v>
      </c>
      <c r="B124" s="7" t="s">
        <v>107</v>
      </c>
      <c r="C124" s="7" t="s">
        <v>111</v>
      </c>
      <c r="D124" s="8">
        <v>37099</v>
      </c>
      <c r="E124" s="87">
        <f t="shared" ca="1" si="1"/>
        <v>21</v>
      </c>
      <c r="F124" s="99">
        <v>28270</v>
      </c>
      <c r="G124" s="100">
        <v>5</v>
      </c>
    </row>
    <row r="125" spans="1:7">
      <c r="A125" s="7" t="s">
        <v>239</v>
      </c>
      <c r="B125" s="7" t="s">
        <v>140</v>
      </c>
      <c r="C125" s="7" t="s">
        <v>131</v>
      </c>
      <c r="D125" s="8">
        <v>40574</v>
      </c>
      <c r="E125" s="87">
        <f t="shared" ca="1" si="1"/>
        <v>11</v>
      </c>
      <c r="F125" s="99">
        <v>28424</v>
      </c>
      <c r="G125" s="100">
        <v>4</v>
      </c>
    </row>
    <row r="126" spans="1:7">
      <c r="A126" s="7" t="s">
        <v>937</v>
      </c>
      <c r="B126" s="7" t="s">
        <v>119</v>
      </c>
      <c r="C126" s="7" t="s">
        <v>125</v>
      </c>
      <c r="D126" s="8">
        <v>37775</v>
      </c>
      <c r="E126" s="87">
        <f t="shared" ca="1" si="1"/>
        <v>19</v>
      </c>
      <c r="F126" s="99">
        <v>28525</v>
      </c>
      <c r="G126" s="100">
        <v>4</v>
      </c>
    </row>
    <row r="127" spans="1:7">
      <c r="A127" s="7" t="s">
        <v>256</v>
      </c>
      <c r="B127" s="7" t="s">
        <v>242</v>
      </c>
      <c r="C127" s="7" t="s">
        <v>125</v>
      </c>
      <c r="D127" s="9">
        <v>40516</v>
      </c>
      <c r="E127" s="87">
        <f t="shared" ca="1" si="1"/>
        <v>12</v>
      </c>
      <c r="F127" s="99">
        <v>28625</v>
      </c>
      <c r="G127" s="100">
        <v>1</v>
      </c>
    </row>
    <row r="128" spans="1:7">
      <c r="A128" s="7" t="s">
        <v>762</v>
      </c>
      <c r="B128" s="7" t="s">
        <v>123</v>
      </c>
      <c r="C128" s="7" t="s">
        <v>108</v>
      </c>
      <c r="D128" s="8">
        <v>37018</v>
      </c>
      <c r="E128" s="87">
        <f t="shared" ca="1" si="1"/>
        <v>21</v>
      </c>
      <c r="F128" s="99">
        <v>28650</v>
      </c>
      <c r="G128" s="100">
        <v>4</v>
      </c>
    </row>
    <row r="129" spans="1:7">
      <c r="A129" s="7" t="s">
        <v>353</v>
      </c>
      <c r="B129" s="7" t="s">
        <v>154</v>
      </c>
      <c r="C129" s="7" t="s">
        <v>125</v>
      </c>
      <c r="D129" s="8">
        <v>40152</v>
      </c>
      <c r="E129" s="87">
        <f t="shared" ca="1" si="1"/>
        <v>13</v>
      </c>
      <c r="F129" s="99">
        <v>28680</v>
      </c>
      <c r="G129" s="100">
        <v>1</v>
      </c>
    </row>
    <row r="130" spans="1:7">
      <c r="A130" s="7" t="s">
        <v>570</v>
      </c>
      <c r="B130" s="7" t="s">
        <v>107</v>
      </c>
      <c r="C130" s="7" t="s">
        <v>131</v>
      </c>
      <c r="D130" s="8">
        <v>38863</v>
      </c>
      <c r="E130" s="87">
        <f t="shared" ref="E130:E193" ca="1" si="2">DATEDIF(D130,TODAY(),"Y")</f>
        <v>16</v>
      </c>
      <c r="F130" s="99">
        <v>28768</v>
      </c>
      <c r="G130" s="100">
        <v>3</v>
      </c>
    </row>
    <row r="131" spans="1:7">
      <c r="A131" s="7" t="s">
        <v>879</v>
      </c>
      <c r="B131" s="7" t="s">
        <v>147</v>
      </c>
      <c r="C131" s="7" t="s">
        <v>125</v>
      </c>
      <c r="D131" s="8">
        <v>36121</v>
      </c>
      <c r="E131" s="87">
        <f t="shared" ca="1" si="2"/>
        <v>24</v>
      </c>
      <c r="F131" s="99">
        <v>28880</v>
      </c>
      <c r="G131" s="100">
        <v>3</v>
      </c>
    </row>
    <row r="132" spans="1:7">
      <c r="A132" s="7" t="s">
        <v>822</v>
      </c>
      <c r="B132" s="7" t="s">
        <v>140</v>
      </c>
      <c r="C132" s="7" t="s">
        <v>108</v>
      </c>
      <c r="D132" s="8">
        <v>37394</v>
      </c>
      <c r="E132" s="87">
        <f t="shared" ca="1" si="2"/>
        <v>20</v>
      </c>
      <c r="F132" s="99">
        <v>28970</v>
      </c>
      <c r="G132" s="100">
        <v>3</v>
      </c>
    </row>
    <row r="133" spans="1:7">
      <c r="A133" s="7" t="s">
        <v>509</v>
      </c>
      <c r="B133" s="7" t="s">
        <v>147</v>
      </c>
      <c r="C133" s="7" t="s">
        <v>111</v>
      </c>
      <c r="D133" s="8">
        <v>39167</v>
      </c>
      <c r="E133" s="87">
        <f t="shared" ca="1" si="2"/>
        <v>15</v>
      </c>
      <c r="F133" s="99">
        <v>29000</v>
      </c>
      <c r="G133" s="100">
        <v>5</v>
      </c>
    </row>
    <row r="134" spans="1:7">
      <c r="A134" s="7" t="s">
        <v>891</v>
      </c>
      <c r="B134" s="7" t="s">
        <v>115</v>
      </c>
      <c r="C134" s="7" t="s">
        <v>125</v>
      </c>
      <c r="D134" s="8">
        <v>36695</v>
      </c>
      <c r="E134" s="87">
        <f t="shared" ca="1" si="2"/>
        <v>22</v>
      </c>
      <c r="F134" s="99">
        <v>29005</v>
      </c>
      <c r="G134" s="100">
        <v>1</v>
      </c>
    </row>
    <row r="135" spans="1:7">
      <c r="A135" s="7" t="s">
        <v>194</v>
      </c>
      <c r="B135" s="7" t="s">
        <v>135</v>
      </c>
      <c r="C135" s="7" t="s">
        <v>131</v>
      </c>
      <c r="D135" s="8">
        <v>40787</v>
      </c>
      <c r="E135" s="87">
        <f t="shared" ca="1" si="2"/>
        <v>11</v>
      </c>
      <c r="F135" s="99">
        <v>29070</v>
      </c>
      <c r="G135" s="100">
        <v>3</v>
      </c>
    </row>
    <row r="136" spans="1:7">
      <c r="A136" s="7" t="s">
        <v>913</v>
      </c>
      <c r="B136" s="7" t="s">
        <v>110</v>
      </c>
      <c r="C136" s="7" t="s">
        <v>108</v>
      </c>
      <c r="D136" s="8">
        <v>37138</v>
      </c>
      <c r="E136" s="87">
        <f t="shared" ca="1" si="2"/>
        <v>21</v>
      </c>
      <c r="F136" s="99">
        <v>29130</v>
      </c>
      <c r="G136" s="100">
        <v>1</v>
      </c>
    </row>
    <row r="137" spans="1:7">
      <c r="A137" s="7" t="s">
        <v>805</v>
      </c>
      <c r="B137" s="7" t="s">
        <v>140</v>
      </c>
      <c r="C137" s="7" t="s">
        <v>131</v>
      </c>
      <c r="D137" s="8">
        <v>35829</v>
      </c>
      <c r="E137" s="87">
        <f t="shared" ca="1" si="2"/>
        <v>24</v>
      </c>
      <c r="F137" s="99">
        <v>29176</v>
      </c>
      <c r="G137" s="100">
        <v>3</v>
      </c>
    </row>
    <row r="138" spans="1:7">
      <c r="A138" s="7" t="s">
        <v>938</v>
      </c>
      <c r="B138" s="7" t="s">
        <v>119</v>
      </c>
      <c r="C138" s="7" t="s">
        <v>108</v>
      </c>
      <c r="D138" s="8">
        <v>37793</v>
      </c>
      <c r="E138" s="87">
        <f t="shared" ca="1" si="2"/>
        <v>19</v>
      </c>
      <c r="F138" s="99">
        <v>29210</v>
      </c>
      <c r="G138" s="100">
        <v>5</v>
      </c>
    </row>
    <row r="139" spans="1:7">
      <c r="A139" s="7" t="s">
        <v>922</v>
      </c>
      <c r="B139" s="7" t="s">
        <v>119</v>
      </c>
      <c r="C139" s="7" t="s">
        <v>108</v>
      </c>
      <c r="D139" s="8">
        <v>36526</v>
      </c>
      <c r="E139" s="91">
        <f t="shared" ca="1" si="2"/>
        <v>23</v>
      </c>
      <c r="F139" s="104">
        <v>29260</v>
      </c>
      <c r="G139" s="100">
        <v>4</v>
      </c>
    </row>
    <row r="140" spans="1:7">
      <c r="A140" s="7" t="s">
        <v>390</v>
      </c>
      <c r="B140" s="7" t="s">
        <v>119</v>
      </c>
      <c r="C140" s="7" t="s">
        <v>108</v>
      </c>
      <c r="D140" s="8">
        <v>39745</v>
      </c>
      <c r="E140" s="87">
        <f t="shared" ca="1" si="2"/>
        <v>14</v>
      </c>
      <c r="F140" s="99">
        <v>29330</v>
      </c>
      <c r="G140" s="100">
        <v>5</v>
      </c>
    </row>
    <row r="141" spans="1:7">
      <c r="A141" s="7" t="s">
        <v>576</v>
      </c>
      <c r="B141" s="7" t="s">
        <v>140</v>
      </c>
      <c r="C141" s="7" t="s">
        <v>108</v>
      </c>
      <c r="D141" s="8">
        <v>38832</v>
      </c>
      <c r="E141" s="87">
        <f t="shared" ca="1" si="2"/>
        <v>16</v>
      </c>
      <c r="F141" s="99">
        <v>29420</v>
      </c>
      <c r="G141" s="100">
        <v>5</v>
      </c>
    </row>
    <row r="142" spans="1:7">
      <c r="A142" s="7" t="s">
        <v>884</v>
      </c>
      <c r="B142" s="7" t="s">
        <v>121</v>
      </c>
      <c r="C142" s="7" t="s">
        <v>111</v>
      </c>
      <c r="D142" s="8">
        <v>37236</v>
      </c>
      <c r="E142" s="87">
        <f t="shared" ca="1" si="2"/>
        <v>21</v>
      </c>
      <c r="F142" s="99">
        <v>29540</v>
      </c>
      <c r="G142" s="100">
        <v>3</v>
      </c>
    </row>
    <row r="143" spans="1:7">
      <c r="A143" s="7" t="s">
        <v>331</v>
      </c>
      <c r="B143" s="7" t="s">
        <v>110</v>
      </c>
      <c r="C143" s="7" t="s">
        <v>108</v>
      </c>
      <c r="D143" s="8">
        <v>40264</v>
      </c>
      <c r="E143" s="87">
        <f t="shared" ca="1" si="2"/>
        <v>12</v>
      </c>
      <c r="F143" s="99">
        <v>29760</v>
      </c>
      <c r="G143" s="100">
        <v>2</v>
      </c>
    </row>
    <row r="144" spans="1:7">
      <c r="A144" s="7" t="s">
        <v>757</v>
      </c>
      <c r="B144" s="7" t="s">
        <v>123</v>
      </c>
      <c r="C144" s="7" t="s">
        <v>131</v>
      </c>
      <c r="D144" s="8">
        <v>36602</v>
      </c>
      <c r="E144" s="87">
        <f t="shared" ca="1" si="2"/>
        <v>22</v>
      </c>
      <c r="F144" s="99">
        <v>30080</v>
      </c>
      <c r="G144" s="100">
        <v>3</v>
      </c>
    </row>
    <row r="145" spans="1:7">
      <c r="A145" s="7" t="s">
        <v>887</v>
      </c>
      <c r="B145" s="7" t="s">
        <v>115</v>
      </c>
      <c r="C145" s="7" t="s">
        <v>111</v>
      </c>
      <c r="D145" s="8">
        <v>36623</v>
      </c>
      <c r="E145" s="87">
        <f t="shared" ca="1" si="2"/>
        <v>22</v>
      </c>
      <c r="F145" s="99">
        <v>30300</v>
      </c>
      <c r="G145" s="100">
        <v>1</v>
      </c>
    </row>
    <row r="146" spans="1:7">
      <c r="A146" s="7" t="s">
        <v>765</v>
      </c>
      <c r="B146" s="7" t="s">
        <v>123</v>
      </c>
      <c r="C146" s="7" t="s">
        <v>111</v>
      </c>
      <c r="D146" s="8">
        <v>36038</v>
      </c>
      <c r="E146" s="87">
        <f t="shared" ca="1" si="2"/>
        <v>24</v>
      </c>
      <c r="F146" s="99">
        <v>30340</v>
      </c>
      <c r="G146" s="100">
        <v>3</v>
      </c>
    </row>
    <row r="147" spans="1:7">
      <c r="A147" s="7" t="s">
        <v>621</v>
      </c>
      <c r="B147" s="7" t="s">
        <v>154</v>
      </c>
      <c r="C147" s="7" t="s">
        <v>108</v>
      </c>
      <c r="D147" s="8">
        <v>38051</v>
      </c>
      <c r="E147" s="87">
        <f t="shared" ca="1" si="2"/>
        <v>18</v>
      </c>
      <c r="F147" s="99">
        <v>30350</v>
      </c>
      <c r="G147" s="100">
        <v>1</v>
      </c>
    </row>
    <row r="148" spans="1:7">
      <c r="A148" s="7" t="s">
        <v>481</v>
      </c>
      <c r="B148" s="7" t="s">
        <v>140</v>
      </c>
      <c r="C148" s="7" t="s">
        <v>131</v>
      </c>
      <c r="D148" s="8">
        <v>39278</v>
      </c>
      <c r="E148" s="87">
        <f t="shared" ca="1" si="2"/>
        <v>15</v>
      </c>
      <c r="F148" s="99">
        <v>30416</v>
      </c>
      <c r="G148" s="100">
        <v>1</v>
      </c>
    </row>
    <row r="149" spans="1:7">
      <c r="A149" s="7" t="s">
        <v>195</v>
      </c>
      <c r="B149" s="7" t="s">
        <v>135</v>
      </c>
      <c r="C149" s="7" t="s">
        <v>125</v>
      </c>
      <c r="D149" s="8">
        <v>40779</v>
      </c>
      <c r="E149" s="87">
        <f t="shared" ca="1" si="2"/>
        <v>11</v>
      </c>
      <c r="F149" s="99">
        <v>30445</v>
      </c>
      <c r="G149" s="100">
        <v>1</v>
      </c>
    </row>
    <row r="150" spans="1:7">
      <c r="A150" s="7" t="s">
        <v>245</v>
      </c>
      <c r="B150" s="7" t="s">
        <v>119</v>
      </c>
      <c r="C150" s="7" t="s">
        <v>131</v>
      </c>
      <c r="D150" s="8">
        <v>40561</v>
      </c>
      <c r="E150" s="87">
        <f t="shared" ca="1" si="2"/>
        <v>12</v>
      </c>
      <c r="F150" s="99">
        <v>30468</v>
      </c>
      <c r="G150" s="100">
        <v>2</v>
      </c>
    </row>
    <row r="151" spans="1:7">
      <c r="A151" s="7" t="s">
        <v>13</v>
      </c>
      <c r="B151" s="7" t="s">
        <v>135</v>
      </c>
      <c r="C151" s="7" t="s">
        <v>108</v>
      </c>
      <c r="D151" s="8">
        <v>37404</v>
      </c>
      <c r="E151" s="87">
        <f t="shared" ca="1" si="2"/>
        <v>20</v>
      </c>
      <c r="F151" s="99">
        <v>30780</v>
      </c>
      <c r="G151" s="100">
        <v>4</v>
      </c>
    </row>
    <row r="152" spans="1:7">
      <c r="A152" s="7" t="s">
        <v>854</v>
      </c>
      <c r="B152" s="7" t="s">
        <v>140</v>
      </c>
      <c r="C152" s="7" t="s">
        <v>108</v>
      </c>
      <c r="D152" s="8">
        <v>37936</v>
      </c>
      <c r="E152" s="87">
        <f t="shared" ca="1" si="2"/>
        <v>19</v>
      </c>
      <c r="F152" s="99">
        <v>30920</v>
      </c>
      <c r="G152" s="100">
        <v>5</v>
      </c>
    </row>
    <row r="153" spans="1:7">
      <c r="A153" s="7" t="s">
        <v>872</v>
      </c>
      <c r="B153" s="7" t="s">
        <v>147</v>
      </c>
      <c r="C153" s="7" t="s">
        <v>125</v>
      </c>
      <c r="D153" s="8">
        <v>37138</v>
      </c>
      <c r="E153" s="87">
        <f t="shared" ca="1" si="2"/>
        <v>21</v>
      </c>
      <c r="F153" s="99">
        <v>31110</v>
      </c>
      <c r="G153" s="100">
        <v>1</v>
      </c>
    </row>
    <row r="154" spans="1:7">
      <c r="A154" s="7" t="s">
        <v>894</v>
      </c>
      <c r="B154" s="7" t="s">
        <v>110</v>
      </c>
      <c r="C154" s="7" t="s">
        <v>125</v>
      </c>
      <c r="D154" s="8">
        <v>35826</v>
      </c>
      <c r="E154" s="87">
        <f t="shared" ca="1" si="2"/>
        <v>24</v>
      </c>
      <c r="F154" s="99">
        <v>31205</v>
      </c>
      <c r="G154" s="100">
        <v>2</v>
      </c>
    </row>
    <row r="155" spans="1:7">
      <c r="A155" s="7" t="s">
        <v>978</v>
      </c>
      <c r="B155" s="7" t="s">
        <v>250</v>
      </c>
      <c r="C155" s="7" t="s">
        <v>125</v>
      </c>
      <c r="D155" s="8">
        <v>36557</v>
      </c>
      <c r="E155" s="87">
        <f t="shared" ca="1" si="2"/>
        <v>22</v>
      </c>
      <c r="F155" s="99">
        <v>31250</v>
      </c>
      <c r="G155" s="100">
        <v>2</v>
      </c>
    </row>
    <row r="156" spans="1:7">
      <c r="A156" s="7" t="s">
        <v>444</v>
      </c>
      <c r="B156" s="7" t="s">
        <v>147</v>
      </c>
      <c r="C156" s="7" t="s">
        <v>125</v>
      </c>
      <c r="D156" s="8">
        <v>39457</v>
      </c>
      <c r="E156" s="87">
        <f t="shared" ca="1" si="2"/>
        <v>15</v>
      </c>
      <c r="F156" s="99">
        <v>31255</v>
      </c>
      <c r="G156" s="100">
        <v>5</v>
      </c>
    </row>
    <row r="157" spans="1:7">
      <c r="A157" s="7" t="s">
        <v>880</v>
      </c>
      <c r="B157" s="7" t="s">
        <v>147</v>
      </c>
      <c r="C157" s="7" t="s">
        <v>108</v>
      </c>
      <c r="D157" s="8">
        <v>36145</v>
      </c>
      <c r="E157" s="87">
        <f t="shared" ca="1" si="2"/>
        <v>24</v>
      </c>
      <c r="F157" s="99">
        <v>31260</v>
      </c>
      <c r="G157" s="100">
        <v>5</v>
      </c>
    </row>
    <row r="158" spans="1:7">
      <c r="A158" s="7" t="s">
        <v>863</v>
      </c>
      <c r="B158" s="7" t="s">
        <v>147</v>
      </c>
      <c r="C158" s="7" t="s">
        <v>111</v>
      </c>
      <c r="D158" s="8">
        <v>36199</v>
      </c>
      <c r="E158" s="87">
        <f t="shared" ca="1" si="2"/>
        <v>23</v>
      </c>
      <c r="F158" s="99">
        <v>31270</v>
      </c>
      <c r="G158" s="100">
        <v>5</v>
      </c>
    </row>
    <row r="159" spans="1:7">
      <c r="A159" s="7" t="s">
        <v>287</v>
      </c>
      <c r="B159" s="7" t="s">
        <v>107</v>
      </c>
      <c r="C159" s="7" t="s">
        <v>108</v>
      </c>
      <c r="D159" s="8">
        <v>40420</v>
      </c>
      <c r="E159" s="87">
        <f t="shared" ca="1" si="2"/>
        <v>12</v>
      </c>
      <c r="F159" s="99">
        <v>31690</v>
      </c>
      <c r="G159" s="100">
        <v>4</v>
      </c>
    </row>
    <row r="160" spans="1:7">
      <c r="A160" s="7" t="s">
        <v>149</v>
      </c>
      <c r="B160" s="7" t="s">
        <v>123</v>
      </c>
      <c r="C160" s="7" t="s">
        <v>108</v>
      </c>
      <c r="D160" s="8">
        <v>41051</v>
      </c>
      <c r="E160" s="87">
        <f t="shared" ca="1" si="2"/>
        <v>10</v>
      </c>
      <c r="F160" s="99">
        <v>31830</v>
      </c>
      <c r="G160" s="100">
        <v>3</v>
      </c>
    </row>
    <row r="161" spans="1:7">
      <c r="A161" s="7" t="s">
        <v>499</v>
      </c>
      <c r="B161" s="7" t="s">
        <v>113</v>
      </c>
      <c r="C161" s="7" t="s">
        <v>108</v>
      </c>
      <c r="D161" s="8">
        <v>39199</v>
      </c>
      <c r="E161" s="87">
        <f t="shared" ca="1" si="2"/>
        <v>15</v>
      </c>
      <c r="F161" s="99">
        <v>31840</v>
      </c>
      <c r="G161" s="100">
        <v>1</v>
      </c>
    </row>
    <row r="162" spans="1:7">
      <c r="A162" s="7" t="s">
        <v>497</v>
      </c>
      <c r="B162" s="7" t="s">
        <v>123</v>
      </c>
      <c r="C162" s="7" t="s">
        <v>108</v>
      </c>
      <c r="D162" s="8">
        <v>39215</v>
      </c>
      <c r="E162" s="87">
        <f t="shared" ca="1" si="2"/>
        <v>15</v>
      </c>
      <c r="F162" s="99">
        <v>31910</v>
      </c>
      <c r="G162" s="100">
        <v>5</v>
      </c>
    </row>
    <row r="163" spans="1:7">
      <c r="A163" s="7" t="s">
        <v>613</v>
      </c>
      <c r="B163" s="7" t="s">
        <v>119</v>
      </c>
      <c r="C163" s="7" t="s">
        <v>108</v>
      </c>
      <c r="D163" s="8">
        <v>38237</v>
      </c>
      <c r="E163" s="87">
        <f t="shared" ca="1" si="2"/>
        <v>18</v>
      </c>
      <c r="F163" s="99">
        <v>31910</v>
      </c>
      <c r="G163" s="100">
        <v>5</v>
      </c>
    </row>
    <row r="164" spans="1:7">
      <c r="A164" s="7" t="s">
        <v>787</v>
      </c>
      <c r="B164" s="7" t="s">
        <v>113</v>
      </c>
      <c r="C164" s="7" t="s">
        <v>111</v>
      </c>
      <c r="D164" s="8">
        <v>37641</v>
      </c>
      <c r="E164" s="87">
        <f t="shared" ca="1" si="2"/>
        <v>20</v>
      </c>
      <c r="F164" s="99">
        <v>31970</v>
      </c>
      <c r="G164" s="100">
        <v>5</v>
      </c>
    </row>
    <row r="165" spans="1:7">
      <c r="A165" s="7" t="s">
        <v>771</v>
      </c>
      <c r="B165" s="7" t="s">
        <v>123</v>
      </c>
      <c r="C165" s="7" t="s">
        <v>108</v>
      </c>
      <c r="D165" s="8">
        <v>36506</v>
      </c>
      <c r="E165" s="87">
        <f t="shared" ca="1" si="2"/>
        <v>23</v>
      </c>
      <c r="F165" s="99">
        <v>32100</v>
      </c>
      <c r="G165" s="100">
        <v>1</v>
      </c>
    </row>
    <row r="166" spans="1:7">
      <c r="A166" s="7" t="s">
        <v>549</v>
      </c>
      <c r="B166" s="7" t="s">
        <v>119</v>
      </c>
      <c r="C166" s="7" t="s">
        <v>108</v>
      </c>
      <c r="D166" s="8">
        <v>39002</v>
      </c>
      <c r="E166" s="87">
        <f t="shared" ca="1" si="2"/>
        <v>16</v>
      </c>
      <c r="F166" s="99">
        <v>32120</v>
      </c>
      <c r="G166" s="100">
        <v>1</v>
      </c>
    </row>
    <row r="167" spans="1:7">
      <c r="A167" s="7" t="s">
        <v>209</v>
      </c>
      <c r="B167" s="7" t="s">
        <v>113</v>
      </c>
      <c r="C167" s="7" t="s">
        <v>108</v>
      </c>
      <c r="D167" s="8">
        <v>40710</v>
      </c>
      <c r="E167" s="87">
        <f t="shared" ca="1" si="2"/>
        <v>11</v>
      </c>
      <c r="F167" s="99">
        <v>32140</v>
      </c>
      <c r="G167" s="100">
        <v>2</v>
      </c>
    </row>
    <row r="168" spans="1:7">
      <c r="A168" s="7" t="s">
        <v>117</v>
      </c>
      <c r="B168" s="7" t="s">
        <v>107</v>
      </c>
      <c r="C168" s="7" t="s">
        <v>108</v>
      </c>
      <c r="D168" s="8">
        <v>41226</v>
      </c>
      <c r="E168" s="87">
        <f t="shared" ca="1" si="2"/>
        <v>10</v>
      </c>
      <c r="F168" s="99">
        <v>32160</v>
      </c>
      <c r="G168" s="100">
        <v>3</v>
      </c>
    </row>
    <row r="169" spans="1:7">
      <c r="A169" s="7" t="s">
        <v>145</v>
      </c>
      <c r="B169" s="7" t="s">
        <v>140</v>
      </c>
      <c r="C169" s="7" t="s">
        <v>111</v>
      </c>
      <c r="D169" s="8">
        <v>41079</v>
      </c>
      <c r="E169" s="87">
        <f t="shared" ca="1" si="2"/>
        <v>10</v>
      </c>
      <c r="F169" s="99">
        <v>32190</v>
      </c>
      <c r="G169" s="100">
        <v>3</v>
      </c>
    </row>
    <row r="170" spans="1:7">
      <c r="A170" s="7" t="s">
        <v>416</v>
      </c>
      <c r="B170" s="7" t="s">
        <v>113</v>
      </c>
      <c r="C170" s="7" t="s">
        <v>108</v>
      </c>
      <c r="D170" s="8">
        <v>39654</v>
      </c>
      <c r="E170" s="87">
        <f t="shared" ca="1" si="2"/>
        <v>14</v>
      </c>
      <c r="F170" s="99">
        <v>32360</v>
      </c>
      <c r="G170" s="100">
        <v>4</v>
      </c>
    </row>
    <row r="171" spans="1:7">
      <c r="A171" s="7" t="s">
        <v>581</v>
      </c>
      <c r="B171" s="7" t="s">
        <v>140</v>
      </c>
      <c r="C171" s="7" t="s">
        <v>108</v>
      </c>
      <c r="D171" s="8">
        <v>38813</v>
      </c>
      <c r="E171" s="87">
        <f t="shared" ca="1" si="2"/>
        <v>16</v>
      </c>
      <c r="F171" s="99">
        <v>32390</v>
      </c>
      <c r="G171" s="100">
        <v>2</v>
      </c>
    </row>
    <row r="172" spans="1:7">
      <c r="A172" s="7" t="s">
        <v>972</v>
      </c>
      <c r="B172" s="7" t="s">
        <v>107</v>
      </c>
      <c r="C172" s="7" t="s">
        <v>131</v>
      </c>
      <c r="D172" s="8">
        <v>36458</v>
      </c>
      <c r="E172" s="87">
        <f t="shared" ca="1" si="2"/>
        <v>23</v>
      </c>
      <c r="F172" s="99">
        <v>32536</v>
      </c>
      <c r="G172" s="100">
        <v>2</v>
      </c>
    </row>
    <row r="173" spans="1:7">
      <c r="A173" s="7" t="s">
        <v>407</v>
      </c>
      <c r="B173" s="7" t="s">
        <v>177</v>
      </c>
      <c r="C173" s="7" t="s">
        <v>108</v>
      </c>
      <c r="D173" s="8">
        <v>39688</v>
      </c>
      <c r="E173" s="87">
        <f t="shared" ca="1" si="2"/>
        <v>14</v>
      </c>
      <c r="F173" s="99">
        <v>32600</v>
      </c>
      <c r="G173" s="100">
        <v>5</v>
      </c>
    </row>
    <row r="174" spans="1:7">
      <c r="A174" s="7" t="s">
        <v>295</v>
      </c>
      <c r="B174" s="7" t="s">
        <v>113</v>
      </c>
      <c r="C174" s="7" t="s">
        <v>108</v>
      </c>
      <c r="D174" s="8">
        <v>40399</v>
      </c>
      <c r="E174" s="87">
        <f t="shared" ca="1" si="2"/>
        <v>12</v>
      </c>
      <c r="F174" s="99">
        <v>32640</v>
      </c>
      <c r="G174" s="100">
        <v>4</v>
      </c>
    </row>
    <row r="175" spans="1:7">
      <c r="A175" s="7" t="s">
        <v>141</v>
      </c>
      <c r="B175" s="7" t="s">
        <v>115</v>
      </c>
      <c r="C175" s="7" t="s">
        <v>111</v>
      </c>
      <c r="D175" s="8">
        <v>41116</v>
      </c>
      <c r="E175" s="87">
        <f t="shared" ca="1" si="2"/>
        <v>10</v>
      </c>
      <c r="F175" s="99">
        <v>32650</v>
      </c>
      <c r="G175" s="100">
        <v>1</v>
      </c>
    </row>
    <row r="176" spans="1:7">
      <c r="A176" s="7" t="s">
        <v>321</v>
      </c>
      <c r="B176" s="7" t="s">
        <v>113</v>
      </c>
      <c r="C176" s="7" t="s">
        <v>125</v>
      </c>
      <c r="D176" s="8">
        <v>40299</v>
      </c>
      <c r="E176" s="87">
        <f t="shared" ca="1" si="2"/>
        <v>12</v>
      </c>
      <c r="F176" s="99">
        <v>32835</v>
      </c>
      <c r="G176" s="100">
        <v>2</v>
      </c>
    </row>
    <row r="177" spans="1:7">
      <c r="A177" s="7" t="s">
        <v>434</v>
      </c>
      <c r="B177" s="7" t="s">
        <v>107</v>
      </c>
      <c r="C177" s="7" t="s">
        <v>111</v>
      </c>
      <c r="D177" s="8">
        <v>39534</v>
      </c>
      <c r="E177" s="87">
        <f t="shared" ca="1" si="2"/>
        <v>14</v>
      </c>
      <c r="F177" s="99">
        <v>32880</v>
      </c>
      <c r="G177" s="100">
        <v>3</v>
      </c>
    </row>
    <row r="178" spans="1:7">
      <c r="A178" s="7" t="s">
        <v>615</v>
      </c>
      <c r="B178" s="7" t="s">
        <v>110</v>
      </c>
      <c r="C178" s="7" t="s">
        <v>125</v>
      </c>
      <c r="D178" s="8">
        <v>38173</v>
      </c>
      <c r="E178" s="87">
        <f t="shared" ca="1" si="2"/>
        <v>18</v>
      </c>
      <c r="F178" s="99">
        <v>32900</v>
      </c>
      <c r="G178" s="100">
        <v>2</v>
      </c>
    </row>
    <row r="179" spans="1:7">
      <c r="A179" s="7" t="s">
        <v>777</v>
      </c>
      <c r="B179" s="7" t="s">
        <v>137</v>
      </c>
      <c r="C179" s="7" t="s">
        <v>111</v>
      </c>
      <c r="D179" s="8">
        <v>36176</v>
      </c>
      <c r="E179" s="87">
        <f t="shared" ca="1" si="2"/>
        <v>24</v>
      </c>
      <c r="F179" s="99">
        <v>32940</v>
      </c>
      <c r="G179" s="100">
        <v>5</v>
      </c>
    </row>
    <row r="180" spans="1:7">
      <c r="A180" s="7" t="s">
        <v>770</v>
      </c>
      <c r="B180" s="7" t="s">
        <v>123</v>
      </c>
      <c r="C180" s="7" t="s">
        <v>131</v>
      </c>
      <c r="D180" s="8">
        <v>36487</v>
      </c>
      <c r="E180" s="87">
        <f t="shared" ca="1" si="2"/>
        <v>23</v>
      </c>
      <c r="F180" s="99">
        <v>33056</v>
      </c>
      <c r="G180" s="100">
        <v>5</v>
      </c>
    </row>
    <row r="181" spans="1:7">
      <c r="A181" s="7" t="s">
        <v>528</v>
      </c>
      <c r="B181" s="7" t="s">
        <v>110</v>
      </c>
      <c r="C181" s="7" t="s">
        <v>111</v>
      </c>
      <c r="D181" s="8">
        <v>39109</v>
      </c>
      <c r="E181" s="87">
        <f t="shared" ca="1" si="2"/>
        <v>15</v>
      </c>
      <c r="F181" s="99">
        <v>33120</v>
      </c>
      <c r="G181" s="100">
        <v>2</v>
      </c>
    </row>
    <row r="182" spans="1:7">
      <c r="A182" s="7" t="s">
        <v>848</v>
      </c>
      <c r="B182" s="7" t="s">
        <v>140</v>
      </c>
      <c r="C182" s="7" t="s">
        <v>108</v>
      </c>
      <c r="D182" s="8">
        <v>36084</v>
      </c>
      <c r="E182" s="87">
        <f t="shared" ca="1" si="2"/>
        <v>24</v>
      </c>
      <c r="F182" s="99">
        <v>33210</v>
      </c>
      <c r="G182" s="100">
        <v>4</v>
      </c>
    </row>
    <row r="183" spans="1:7">
      <c r="A183" s="7" t="s">
        <v>394</v>
      </c>
      <c r="B183" s="7" t="s">
        <v>177</v>
      </c>
      <c r="C183" s="7" t="s">
        <v>131</v>
      </c>
      <c r="D183" s="8">
        <v>39733</v>
      </c>
      <c r="E183" s="87">
        <f t="shared" ca="1" si="2"/>
        <v>14</v>
      </c>
      <c r="F183" s="99">
        <v>33232</v>
      </c>
      <c r="G183" s="100">
        <v>4</v>
      </c>
    </row>
    <row r="184" spans="1:7">
      <c r="A184" s="7" t="s">
        <v>257</v>
      </c>
      <c r="B184" s="7" t="s">
        <v>119</v>
      </c>
      <c r="C184" s="7" t="s">
        <v>131</v>
      </c>
      <c r="D184" s="8">
        <v>40515</v>
      </c>
      <c r="E184" s="87">
        <f t="shared" ca="1" si="2"/>
        <v>12</v>
      </c>
      <c r="F184" s="99">
        <v>33508</v>
      </c>
      <c r="G184" s="100">
        <v>4</v>
      </c>
    </row>
    <row r="185" spans="1:7">
      <c r="A185" s="7" t="s">
        <v>617</v>
      </c>
      <c r="B185" s="7" t="s">
        <v>115</v>
      </c>
      <c r="C185" s="7" t="s">
        <v>131</v>
      </c>
      <c r="D185" s="8">
        <v>38144</v>
      </c>
      <c r="E185" s="87">
        <f t="shared" ca="1" si="2"/>
        <v>18</v>
      </c>
      <c r="F185" s="99">
        <v>33512</v>
      </c>
      <c r="G185" s="100">
        <v>4</v>
      </c>
    </row>
    <row r="186" spans="1:7">
      <c r="A186" s="7" t="s">
        <v>339</v>
      </c>
      <c r="B186" s="7" t="s">
        <v>107</v>
      </c>
      <c r="C186" s="7" t="s">
        <v>108</v>
      </c>
      <c r="D186" s="8">
        <v>40250</v>
      </c>
      <c r="E186" s="87">
        <f t="shared" ca="1" si="2"/>
        <v>12</v>
      </c>
      <c r="F186" s="99">
        <v>33590</v>
      </c>
      <c r="G186" s="100">
        <v>5</v>
      </c>
    </row>
    <row r="187" spans="1:7">
      <c r="A187" s="7" t="s">
        <v>655</v>
      </c>
      <c r="B187" s="7" t="s">
        <v>154</v>
      </c>
      <c r="C187" s="7" t="s">
        <v>108</v>
      </c>
      <c r="D187" s="8">
        <v>36893</v>
      </c>
      <c r="E187" s="87">
        <f t="shared" ca="1" si="2"/>
        <v>22</v>
      </c>
      <c r="F187" s="99">
        <v>33640</v>
      </c>
      <c r="G187" s="100">
        <v>3</v>
      </c>
    </row>
    <row r="188" spans="1:7">
      <c r="A188" s="7" t="s">
        <v>307</v>
      </c>
      <c r="B188" s="7" t="s">
        <v>107</v>
      </c>
      <c r="C188" s="7" t="s">
        <v>131</v>
      </c>
      <c r="D188" s="8">
        <v>40360</v>
      </c>
      <c r="E188" s="87">
        <f t="shared" ca="1" si="2"/>
        <v>12</v>
      </c>
      <c r="F188" s="99">
        <v>33752</v>
      </c>
      <c r="G188" s="100">
        <v>3</v>
      </c>
    </row>
    <row r="189" spans="1:7">
      <c r="A189" s="7" t="s">
        <v>892</v>
      </c>
      <c r="B189" s="7" t="s">
        <v>115</v>
      </c>
      <c r="C189" s="7" t="s">
        <v>125</v>
      </c>
      <c r="D189" s="8">
        <v>37470</v>
      </c>
      <c r="E189" s="87">
        <f t="shared" ca="1" si="2"/>
        <v>20</v>
      </c>
      <c r="F189" s="99">
        <v>33810</v>
      </c>
      <c r="G189" s="100">
        <v>5</v>
      </c>
    </row>
    <row r="190" spans="1:7">
      <c r="A190" s="7" t="s">
        <v>281</v>
      </c>
      <c r="B190" s="7" t="s">
        <v>147</v>
      </c>
      <c r="C190" s="7" t="s">
        <v>108</v>
      </c>
      <c r="D190" s="8">
        <v>40447</v>
      </c>
      <c r="E190" s="87">
        <f t="shared" ca="1" si="2"/>
        <v>12</v>
      </c>
      <c r="F190" s="99">
        <v>33970</v>
      </c>
      <c r="G190" s="100">
        <v>4</v>
      </c>
    </row>
    <row r="191" spans="1:7">
      <c r="A191" s="7" t="s">
        <v>564</v>
      </c>
      <c r="B191" s="7" t="s">
        <v>110</v>
      </c>
      <c r="C191" s="7" t="s">
        <v>108</v>
      </c>
      <c r="D191" s="8">
        <v>38903</v>
      </c>
      <c r="E191" s="87">
        <f t="shared" ca="1" si="2"/>
        <v>16</v>
      </c>
      <c r="F191" s="99">
        <v>34060</v>
      </c>
      <c r="G191" s="100">
        <v>2</v>
      </c>
    </row>
    <row r="192" spans="1:7">
      <c r="A192" s="7" t="s">
        <v>156</v>
      </c>
      <c r="B192" s="7" t="s">
        <v>113</v>
      </c>
      <c r="C192" s="7" t="s">
        <v>125</v>
      </c>
      <c r="D192" s="8">
        <v>41014</v>
      </c>
      <c r="E192" s="87">
        <f t="shared" ca="1" si="2"/>
        <v>10</v>
      </c>
      <c r="F192" s="99">
        <v>34110</v>
      </c>
      <c r="G192" s="100">
        <v>4</v>
      </c>
    </row>
    <row r="193" spans="1:7">
      <c r="A193" s="7" t="s">
        <v>255</v>
      </c>
      <c r="B193" s="7" t="s">
        <v>119</v>
      </c>
      <c r="C193" s="7" t="s">
        <v>108</v>
      </c>
      <c r="D193" s="8">
        <v>40521</v>
      </c>
      <c r="E193" s="87">
        <f t="shared" ca="1" si="2"/>
        <v>12</v>
      </c>
      <c r="F193" s="99">
        <v>34330</v>
      </c>
      <c r="G193" s="100">
        <v>3</v>
      </c>
    </row>
    <row r="194" spans="1:7">
      <c r="A194" s="7" t="s">
        <v>415</v>
      </c>
      <c r="B194" s="7" t="s">
        <v>140</v>
      </c>
      <c r="C194" s="7" t="s">
        <v>108</v>
      </c>
      <c r="D194" s="8">
        <v>39655</v>
      </c>
      <c r="E194" s="87">
        <f t="shared" ref="E194:E257" ca="1" si="3">DATEDIF(D194,TODAY(),"Y")</f>
        <v>14</v>
      </c>
      <c r="F194" s="99">
        <v>34480</v>
      </c>
      <c r="G194" s="100">
        <v>3</v>
      </c>
    </row>
    <row r="195" spans="1:7">
      <c r="A195" s="7" t="s">
        <v>211</v>
      </c>
      <c r="B195" s="7" t="s">
        <v>107</v>
      </c>
      <c r="C195" s="7" t="s">
        <v>111</v>
      </c>
      <c r="D195" s="8">
        <v>40706</v>
      </c>
      <c r="E195" s="87">
        <f t="shared" ca="1" si="3"/>
        <v>11</v>
      </c>
      <c r="F195" s="99">
        <v>34680</v>
      </c>
      <c r="G195" s="100">
        <v>5</v>
      </c>
    </row>
    <row r="196" spans="1:7">
      <c r="A196" s="7" t="s">
        <v>351</v>
      </c>
      <c r="B196" s="7" t="s">
        <v>140</v>
      </c>
      <c r="C196" s="7" t="s">
        <v>108</v>
      </c>
      <c r="D196" s="8">
        <v>40175</v>
      </c>
      <c r="E196" s="87">
        <f t="shared" ca="1" si="3"/>
        <v>13</v>
      </c>
      <c r="F196" s="99">
        <v>34690</v>
      </c>
      <c r="G196" s="100">
        <v>2</v>
      </c>
    </row>
    <row r="197" spans="1:7">
      <c r="A197" s="7" t="s">
        <v>763</v>
      </c>
      <c r="B197" s="7" t="s">
        <v>123</v>
      </c>
      <c r="C197" s="7" t="s">
        <v>108</v>
      </c>
      <c r="D197" s="8">
        <v>35965</v>
      </c>
      <c r="E197" s="91">
        <f t="shared" ca="1" si="3"/>
        <v>24</v>
      </c>
      <c r="F197" s="99">
        <v>34780</v>
      </c>
      <c r="G197" s="100">
        <v>4</v>
      </c>
    </row>
    <row r="198" spans="1:7">
      <c r="A198" s="7" t="s">
        <v>926</v>
      </c>
      <c r="B198" s="7" t="s">
        <v>119</v>
      </c>
      <c r="C198" s="7" t="s">
        <v>125</v>
      </c>
      <c r="D198" s="8">
        <v>36196</v>
      </c>
      <c r="E198" s="87">
        <f t="shared" ca="1" si="3"/>
        <v>23</v>
      </c>
      <c r="F198" s="99">
        <v>34980</v>
      </c>
      <c r="G198" s="100">
        <v>2</v>
      </c>
    </row>
    <row r="199" spans="1:7">
      <c r="A199" s="7" t="s">
        <v>361</v>
      </c>
      <c r="B199" s="7" t="s">
        <v>107</v>
      </c>
      <c r="C199" s="7" t="s">
        <v>108</v>
      </c>
      <c r="D199" s="8">
        <v>40018</v>
      </c>
      <c r="E199" s="87">
        <f t="shared" ca="1" si="3"/>
        <v>13</v>
      </c>
      <c r="F199" s="99">
        <v>34990</v>
      </c>
      <c r="G199" s="100">
        <v>3</v>
      </c>
    </row>
    <row r="200" spans="1:7">
      <c r="A200" s="7" t="s">
        <v>192</v>
      </c>
      <c r="B200" s="7" t="s">
        <v>115</v>
      </c>
      <c r="C200" s="7" t="s">
        <v>125</v>
      </c>
      <c r="D200" s="8">
        <v>40807</v>
      </c>
      <c r="E200" s="87">
        <f t="shared" ca="1" si="3"/>
        <v>11</v>
      </c>
      <c r="F200" s="99">
        <v>35045</v>
      </c>
      <c r="G200" s="100">
        <v>4</v>
      </c>
    </row>
    <row r="201" spans="1:7">
      <c r="A201" s="7" t="s">
        <v>485</v>
      </c>
      <c r="B201" s="7" t="s">
        <v>107</v>
      </c>
      <c r="C201" s="7" t="s">
        <v>111</v>
      </c>
      <c r="D201" s="8">
        <v>39272</v>
      </c>
      <c r="E201" s="87">
        <f t="shared" ca="1" si="3"/>
        <v>15</v>
      </c>
      <c r="F201" s="99">
        <v>35240</v>
      </c>
      <c r="G201" s="100">
        <v>3</v>
      </c>
    </row>
    <row r="202" spans="1:7">
      <c r="A202" s="7" t="s">
        <v>332</v>
      </c>
      <c r="B202" s="7" t="s">
        <v>137</v>
      </c>
      <c r="C202" s="7" t="s">
        <v>111</v>
      </c>
      <c r="D202" s="8">
        <v>40263</v>
      </c>
      <c r="E202" s="87">
        <f t="shared" ca="1" si="3"/>
        <v>12</v>
      </c>
      <c r="F202" s="99">
        <v>35260</v>
      </c>
      <c r="G202" s="100">
        <v>2</v>
      </c>
    </row>
    <row r="203" spans="1:7">
      <c r="A203" s="7" t="s">
        <v>662</v>
      </c>
      <c r="B203" s="7" t="s">
        <v>123</v>
      </c>
      <c r="C203" s="7" t="s">
        <v>125</v>
      </c>
      <c r="D203" s="8">
        <v>36896</v>
      </c>
      <c r="E203" s="87">
        <f t="shared" ca="1" si="3"/>
        <v>22</v>
      </c>
      <c r="F203" s="99">
        <v>35280</v>
      </c>
      <c r="G203" s="100">
        <v>3</v>
      </c>
    </row>
    <row r="204" spans="1:7">
      <c r="A204" s="7" t="s">
        <v>329</v>
      </c>
      <c r="B204" s="7" t="s">
        <v>140</v>
      </c>
      <c r="C204" s="7" t="s">
        <v>108</v>
      </c>
      <c r="D204" s="8">
        <v>40270</v>
      </c>
      <c r="E204" s="87">
        <f t="shared" ca="1" si="3"/>
        <v>12</v>
      </c>
      <c r="F204" s="99">
        <v>35300</v>
      </c>
      <c r="G204" s="100">
        <v>5</v>
      </c>
    </row>
    <row r="205" spans="1:7">
      <c r="A205" s="7" t="s">
        <v>262</v>
      </c>
      <c r="B205" s="7" t="s">
        <v>121</v>
      </c>
      <c r="C205" s="7" t="s">
        <v>131</v>
      </c>
      <c r="D205" s="8">
        <v>40494</v>
      </c>
      <c r="E205" s="87">
        <f t="shared" ca="1" si="3"/>
        <v>12</v>
      </c>
      <c r="F205" s="99">
        <v>35312</v>
      </c>
      <c r="G205" s="100">
        <v>3</v>
      </c>
    </row>
    <row r="206" spans="1:7">
      <c r="A206" s="7" t="s">
        <v>225</v>
      </c>
      <c r="B206" s="7" t="s">
        <v>177</v>
      </c>
      <c r="C206" s="7" t="s">
        <v>108</v>
      </c>
      <c r="D206" s="8">
        <v>40625</v>
      </c>
      <c r="E206" s="87">
        <f t="shared" ca="1" si="3"/>
        <v>11</v>
      </c>
      <c r="F206" s="99">
        <v>35320</v>
      </c>
      <c r="G206" s="100">
        <v>3</v>
      </c>
    </row>
    <row r="207" spans="1:7">
      <c r="A207" s="7" t="s">
        <v>406</v>
      </c>
      <c r="B207" s="7" t="s">
        <v>113</v>
      </c>
      <c r="C207" s="7" t="s">
        <v>108</v>
      </c>
      <c r="D207" s="8">
        <v>39692</v>
      </c>
      <c r="E207" s="87">
        <f t="shared" ca="1" si="3"/>
        <v>14</v>
      </c>
      <c r="F207" s="99">
        <v>35360</v>
      </c>
      <c r="G207" s="100">
        <v>5</v>
      </c>
    </row>
    <row r="208" spans="1:7">
      <c r="A208" s="7" t="s">
        <v>952</v>
      </c>
      <c r="B208" s="7" t="s">
        <v>107</v>
      </c>
      <c r="C208" s="7" t="s">
        <v>108</v>
      </c>
      <c r="D208" s="8">
        <v>36549</v>
      </c>
      <c r="E208" s="87">
        <f t="shared" ca="1" si="3"/>
        <v>22</v>
      </c>
      <c r="F208" s="99">
        <v>35460</v>
      </c>
      <c r="G208" s="100">
        <v>1</v>
      </c>
    </row>
    <row r="209" spans="1:7">
      <c r="A209" s="7" t="s">
        <v>461</v>
      </c>
      <c r="B209" s="7" t="s">
        <v>140</v>
      </c>
      <c r="C209" s="7" t="s">
        <v>111</v>
      </c>
      <c r="D209" s="8">
        <v>39378</v>
      </c>
      <c r="E209" s="87">
        <f t="shared" ca="1" si="3"/>
        <v>15</v>
      </c>
      <c r="F209" s="99">
        <v>35460</v>
      </c>
      <c r="G209" s="100">
        <v>3</v>
      </c>
    </row>
    <row r="210" spans="1:7">
      <c r="A210" s="7" t="s">
        <v>806</v>
      </c>
      <c r="B210" s="7" t="s">
        <v>140</v>
      </c>
      <c r="C210" s="7" t="s">
        <v>108</v>
      </c>
      <c r="D210" s="8">
        <v>35830</v>
      </c>
      <c r="E210" s="87">
        <f t="shared" ca="1" si="3"/>
        <v>24</v>
      </c>
      <c r="F210" s="99">
        <v>35460</v>
      </c>
      <c r="G210" s="100">
        <v>5</v>
      </c>
    </row>
    <row r="211" spans="1:7">
      <c r="A211" s="7" t="s">
        <v>347</v>
      </c>
      <c r="B211" s="7" t="s">
        <v>140</v>
      </c>
      <c r="C211" s="7" t="s">
        <v>108</v>
      </c>
      <c r="D211" s="8">
        <v>40203</v>
      </c>
      <c r="E211" s="87">
        <f t="shared" ca="1" si="3"/>
        <v>12</v>
      </c>
      <c r="F211" s="99">
        <v>35600</v>
      </c>
      <c r="G211" s="100">
        <v>5</v>
      </c>
    </row>
    <row r="212" spans="1:7">
      <c r="A212" s="7" t="s">
        <v>435</v>
      </c>
      <c r="B212" s="7" t="s">
        <v>260</v>
      </c>
      <c r="C212" s="7" t="s">
        <v>111</v>
      </c>
      <c r="D212" s="8">
        <v>39529</v>
      </c>
      <c r="E212" s="87">
        <f t="shared" ca="1" si="3"/>
        <v>14</v>
      </c>
      <c r="F212" s="99">
        <v>35620</v>
      </c>
      <c r="G212" s="100">
        <v>4</v>
      </c>
    </row>
    <row r="213" spans="1:7">
      <c r="A213" s="7" t="s">
        <v>7</v>
      </c>
      <c r="B213" s="7" t="s">
        <v>130</v>
      </c>
      <c r="C213" s="7" t="s">
        <v>131</v>
      </c>
      <c r="D213" s="8">
        <v>41151</v>
      </c>
      <c r="E213" s="87">
        <f t="shared" ca="1" si="3"/>
        <v>10</v>
      </c>
      <c r="F213" s="99">
        <v>35680</v>
      </c>
      <c r="G213" s="100">
        <v>2</v>
      </c>
    </row>
    <row r="214" spans="1:7">
      <c r="A214" s="7" t="s">
        <v>845</v>
      </c>
      <c r="B214" s="7" t="s">
        <v>140</v>
      </c>
      <c r="C214" s="7" t="s">
        <v>108</v>
      </c>
      <c r="D214" s="8">
        <v>36431</v>
      </c>
      <c r="E214" s="87">
        <f t="shared" ca="1" si="3"/>
        <v>23</v>
      </c>
      <c r="F214" s="99">
        <v>35820</v>
      </c>
      <c r="G214" s="100">
        <v>2</v>
      </c>
    </row>
    <row r="215" spans="1:7">
      <c r="A215" s="7" t="s">
        <v>909</v>
      </c>
      <c r="B215" s="7" t="s">
        <v>110</v>
      </c>
      <c r="C215" s="7" t="s">
        <v>131</v>
      </c>
      <c r="D215" s="8">
        <v>36380</v>
      </c>
      <c r="E215" s="87">
        <f t="shared" ca="1" si="3"/>
        <v>23</v>
      </c>
      <c r="F215" s="99">
        <v>36052</v>
      </c>
      <c r="G215" s="100">
        <v>5</v>
      </c>
    </row>
    <row r="216" spans="1:7">
      <c r="A216" s="7" t="s">
        <v>552</v>
      </c>
      <c r="B216" s="7" t="s">
        <v>110</v>
      </c>
      <c r="C216" s="7" t="s">
        <v>111</v>
      </c>
      <c r="D216" s="8">
        <v>38986</v>
      </c>
      <c r="E216" s="87">
        <f t="shared" ca="1" si="3"/>
        <v>16</v>
      </c>
      <c r="F216" s="99">
        <v>36230</v>
      </c>
      <c r="G216" s="100">
        <v>2</v>
      </c>
    </row>
    <row r="217" spans="1:7">
      <c r="A217" s="7" t="s">
        <v>440</v>
      </c>
      <c r="B217" s="7" t="s">
        <v>260</v>
      </c>
      <c r="C217" s="7" t="s">
        <v>108</v>
      </c>
      <c r="D217" s="8">
        <v>39492</v>
      </c>
      <c r="E217" s="87">
        <f t="shared" ca="1" si="3"/>
        <v>14</v>
      </c>
      <c r="F217" s="99">
        <v>36630</v>
      </c>
      <c r="G217" s="100">
        <v>4</v>
      </c>
    </row>
    <row r="218" spans="1:7">
      <c r="A218" s="7" t="s">
        <v>443</v>
      </c>
      <c r="B218" s="7" t="s">
        <v>119</v>
      </c>
      <c r="C218" s="7" t="s">
        <v>131</v>
      </c>
      <c r="D218" s="8">
        <v>39458</v>
      </c>
      <c r="E218" s="87">
        <f t="shared" ca="1" si="3"/>
        <v>15</v>
      </c>
      <c r="F218" s="99">
        <v>36788</v>
      </c>
      <c r="G218" s="100">
        <v>4</v>
      </c>
    </row>
    <row r="219" spans="1:7">
      <c r="A219" s="7" t="s">
        <v>229</v>
      </c>
      <c r="B219" s="7" t="s">
        <v>147</v>
      </c>
      <c r="C219" s="7" t="s">
        <v>131</v>
      </c>
      <c r="D219" s="8">
        <v>40610</v>
      </c>
      <c r="E219" s="87">
        <f t="shared" ca="1" si="3"/>
        <v>11</v>
      </c>
      <c r="F219" s="99">
        <v>36844</v>
      </c>
      <c r="G219" s="100">
        <v>4</v>
      </c>
    </row>
    <row r="220" spans="1:7">
      <c r="A220" s="7" t="s">
        <v>906</v>
      </c>
      <c r="B220" s="7" t="s">
        <v>110</v>
      </c>
      <c r="C220" s="7" t="s">
        <v>108</v>
      </c>
      <c r="D220" s="8">
        <v>35990</v>
      </c>
      <c r="E220" s="87">
        <f t="shared" ca="1" si="3"/>
        <v>24</v>
      </c>
      <c r="F220" s="99">
        <v>36890</v>
      </c>
      <c r="G220" s="100">
        <v>1</v>
      </c>
    </row>
    <row r="221" spans="1:7">
      <c r="A221" s="7" t="s">
        <v>905</v>
      </c>
      <c r="B221" s="7" t="s">
        <v>110</v>
      </c>
      <c r="C221" s="7" t="s">
        <v>131</v>
      </c>
      <c r="D221" s="8">
        <v>36340</v>
      </c>
      <c r="E221" s="87">
        <f t="shared" ca="1" si="3"/>
        <v>23</v>
      </c>
      <c r="F221" s="99">
        <v>37016</v>
      </c>
      <c r="G221" s="100">
        <v>4</v>
      </c>
    </row>
    <row r="222" spans="1:7">
      <c r="A222" s="7" t="s">
        <v>157</v>
      </c>
      <c r="B222" s="7" t="s">
        <v>147</v>
      </c>
      <c r="C222" s="7" t="s">
        <v>108</v>
      </c>
      <c r="D222" s="8">
        <v>41007</v>
      </c>
      <c r="E222" s="87">
        <f t="shared" ca="1" si="3"/>
        <v>10</v>
      </c>
      <c r="F222" s="99">
        <v>37020</v>
      </c>
      <c r="G222" s="100">
        <v>2</v>
      </c>
    </row>
    <row r="223" spans="1:7">
      <c r="A223" s="7" t="s">
        <v>392</v>
      </c>
      <c r="B223" s="7" t="s">
        <v>107</v>
      </c>
      <c r="C223" s="7" t="s">
        <v>131</v>
      </c>
      <c r="D223" s="8">
        <v>39742</v>
      </c>
      <c r="E223" s="87">
        <f t="shared" ca="1" si="3"/>
        <v>14</v>
      </c>
      <c r="F223" s="99">
        <v>37344</v>
      </c>
      <c r="G223" s="100">
        <v>2</v>
      </c>
    </row>
    <row r="224" spans="1:7">
      <c r="A224" s="7" t="s">
        <v>842</v>
      </c>
      <c r="B224" s="7" t="s">
        <v>140</v>
      </c>
      <c r="C224" s="7" t="s">
        <v>131</v>
      </c>
      <c r="D224" s="8">
        <v>36067</v>
      </c>
      <c r="E224" s="87">
        <f t="shared" ca="1" si="3"/>
        <v>24</v>
      </c>
      <c r="F224" s="99">
        <v>37612</v>
      </c>
      <c r="G224" s="100">
        <v>4</v>
      </c>
    </row>
    <row r="225" spans="1:7">
      <c r="A225" s="7" t="s">
        <v>201</v>
      </c>
      <c r="B225" s="7" t="s">
        <v>137</v>
      </c>
      <c r="C225" s="7" t="s">
        <v>108</v>
      </c>
      <c r="D225" s="8">
        <v>40752</v>
      </c>
      <c r="E225" s="87">
        <f t="shared" ca="1" si="3"/>
        <v>11</v>
      </c>
      <c r="F225" s="99">
        <v>37620</v>
      </c>
      <c r="G225" s="100">
        <v>5</v>
      </c>
    </row>
    <row r="226" spans="1:7">
      <c r="A226" s="7" t="s">
        <v>599</v>
      </c>
      <c r="B226" s="7" t="s">
        <v>107</v>
      </c>
      <c r="C226" s="7" t="s">
        <v>125</v>
      </c>
      <c r="D226" s="8">
        <v>38753</v>
      </c>
      <c r="E226" s="87">
        <f t="shared" ca="1" si="3"/>
        <v>16</v>
      </c>
      <c r="F226" s="99">
        <v>37660</v>
      </c>
      <c r="G226" s="100">
        <v>4</v>
      </c>
    </row>
    <row r="227" spans="1:7">
      <c r="A227" s="7" t="s">
        <v>540</v>
      </c>
      <c r="B227" s="7" t="s">
        <v>135</v>
      </c>
      <c r="C227" s="7" t="s">
        <v>108</v>
      </c>
      <c r="D227" s="8">
        <v>39069</v>
      </c>
      <c r="E227" s="87">
        <f t="shared" ca="1" si="3"/>
        <v>16</v>
      </c>
      <c r="F227" s="99">
        <v>37670</v>
      </c>
      <c r="G227" s="100">
        <v>3</v>
      </c>
    </row>
    <row r="228" spans="1:7">
      <c r="A228" s="7" t="s">
        <v>593</v>
      </c>
      <c r="B228" s="7" t="s">
        <v>113</v>
      </c>
      <c r="C228" s="7" t="s">
        <v>108</v>
      </c>
      <c r="D228" s="8">
        <v>38788</v>
      </c>
      <c r="E228" s="87">
        <f t="shared" ca="1" si="3"/>
        <v>16</v>
      </c>
      <c r="F228" s="99">
        <v>37750</v>
      </c>
      <c r="G228" s="100">
        <v>5</v>
      </c>
    </row>
    <row r="229" spans="1:7">
      <c r="A229" s="7" t="s">
        <v>825</v>
      </c>
      <c r="B229" s="7" t="s">
        <v>140</v>
      </c>
      <c r="C229" s="7" t="s">
        <v>108</v>
      </c>
      <c r="D229" s="8">
        <v>36332</v>
      </c>
      <c r="E229" s="87">
        <f t="shared" ca="1" si="3"/>
        <v>23</v>
      </c>
      <c r="F229" s="99">
        <v>37760</v>
      </c>
      <c r="G229" s="100">
        <v>2</v>
      </c>
    </row>
    <row r="230" spans="1:7">
      <c r="A230" s="7" t="s">
        <v>572</v>
      </c>
      <c r="B230" s="7" t="s">
        <v>119</v>
      </c>
      <c r="C230" s="7" t="s">
        <v>108</v>
      </c>
      <c r="D230" s="8">
        <v>38856</v>
      </c>
      <c r="E230" s="87">
        <f t="shared" ca="1" si="3"/>
        <v>16</v>
      </c>
      <c r="F230" s="99">
        <v>37770</v>
      </c>
      <c r="G230" s="100">
        <v>5</v>
      </c>
    </row>
    <row r="231" spans="1:7">
      <c r="A231" s="7" t="s">
        <v>270</v>
      </c>
      <c r="B231" s="7" t="s">
        <v>140</v>
      </c>
      <c r="C231" s="7" t="s">
        <v>111</v>
      </c>
      <c r="D231" s="8">
        <v>40470</v>
      </c>
      <c r="E231" s="87">
        <f t="shared" ca="1" si="3"/>
        <v>12</v>
      </c>
      <c r="F231" s="99">
        <v>37840</v>
      </c>
      <c r="G231" s="100">
        <v>1</v>
      </c>
    </row>
    <row r="232" spans="1:7">
      <c r="A232" s="7" t="s">
        <v>610</v>
      </c>
      <c r="B232" s="7" t="s">
        <v>140</v>
      </c>
      <c r="C232" s="7" t="s">
        <v>111</v>
      </c>
      <c r="D232" s="8">
        <v>38321</v>
      </c>
      <c r="E232" s="87">
        <f t="shared" ca="1" si="3"/>
        <v>18</v>
      </c>
      <c r="F232" s="99">
        <v>37980</v>
      </c>
      <c r="G232" s="100">
        <v>4</v>
      </c>
    </row>
    <row r="233" spans="1:7">
      <c r="A233" s="7" t="s">
        <v>290</v>
      </c>
      <c r="B233" s="7" t="s">
        <v>107</v>
      </c>
      <c r="C233" s="7" t="s">
        <v>125</v>
      </c>
      <c r="D233" s="8">
        <v>40410</v>
      </c>
      <c r="E233" s="87">
        <f t="shared" ca="1" si="3"/>
        <v>12</v>
      </c>
      <c r="F233" s="99">
        <v>38105</v>
      </c>
      <c r="G233" s="100">
        <v>2</v>
      </c>
    </row>
    <row r="234" spans="1:7">
      <c r="A234" s="7" t="s">
        <v>368</v>
      </c>
      <c r="B234" s="7" t="s">
        <v>147</v>
      </c>
      <c r="C234" s="7" t="s">
        <v>125</v>
      </c>
      <c r="D234" s="8">
        <v>39871</v>
      </c>
      <c r="E234" s="87">
        <f t="shared" ca="1" si="3"/>
        <v>13</v>
      </c>
      <c r="F234" s="99">
        <v>38575</v>
      </c>
      <c r="G234" s="100">
        <v>2</v>
      </c>
    </row>
    <row r="235" spans="1:7">
      <c r="A235" s="7" t="s">
        <v>327</v>
      </c>
      <c r="B235" s="7" t="s">
        <v>123</v>
      </c>
      <c r="C235" s="7" t="s">
        <v>108</v>
      </c>
      <c r="D235" s="8">
        <v>40274</v>
      </c>
      <c r="E235" s="87">
        <f t="shared" ca="1" si="3"/>
        <v>12</v>
      </c>
      <c r="F235" s="99">
        <v>38730</v>
      </c>
      <c r="G235" s="100">
        <v>1</v>
      </c>
    </row>
    <row r="236" spans="1:7">
      <c r="A236" s="7" t="s">
        <v>789</v>
      </c>
      <c r="B236" s="7" t="s">
        <v>113</v>
      </c>
      <c r="C236" s="7" t="s">
        <v>131</v>
      </c>
      <c r="D236" s="8">
        <v>36263</v>
      </c>
      <c r="E236" s="87">
        <f t="shared" ca="1" si="3"/>
        <v>23</v>
      </c>
      <c r="F236" s="99">
        <v>38768</v>
      </c>
      <c r="G236" s="100">
        <v>4</v>
      </c>
    </row>
    <row r="237" spans="1:7">
      <c r="A237" s="7" t="s">
        <v>828</v>
      </c>
      <c r="B237" s="7" t="s">
        <v>140</v>
      </c>
      <c r="C237" s="7" t="s">
        <v>108</v>
      </c>
      <c r="D237" s="8">
        <v>36707</v>
      </c>
      <c r="E237" s="87">
        <f t="shared" ca="1" si="3"/>
        <v>22</v>
      </c>
      <c r="F237" s="99">
        <v>38870</v>
      </c>
      <c r="G237" s="100">
        <v>2</v>
      </c>
    </row>
    <row r="238" spans="1:7">
      <c r="A238" s="7" t="s">
        <v>413</v>
      </c>
      <c r="B238" s="7" t="s">
        <v>123</v>
      </c>
      <c r="C238" s="7" t="s">
        <v>125</v>
      </c>
      <c r="D238" s="8">
        <v>39662</v>
      </c>
      <c r="E238" s="87">
        <f t="shared" ca="1" si="3"/>
        <v>14</v>
      </c>
      <c r="F238" s="99">
        <v>38920</v>
      </c>
      <c r="G238" s="100">
        <v>4</v>
      </c>
    </row>
    <row r="239" spans="1:7">
      <c r="A239" s="7" t="s">
        <v>455</v>
      </c>
      <c r="B239" s="7" t="s">
        <v>140</v>
      </c>
      <c r="C239" s="7" t="s">
        <v>108</v>
      </c>
      <c r="D239" s="8">
        <v>39403</v>
      </c>
      <c r="E239" s="87">
        <f t="shared" ca="1" si="3"/>
        <v>15</v>
      </c>
      <c r="F239" s="99">
        <v>38940</v>
      </c>
      <c r="G239" s="100">
        <v>2</v>
      </c>
    </row>
    <row r="240" spans="1:7">
      <c r="A240" s="7" t="s">
        <v>521</v>
      </c>
      <c r="B240" s="7" t="s">
        <v>119</v>
      </c>
      <c r="C240" s="7" t="s">
        <v>108</v>
      </c>
      <c r="D240" s="8">
        <v>39137</v>
      </c>
      <c r="E240" s="87">
        <f t="shared" ca="1" si="3"/>
        <v>15</v>
      </c>
      <c r="F240" s="99">
        <v>39000</v>
      </c>
      <c r="G240" s="100">
        <v>5</v>
      </c>
    </row>
    <row r="241" spans="1:7">
      <c r="A241" s="7" t="s">
        <v>935</v>
      </c>
      <c r="B241" s="7" t="s">
        <v>119</v>
      </c>
      <c r="C241" s="7" t="s">
        <v>108</v>
      </c>
      <c r="D241" s="8">
        <v>36290</v>
      </c>
      <c r="E241" s="87">
        <f t="shared" ca="1" si="3"/>
        <v>23</v>
      </c>
      <c r="F241" s="99">
        <v>39000</v>
      </c>
      <c r="G241" s="100">
        <v>3</v>
      </c>
    </row>
    <row r="242" spans="1:7">
      <c r="A242" s="7" t="s">
        <v>171</v>
      </c>
      <c r="B242" s="7" t="s">
        <v>121</v>
      </c>
      <c r="C242" s="7" t="s">
        <v>108</v>
      </c>
      <c r="D242" s="8">
        <v>40922</v>
      </c>
      <c r="E242" s="87">
        <f t="shared" ca="1" si="3"/>
        <v>11</v>
      </c>
      <c r="F242" s="99">
        <v>39110</v>
      </c>
      <c r="G242" s="100">
        <v>5</v>
      </c>
    </row>
    <row r="243" spans="1:7">
      <c r="A243" s="7" t="s">
        <v>132</v>
      </c>
      <c r="B243" s="7" t="s">
        <v>709</v>
      </c>
      <c r="C243" s="7" t="s">
        <v>108</v>
      </c>
      <c r="D243" s="8">
        <v>41137</v>
      </c>
      <c r="E243" s="87">
        <f t="shared" ca="1" si="3"/>
        <v>10</v>
      </c>
      <c r="F243" s="99">
        <v>39160</v>
      </c>
      <c r="G243" s="100">
        <v>3</v>
      </c>
    </row>
    <row r="244" spans="1:7">
      <c r="A244" s="7" t="s">
        <v>620</v>
      </c>
      <c r="B244" s="7" t="s">
        <v>140</v>
      </c>
      <c r="C244" s="7" t="s">
        <v>111</v>
      </c>
      <c r="D244" s="8">
        <v>38073</v>
      </c>
      <c r="E244" s="87">
        <f t="shared" ca="1" si="3"/>
        <v>18</v>
      </c>
      <c r="F244" s="99">
        <v>39300</v>
      </c>
      <c r="G244" s="100">
        <v>2</v>
      </c>
    </row>
    <row r="245" spans="1:7">
      <c r="A245" s="7" t="s">
        <v>274</v>
      </c>
      <c r="B245" s="7" t="s">
        <v>115</v>
      </c>
      <c r="C245" s="7" t="s">
        <v>111</v>
      </c>
      <c r="D245" s="8">
        <v>40468</v>
      </c>
      <c r="E245" s="87">
        <f t="shared" ca="1" si="3"/>
        <v>12</v>
      </c>
      <c r="F245" s="99">
        <v>39440</v>
      </c>
      <c r="G245" s="100">
        <v>4</v>
      </c>
    </row>
    <row r="246" spans="1:7">
      <c r="A246" s="7" t="s">
        <v>382</v>
      </c>
      <c r="B246" s="7" t="s">
        <v>113</v>
      </c>
      <c r="C246" s="7" t="s">
        <v>125</v>
      </c>
      <c r="D246" s="8">
        <v>39768</v>
      </c>
      <c r="E246" s="87">
        <f t="shared" ca="1" si="3"/>
        <v>14</v>
      </c>
      <c r="F246" s="99">
        <v>39515</v>
      </c>
      <c r="G246" s="100">
        <v>5</v>
      </c>
    </row>
    <row r="247" spans="1:7">
      <c r="A247" s="7" t="s">
        <v>285</v>
      </c>
      <c r="B247" s="7" t="s">
        <v>140</v>
      </c>
      <c r="C247" s="7" t="s">
        <v>108</v>
      </c>
      <c r="D247" s="8">
        <v>40424</v>
      </c>
      <c r="E247" s="87">
        <f t="shared" ca="1" si="3"/>
        <v>12</v>
      </c>
      <c r="F247" s="99">
        <v>39520</v>
      </c>
      <c r="G247" s="100">
        <v>5</v>
      </c>
    </row>
    <row r="248" spans="1:7">
      <c r="A248" s="7" t="s">
        <v>925</v>
      </c>
      <c r="B248" s="7" t="s">
        <v>119</v>
      </c>
      <c r="C248" s="7" t="s">
        <v>125</v>
      </c>
      <c r="D248" s="8">
        <v>35842</v>
      </c>
      <c r="E248" s="87">
        <f t="shared" ca="1" si="3"/>
        <v>24</v>
      </c>
      <c r="F248" s="99">
        <v>39530</v>
      </c>
      <c r="G248" s="100">
        <v>5</v>
      </c>
    </row>
    <row r="249" spans="1:7">
      <c r="A249" s="7" t="s">
        <v>291</v>
      </c>
      <c r="B249" s="7" t="s">
        <v>110</v>
      </c>
      <c r="C249" s="7" t="s">
        <v>111</v>
      </c>
      <c r="D249" s="9">
        <v>40404</v>
      </c>
      <c r="E249" s="87">
        <f t="shared" ca="1" si="3"/>
        <v>12</v>
      </c>
      <c r="F249" s="99">
        <v>39550</v>
      </c>
      <c r="G249" s="100">
        <v>5</v>
      </c>
    </row>
    <row r="250" spans="1:7">
      <c r="A250" s="7" t="s">
        <v>393</v>
      </c>
      <c r="B250" s="7" t="s">
        <v>177</v>
      </c>
      <c r="C250" s="7" t="s">
        <v>125</v>
      </c>
      <c r="D250" s="8">
        <v>39735</v>
      </c>
      <c r="E250" s="87">
        <f t="shared" ca="1" si="3"/>
        <v>14</v>
      </c>
      <c r="F250" s="99">
        <v>39620</v>
      </c>
      <c r="G250" s="100">
        <v>5</v>
      </c>
    </row>
    <row r="251" spans="1:7">
      <c r="A251" s="7" t="s">
        <v>420</v>
      </c>
      <c r="B251" s="7" t="s">
        <v>140</v>
      </c>
      <c r="C251" s="7" t="s">
        <v>111</v>
      </c>
      <c r="D251" s="8">
        <v>39633</v>
      </c>
      <c r="E251" s="87">
        <f t="shared" ca="1" si="3"/>
        <v>14</v>
      </c>
      <c r="F251" s="99">
        <v>39680</v>
      </c>
      <c r="G251" s="100">
        <v>1</v>
      </c>
    </row>
    <row r="252" spans="1:7">
      <c r="A252" s="7" t="s">
        <v>793</v>
      </c>
      <c r="B252" s="7" t="s">
        <v>113</v>
      </c>
      <c r="C252" s="7" t="s">
        <v>108</v>
      </c>
      <c r="D252" s="8">
        <v>36414</v>
      </c>
      <c r="E252" s="87">
        <f t="shared" ca="1" si="3"/>
        <v>23</v>
      </c>
      <c r="F252" s="99">
        <v>39680</v>
      </c>
      <c r="G252" s="100">
        <v>5</v>
      </c>
    </row>
    <row r="253" spans="1:7">
      <c r="A253" s="7" t="s">
        <v>785</v>
      </c>
      <c r="B253" s="7" t="s">
        <v>137</v>
      </c>
      <c r="C253" s="7" t="s">
        <v>108</v>
      </c>
      <c r="D253" s="8">
        <v>37612</v>
      </c>
      <c r="E253" s="87">
        <f t="shared" ca="1" si="3"/>
        <v>20</v>
      </c>
      <c r="F253" s="99">
        <v>39740</v>
      </c>
      <c r="G253" s="100">
        <v>1</v>
      </c>
    </row>
    <row r="254" spans="1:7">
      <c r="A254" s="7" t="s">
        <v>890</v>
      </c>
      <c r="B254" s="7" t="s">
        <v>115</v>
      </c>
      <c r="C254" s="7" t="s">
        <v>131</v>
      </c>
      <c r="D254" s="8">
        <v>36329</v>
      </c>
      <c r="E254" s="87">
        <f t="shared" ca="1" si="3"/>
        <v>23</v>
      </c>
      <c r="F254" s="99">
        <v>39764</v>
      </c>
      <c r="G254" s="100">
        <v>1</v>
      </c>
    </row>
    <row r="255" spans="1:7">
      <c r="A255" s="7" t="s">
        <v>843</v>
      </c>
      <c r="B255" s="7" t="s">
        <v>140</v>
      </c>
      <c r="C255" s="7" t="s">
        <v>108</v>
      </c>
      <c r="D255" s="8">
        <v>36413</v>
      </c>
      <c r="E255" s="87">
        <f t="shared" ca="1" si="3"/>
        <v>23</v>
      </c>
      <c r="F255" s="99">
        <v>40060</v>
      </c>
      <c r="G255" s="100">
        <v>3</v>
      </c>
    </row>
    <row r="256" spans="1:7">
      <c r="A256" s="7" t="s">
        <v>218</v>
      </c>
      <c r="B256" s="7" t="s">
        <v>107</v>
      </c>
      <c r="C256" s="7" t="s">
        <v>108</v>
      </c>
      <c r="D256" s="9">
        <v>40680</v>
      </c>
      <c r="E256" s="87">
        <f t="shared" ca="1" si="3"/>
        <v>11</v>
      </c>
      <c r="F256" s="99">
        <v>40260</v>
      </c>
      <c r="G256" s="100">
        <v>5</v>
      </c>
    </row>
    <row r="257" spans="1:7">
      <c r="A257" s="7" t="s">
        <v>833</v>
      </c>
      <c r="B257" s="7" t="s">
        <v>140</v>
      </c>
      <c r="C257" s="7" t="s">
        <v>108</v>
      </c>
      <c r="D257" s="8">
        <v>35996</v>
      </c>
      <c r="E257" s="87">
        <f t="shared" ca="1" si="3"/>
        <v>24</v>
      </c>
      <c r="F257" s="99">
        <v>40340</v>
      </c>
      <c r="G257" s="100">
        <v>2</v>
      </c>
    </row>
    <row r="258" spans="1:7">
      <c r="A258" s="7" t="s">
        <v>473</v>
      </c>
      <c r="B258" s="7" t="s">
        <v>113</v>
      </c>
      <c r="C258" s="7" t="s">
        <v>111</v>
      </c>
      <c r="D258" s="8">
        <v>39295</v>
      </c>
      <c r="E258" s="87">
        <f t="shared" ref="E258:E321" ca="1" si="4">DATEDIF(D258,TODAY(),"Y")</f>
        <v>15</v>
      </c>
      <c r="F258" s="99">
        <v>40560</v>
      </c>
      <c r="G258" s="100">
        <v>5</v>
      </c>
    </row>
    <row r="259" spans="1:7">
      <c r="A259" s="7" t="s">
        <v>977</v>
      </c>
      <c r="B259" s="7" t="s">
        <v>206</v>
      </c>
      <c r="C259" s="7" t="s">
        <v>108</v>
      </c>
      <c r="D259" s="8">
        <v>37073</v>
      </c>
      <c r="E259" s="87">
        <f t="shared" ca="1" si="4"/>
        <v>21</v>
      </c>
      <c r="F259" s="99">
        <v>40680</v>
      </c>
      <c r="G259" s="100">
        <v>5</v>
      </c>
    </row>
    <row r="260" spans="1:7">
      <c r="A260" s="7" t="s">
        <v>560</v>
      </c>
      <c r="B260" s="7" t="s">
        <v>123</v>
      </c>
      <c r="C260" s="7" t="s">
        <v>108</v>
      </c>
      <c r="D260" s="8">
        <v>38954</v>
      </c>
      <c r="E260" s="87">
        <f t="shared" ca="1" si="4"/>
        <v>16</v>
      </c>
      <c r="F260" s="99">
        <v>40920</v>
      </c>
      <c r="G260" s="100">
        <v>4</v>
      </c>
    </row>
    <row r="261" spans="1:7">
      <c r="A261" s="7" t="s">
        <v>385</v>
      </c>
      <c r="B261" s="7" t="s">
        <v>177</v>
      </c>
      <c r="C261" s="7" t="s">
        <v>108</v>
      </c>
      <c r="D261" s="8">
        <v>39761</v>
      </c>
      <c r="E261" s="87">
        <f t="shared" ca="1" si="4"/>
        <v>14</v>
      </c>
      <c r="F261" s="99">
        <v>40940</v>
      </c>
      <c r="G261" s="100">
        <v>3</v>
      </c>
    </row>
    <row r="262" spans="1:7">
      <c r="A262" s="7" t="s">
        <v>423</v>
      </c>
      <c r="B262" s="7" t="s">
        <v>140</v>
      </c>
      <c r="C262" s="7" t="s">
        <v>111</v>
      </c>
      <c r="D262" s="8">
        <v>39603</v>
      </c>
      <c r="E262" s="87">
        <f t="shared" ca="1" si="4"/>
        <v>14</v>
      </c>
      <c r="F262" s="99">
        <v>40940</v>
      </c>
      <c r="G262" s="100">
        <v>2</v>
      </c>
    </row>
    <row r="263" spans="1:7">
      <c r="A263" s="7" t="s">
        <v>441</v>
      </c>
      <c r="B263" s="7" t="s">
        <v>140</v>
      </c>
      <c r="C263" s="7" t="s">
        <v>108</v>
      </c>
      <c r="D263" s="8">
        <v>39472</v>
      </c>
      <c r="E263" s="87">
        <f t="shared" ca="1" si="4"/>
        <v>14</v>
      </c>
      <c r="F263" s="99">
        <v>41060</v>
      </c>
      <c r="G263" s="100">
        <v>3</v>
      </c>
    </row>
    <row r="264" spans="1:7">
      <c r="A264" s="7" t="s">
        <v>183</v>
      </c>
      <c r="B264" s="7" t="s">
        <v>154</v>
      </c>
      <c r="C264" s="7" t="s">
        <v>108</v>
      </c>
      <c r="D264" s="8">
        <v>40856</v>
      </c>
      <c r="E264" s="87">
        <f t="shared" ca="1" si="4"/>
        <v>11</v>
      </c>
      <c r="F264" s="99">
        <v>41350</v>
      </c>
      <c r="G264" s="100">
        <v>2</v>
      </c>
    </row>
    <row r="265" spans="1:7">
      <c r="A265" s="7" t="s">
        <v>562</v>
      </c>
      <c r="B265" s="7" t="s">
        <v>107</v>
      </c>
      <c r="C265" s="7" t="s">
        <v>108</v>
      </c>
      <c r="D265" s="8">
        <v>38914</v>
      </c>
      <c r="E265" s="87">
        <f t="shared" ca="1" si="4"/>
        <v>16</v>
      </c>
      <c r="F265" s="99">
        <v>41380</v>
      </c>
      <c r="G265" s="100">
        <v>2</v>
      </c>
    </row>
    <row r="266" spans="1:7">
      <c r="A266" s="7" t="s">
        <v>357</v>
      </c>
      <c r="B266" s="7" t="s">
        <v>123</v>
      </c>
      <c r="C266" s="7" t="s">
        <v>108</v>
      </c>
      <c r="D266" s="8">
        <v>40085</v>
      </c>
      <c r="E266" s="87">
        <f t="shared" ca="1" si="4"/>
        <v>13</v>
      </c>
      <c r="F266" s="99">
        <v>41490</v>
      </c>
      <c r="G266" s="100">
        <v>5</v>
      </c>
    </row>
    <row r="267" spans="1:7">
      <c r="A267" s="7" t="s">
        <v>856</v>
      </c>
      <c r="B267" s="7" t="s">
        <v>140</v>
      </c>
      <c r="C267" s="7" t="s">
        <v>125</v>
      </c>
      <c r="D267" s="8">
        <v>36503</v>
      </c>
      <c r="E267" s="87">
        <f t="shared" ca="1" si="4"/>
        <v>23</v>
      </c>
      <c r="F267" s="99">
        <v>41615</v>
      </c>
      <c r="G267" s="100">
        <v>1</v>
      </c>
    </row>
    <row r="268" spans="1:7">
      <c r="A268" s="7" t="s">
        <v>298</v>
      </c>
      <c r="B268" s="7" t="s">
        <v>107</v>
      </c>
      <c r="C268" s="7" t="s">
        <v>111</v>
      </c>
      <c r="D268" s="8">
        <v>40393</v>
      </c>
      <c r="E268" s="87">
        <f t="shared" ca="1" si="4"/>
        <v>12</v>
      </c>
      <c r="F268" s="99">
        <v>41770</v>
      </c>
      <c r="G268" s="100">
        <v>5</v>
      </c>
    </row>
    <row r="269" spans="1:7">
      <c r="A269" s="7" t="s">
        <v>808</v>
      </c>
      <c r="B269" s="7" t="s">
        <v>140</v>
      </c>
      <c r="C269" s="7" t="s">
        <v>111</v>
      </c>
      <c r="D269" s="8">
        <v>36600</v>
      </c>
      <c r="E269" s="87">
        <f t="shared" ca="1" si="4"/>
        <v>22</v>
      </c>
      <c r="F269" s="99">
        <v>41840</v>
      </c>
      <c r="G269" s="100">
        <v>2</v>
      </c>
    </row>
    <row r="270" spans="1:7">
      <c r="A270" s="7" t="s">
        <v>463</v>
      </c>
      <c r="B270" s="7" t="s">
        <v>110</v>
      </c>
      <c r="C270" s="7" t="s">
        <v>108</v>
      </c>
      <c r="D270" s="8">
        <v>39362</v>
      </c>
      <c r="E270" s="87">
        <f t="shared" ca="1" si="4"/>
        <v>15</v>
      </c>
      <c r="F270" s="99">
        <v>42020</v>
      </c>
      <c r="G270" s="100">
        <v>5</v>
      </c>
    </row>
    <row r="271" spans="1:7">
      <c r="A271" s="7" t="s">
        <v>602</v>
      </c>
      <c r="B271" s="7" t="s">
        <v>140</v>
      </c>
      <c r="C271" s="7" t="s">
        <v>111</v>
      </c>
      <c r="D271" s="8">
        <v>38738</v>
      </c>
      <c r="E271" s="87">
        <f t="shared" ca="1" si="4"/>
        <v>17</v>
      </c>
      <c r="F271" s="99">
        <v>42150</v>
      </c>
      <c r="G271" s="100">
        <v>5</v>
      </c>
    </row>
    <row r="272" spans="1:7">
      <c r="A272" s="7" t="s">
        <v>788</v>
      </c>
      <c r="B272" s="7" t="s">
        <v>113</v>
      </c>
      <c r="C272" s="7" t="s">
        <v>108</v>
      </c>
      <c r="D272" s="8">
        <v>37288</v>
      </c>
      <c r="E272" s="87">
        <f t="shared" ca="1" si="4"/>
        <v>20</v>
      </c>
      <c r="F272" s="99">
        <v>42480</v>
      </c>
      <c r="G272" s="100">
        <v>3</v>
      </c>
    </row>
    <row r="273" spans="1:7">
      <c r="A273" s="7" t="s">
        <v>6</v>
      </c>
      <c r="B273" s="7" t="s">
        <v>130</v>
      </c>
      <c r="C273" s="7" t="s">
        <v>111</v>
      </c>
      <c r="D273" s="8">
        <v>39147</v>
      </c>
      <c r="E273" s="87">
        <f t="shared" ca="1" si="4"/>
        <v>15</v>
      </c>
      <c r="F273" s="99">
        <v>42540</v>
      </c>
      <c r="G273" s="100">
        <v>5</v>
      </c>
    </row>
    <row r="274" spans="1:7">
      <c r="A274" s="7" t="s">
        <v>271</v>
      </c>
      <c r="B274" s="7" t="s">
        <v>113</v>
      </c>
      <c r="C274" s="7" t="s">
        <v>108</v>
      </c>
      <c r="D274" s="8">
        <v>40470</v>
      </c>
      <c r="E274" s="87">
        <f t="shared" ca="1" si="4"/>
        <v>12</v>
      </c>
      <c r="F274" s="99">
        <v>42620</v>
      </c>
      <c r="G274" s="100">
        <v>3</v>
      </c>
    </row>
    <row r="275" spans="1:7">
      <c r="A275" s="7" t="s">
        <v>555</v>
      </c>
      <c r="B275" s="7" t="s">
        <v>119</v>
      </c>
      <c r="C275" s="7" t="s">
        <v>125</v>
      </c>
      <c r="D275" s="8">
        <v>38975</v>
      </c>
      <c r="E275" s="87">
        <f t="shared" ca="1" si="4"/>
        <v>16</v>
      </c>
      <c r="F275" s="99">
        <v>42740</v>
      </c>
      <c r="G275" s="100">
        <v>2</v>
      </c>
    </row>
    <row r="276" spans="1:7">
      <c r="A276" s="7" t="s">
        <v>975</v>
      </c>
      <c r="B276" s="7" t="s">
        <v>206</v>
      </c>
      <c r="C276" s="7" t="s">
        <v>108</v>
      </c>
      <c r="D276" s="8">
        <v>37684</v>
      </c>
      <c r="E276" s="87">
        <f t="shared" ca="1" si="4"/>
        <v>19</v>
      </c>
      <c r="F276" s="99">
        <v>42800</v>
      </c>
      <c r="G276" s="100">
        <v>5</v>
      </c>
    </row>
    <row r="277" spans="1:7">
      <c r="A277" s="7" t="s">
        <v>782</v>
      </c>
      <c r="B277" s="7" t="s">
        <v>137</v>
      </c>
      <c r="C277" s="7" t="s">
        <v>125</v>
      </c>
      <c r="D277" s="8">
        <v>36357</v>
      </c>
      <c r="E277" s="87">
        <f t="shared" ca="1" si="4"/>
        <v>23</v>
      </c>
      <c r="F277" s="99">
        <v>42905</v>
      </c>
      <c r="G277" s="100">
        <v>1</v>
      </c>
    </row>
    <row r="278" spans="1:7">
      <c r="A278" s="7" t="s">
        <v>375</v>
      </c>
      <c r="B278" s="7" t="s">
        <v>123</v>
      </c>
      <c r="C278" s="7" t="s">
        <v>111</v>
      </c>
      <c r="D278" s="8">
        <v>39803</v>
      </c>
      <c r="E278" s="87">
        <f t="shared" ca="1" si="4"/>
        <v>14</v>
      </c>
      <c r="F278" s="99">
        <v>42940</v>
      </c>
      <c r="G278" s="100">
        <v>1</v>
      </c>
    </row>
    <row r="279" spans="1:7">
      <c r="A279" s="7" t="s">
        <v>222</v>
      </c>
      <c r="B279" s="7" t="s">
        <v>107</v>
      </c>
      <c r="C279" s="7" t="s">
        <v>111</v>
      </c>
      <c r="D279" s="9">
        <v>40638</v>
      </c>
      <c r="E279" s="87">
        <f t="shared" ca="1" si="4"/>
        <v>11</v>
      </c>
      <c r="F279" s="99">
        <v>42990</v>
      </c>
      <c r="G279" s="100">
        <v>4</v>
      </c>
    </row>
    <row r="280" spans="1:7">
      <c r="A280" s="7" t="s">
        <v>388</v>
      </c>
      <c r="B280" s="7" t="s">
        <v>177</v>
      </c>
      <c r="C280" s="7" t="s">
        <v>108</v>
      </c>
      <c r="D280" s="8">
        <v>39754</v>
      </c>
      <c r="E280" s="87">
        <f t="shared" ca="1" si="4"/>
        <v>14</v>
      </c>
      <c r="F280" s="99">
        <v>43110</v>
      </c>
      <c r="G280" s="100">
        <v>2</v>
      </c>
    </row>
    <row r="281" spans="1:7">
      <c r="A281" s="7" t="s">
        <v>170</v>
      </c>
      <c r="B281" s="7" t="s">
        <v>115</v>
      </c>
      <c r="C281" s="7" t="s">
        <v>108</v>
      </c>
      <c r="D281" s="8">
        <v>40925</v>
      </c>
      <c r="E281" s="87">
        <f t="shared" ca="1" si="4"/>
        <v>11</v>
      </c>
      <c r="F281" s="99">
        <v>43190</v>
      </c>
      <c r="G281" s="100">
        <v>2</v>
      </c>
    </row>
    <row r="282" spans="1:7">
      <c r="A282" s="7" t="s">
        <v>400</v>
      </c>
      <c r="B282" s="7" t="s">
        <v>119</v>
      </c>
      <c r="C282" s="7" t="s">
        <v>111</v>
      </c>
      <c r="D282" s="8">
        <v>39720</v>
      </c>
      <c r="E282" s="87">
        <f t="shared" ca="1" si="4"/>
        <v>14</v>
      </c>
      <c r="F282" s="99">
        <v>43320</v>
      </c>
      <c r="G282" s="100">
        <v>5</v>
      </c>
    </row>
    <row r="283" spans="1:7">
      <c r="A283" s="7" t="s">
        <v>277</v>
      </c>
      <c r="B283" s="7" t="s">
        <v>115</v>
      </c>
      <c r="C283" s="7" t="s">
        <v>108</v>
      </c>
      <c r="D283" s="8">
        <v>40452</v>
      </c>
      <c r="E283" s="87">
        <f t="shared" ca="1" si="4"/>
        <v>12</v>
      </c>
      <c r="F283" s="99">
        <v>43410</v>
      </c>
      <c r="G283" s="100">
        <v>1</v>
      </c>
    </row>
    <row r="284" spans="1:7">
      <c r="A284" s="7" t="s">
        <v>875</v>
      </c>
      <c r="B284" s="7" t="s">
        <v>147</v>
      </c>
      <c r="C284" s="7" t="s">
        <v>108</v>
      </c>
      <c r="D284" s="8">
        <v>36456</v>
      </c>
      <c r="E284" s="87">
        <f t="shared" ca="1" si="4"/>
        <v>23</v>
      </c>
      <c r="F284" s="99">
        <v>43460</v>
      </c>
      <c r="G284" s="100">
        <v>5</v>
      </c>
    </row>
    <row r="285" spans="1:7">
      <c r="A285" s="7" t="s">
        <v>179</v>
      </c>
      <c r="B285" s="7" t="s">
        <v>115</v>
      </c>
      <c r="C285" s="7" t="s">
        <v>108</v>
      </c>
      <c r="D285" s="8">
        <v>40883</v>
      </c>
      <c r="E285" s="87">
        <f t="shared" ca="1" si="4"/>
        <v>11</v>
      </c>
      <c r="F285" s="99">
        <v>43580</v>
      </c>
      <c r="G285" s="100">
        <v>5</v>
      </c>
    </row>
    <row r="286" spans="1:7">
      <c r="A286" s="7" t="s">
        <v>514</v>
      </c>
      <c r="B286" s="7" t="s">
        <v>119</v>
      </c>
      <c r="C286" s="7" t="s">
        <v>108</v>
      </c>
      <c r="D286" s="8">
        <v>39153</v>
      </c>
      <c r="E286" s="87">
        <f t="shared" ca="1" si="4"/>
        <v>15</v>
      </c>
      <c r="F286" s="99">
        <v>43600</v>
      </c>
      <c r="G286" s="100">
        <v>5</v>
      </c>
    </row>
    <row r="287" spans="1:7">
      <c r="A287" s="7" t="s">
        <v>515</v>
      </c>
      <c r="B287" s="7" t="s">
        <v>242</v>
      </c>
      <c r="C287" s="7" t="s">
        <v>108</v>
      </c>
      <c r="D287" s="8">
        <v>39147</v>
      </c>
      <c r="E287" s="87">
        <f t="shared" ca="1" si="4"/>
        <v>15</v>
      </c>
      <c r="F287" s="99">
        <v>43680</v>
      </c>
      <c r="G287" s="100">
        <v>5</v>
      </c>
    </row>
    <row r="288" spans="1:7">
      <c r="A288" s="7" t="s">
        <v>237</v>
      </c>
      <c r="B288" s="7" t="s">
        <v>140</v>
      </c>
      <c r="C288" s="7" t="s">
        <v>108</v>
      </c>
      <c r="D288" s="8">
        <v>40578</v>
      </c>
      <c r="E288" s="87">
        <f t="shared" ca="1" si="4"/>
        <v>11</v>
      </c>
      <c r="F288" s="99">
        <v>43820</v>
      </c>
      <c r="G288" s="100">
        <v>2</v>
      </c>
    </row>
    <row r="289" spans="1:7">
      <c r="A289" s="7" t="s">
        <v>358</v>
      </c>
      <c r="B289" s="7" t="s">
        <v>147</v>
      </c>
      <c r="C289" s="7" t="s">
        <v>108</v>
      </c>
      <c r="D289" s="8">
        <v>40083</v>
      </c>
      <c r="E289" s="87">
        <f t="shared" ca="1" si="4"/>
        <v>13</v>
      </c>
      <c r="F289" s="99">
        <v>44150</v>
      </c>
      <c r="G289" s="100">
        <v>4</v>
      </c>
    </row>
    <row r="290" spans="1:7">
      <c r="A290" s="7" t="s">
        <v>876</v>
      </c>
      <c r="B290" s="7" t="s">
        <v>147</v>
      </c>
      <c r="C290" s="7" t="s">
        <v>108</v>
      </c>
      <c r="D290" s="8">
        <v>36463</v>
      </c>
      <c r="E290" s="87">
        <f t="shared" ca="1" si="4"/>
        <v>23</v>
      </c>
      <c r="F290" s="99">
        <v>44220</v>
      </c>
      <c r="G290" s="100">
        <v>3</v>
      </c>
    </row>
    <row r="291" spans="1:7">
      <c r="A291" s="7" t="s">
        <v>230</v>
      </c>
      <c r="B291" s="7" t="s">
        <v>140</v>
      </c>
      <c r="C291" s="7" t="s">
        <v>108</v>
      </c>
      <c r="D291" s="9">
        <v>40603</v>
      </c>
      <c r="E291" s="87">
        <f t="shared" ca="1" si="4"/>
        <v>11</v>
      </c>
      <c r="F291" s="99">
        <v>44260</v>
      </c>
      <c r="G291" s="100">
        <v>1</v>
      </c>
    </row>
    <row r="292" spans="1:7">
      <c r="A292" s="7" t="s">
        <v>320</v>
      </c>
      <c r="B292" s="7" t="s">
        <v>140</v>
      </c>
      <c r="C292" s="7" t="s">
        <v>108</v>
      </c>
      <c r="D292" s="8">
        <v>40301</v>
      </c>
      <c r="E292" s="87">
        <f t="shared" ca="1" si="4"/>
        <v>12</v>
      </c>
      <c r="F292" s="99">
        <v>44270</v>
      </c>
      <c r="G292" s="100">
        <v>2</v>
      </c>
    </row>
    <row r="293" spans="1:7">
      <c r="A293" s="7" t="s">
        <v>399</v>
      </c>
      <c r="B293" s="7" t="s">
        <v>107</v>
      </c>
      <c r="C293" s="7" t="s">
        <v>108</v>
      </c>
      <c r="D293" s="8">
        <v>39722</v>
      </c>
      <c r="E293" s="87">
        <f t="shared" ca="1" si="4"/>
        <v>14</v>
      </c>
      <c r="F293" s="99">
        <v>44530</v>
      </c>
      <c r="G293" s="100">
        <v>2</v>
      </c>
    </row>
    <row r="294" spans="1:7">
      <c r="A294" s="7" t="s">
        <v>189</v>
      </c>
      <c r="B294" s="7" t="s">
        <v>177</v>
      </c>
      <c r="C294" s="7" t="s">
        <v>108</v>
      </c>
      <c r="D294" s="8">
        <v>40818</v>
      </c>
      <c r="E294" s="87">
        <f t="shared" ca="1" si="4"/>
        <v>11</v>
      </c>
      <c r="F294" s="99">
        <v>44560</v>
      </c>
      <c r="G294" s="100">
        <v>2</v>
      </c>
    </row>
    <row r="295" spans="1:7">
      <c r="A295" s="7" t="s">
        <v>176</v>
      </c>
      <c r="B295" s="7" t="s">
        <v>177</v>
      </c>
      <c r="C295" s="7" t="s">
        <v>108</v>
      </c>
      <c r="D295" s="8">
        <v>40893</v>
      </c>
      <c r="E295" s="87">
        <f t="shared" ca="1" si="4"/>
        <v>11</v>
      </c>
      <c r="F295" s="99">
        <v>44620</v>
      </c>
      <c r="G295" s="100">
        <v>5</v>
      </c>
    </row>
    <row r="296" spans="1:7">
      <c r="A296" s="7" t="s">
        <v>447</v>
      </c>
      <c r="B296" s="7" t="s">
        <v>110</v>
      </c>
      <c r="C296" s="7" t="s">
        <v>108</v>
      </c>
      <c r="D296" s="8">
        <v>39446</v>
      </c>
      <c r="E296" s="87">
        <f t="shared" ca="1" si="4"/>
        <v>15</v>
      </c>
      <c r="F296" s="99">
        <v>44650</v>
      </c>
      <c r="G296" s="100">
        <v>1</v>
      </c>
    </row>
    <row r="297" spans="1:7">
      <c r="A297" s="7" t="s">
        <v>109</v>
      </c>
      <c r="B297" s="7" t="s">
        <v>110</v>
      </c>
      <c r="C297" s="7" t="s">
        <v>111</v>
      </c>
      <c r="D297" s="8">
        <v>41254</v>
      </c>
      <c r="E297" s="87">
        <f t="shared" ca="1" si="4"/>
        <v>10</v>
      </c>
      <c r="F297" s="99">
        <v>44720</v>
      </c>
      <c r="G297" s="100">
        <v>2</v>
      </c>
    </row>
    <row r="298" spans="1:7">
      <c r="A298" s="7" t="s">
        <v>573</v>
      </c>
      <c r="B298" s="7" t="s">
        <v>283</v>
      </c>
      <c r="C298" s="7" t="s">
        <v>111</v>
      </c>
      <c r="D298" s="8">
        <v>38854</v>
      </c>
      <c r="E298" s="87">
        <f t="shared" ca="1" si="4"/>
        <v>16</v>
      </c>
      <c r="F298" s="99">
        <v>44820</v>
      </c>
      <c r="G298" s="100">
        <v>4</v>
      </c>
    </row>
    <row r="299" spans="1:7">
      <c r="A299" s="7" t="s">
        <v>579</v>
      </c>
      <c r="B299" s="7" t="s">
        <v>140</v>
      </c>
      <c r="C299" s="7" t="s">
        <v>108</v>
      </c>
      <c r="D299" s="8">
        <v>38816</v>
      </c>
      <c r="E299" s="87">
        <f t="shared" ca="1" si="4"/>
        <v>16</v>
      </c>
      <c r="F299" s="99">
        <v>44920</v>
      </c>
      <c r="G299" s="100">
        <v>1</v>
      </c>
    </row>
    <row r="300" spans="1:7">
      <c r="A300" s="7" t="s">
        <v>919</v>
      </c>
      <c r="B300" s="7" t="s">
        <v>110</v>
      </c>
      <c r="C300" s="7" t="s">
        <v>108</v>
      </c>
      <c r="D300" s="8">
        <v>36136</v>
      </c>
      <c r="E300" s="87">
        <f t="shared" ca="1" si="4"/>
        <v>24</v>
      </c>
      <c r="F300" s="99">
        <v>45000</v>
      </c>
      <c r="G300" s="100">
        <v>4</v>
      </c>
    </row>
    <row r="301" spans="1:7">
      <c r="A301" s="7" t="s">
        <v>951</v>
      </c>
      <c r="B301" s="7" t="s">
        <v>107</v>
      </c>
      <c r="C301" s="7" t="s">
        <v>111</v>
      </c>
      <c r="D301" s="8">
        <v>35826</v>
      </c>
      <c r="E301" s="87">
        <f t="shared" ca="1" si="4"/>
        <v>24</v>
      </c>
      <c r="F301" s="99">
        <v>45030</v>
      </c>
      <c r="G301" s="100">
        <v>3</v>
      </c>
    </row>
    <row r="302" spans="1:7">
      <c r="A302" s="7" t="s">
        <v>518</v>
      </c>
      <c r="B302" s="7" t="s">
        <v>113</v>
      </c>
      <c r="C302" s="7" t="s">
        <v>111</v>
      </c>
      <c r="D302" s="8">
        <v>39144</v>
      </c>
      <c r="E302" s="87">
        <f t="shared" ca="1" si="4"/>
        <v>15</v>
      </c>
      <c r="F302" s="99">
        <v>45040</v>
      </c>
      <c r="G302" s="100">
        <v>5</v>
      </c>
    </row>
    <row r="303" spans="1:7">
      <c r="A303" s="7" t="s">
        <v>841</v>
      </c>
      <c r="B303" s="7" t="s">
        <v>140</v>
      </c>
      <c r="C303" s="7" t="s">
        <v>111</v>
      </c>
      <c r="D303" s="8">
        <v>36011</v>
      </c>
      <c r="E303" s="87">
        <f t="shared" ca="1" si="4"/>
        <v>24</v>
      </c>
      <c r="F303" s="99">
        <v>45050</v>
      </c>
      <c r="G303" s="100">
        <v>1</v>
      </c>
    </row>
    <row r="304" spans="1:7">
      <c r="A304" s="7" t="s">
        <v>918</v>
      </c>
      <c r="B304" s="7" t="s">
        <v>110</v>
      </c>
      <c r="C304" s="7" t="s">
        <v>108</v>
      </c>
      <c r="D304" s="8">
        <v>37568</v>
      </c>
      <c r="E304" s="87">
        <f t="shared" ca="1" si="4"/>
        <v>20</v>
      </c>
      <c r="F304" s="99">
        <v>45100</v>
      </c>
      <c r="G304" s="100">
        <v>2</v>
      </c>
    </row>
    <row r="305" spans="1:7">
      <c r="A305" s="7" t="s">
        <v>417</v>
      </c>
      <c r="B305" s="7" t="s">
        <v>107</v>
      </c>
      <c r="C305" s="7" t="s">
        <v>111</v>
      </c>
      <c r="D305" s="8">
        <v>39648</v>
      </c>
      <c r="E305" s="87">
        <f t="shared" ca="1" si="4"/>
        <v>14</v>
      </c>
      <c r="F305" s="99">
        <v>45105</v>
      </c>
      <c r="G305" s="100">
        <v>1</v>
      </c>
    </row>
    <row r="306" spans="1:7">
      <c r="A306" s="7" t="s">
        <v>522</v>
      </c>
      <c r="B306" s="7" t="s">
        <v>119</v>
      </c>
      <c r="C306" s="7" t="s">
        <v>108</v>
      </c>
      <c r="D306" s="8">
        <v>39134</v>
      </c>
      <c r="E306" s="87">
        <f t="shared" ca="1" si="4"/>
        <v>15</v>
      </c>
      <c r="F306" s="99">
        <v>45110</v>
      </c>
      <c r="G306" s="100">
        <v>2</v>
      </c>
    </row>
    <row r="307" spans="1:7">
      <c r="A307" s="7" t="s">
        <v>796</v>
      </c>
      <c r="B307" s="7" t="s">
        <v>215</v>
      </c>
      <c r="C307" s="7" t="s">
        <v>108</v>
      </c>
      <c r="D307" s="8">
        <v>37043</v>
      </c>
      <c r="E307" s="87">
        <f t="shared" ca="1" si="4"/>
        <v>21</v>
      </c>
      <c r="F307" s="99">
        <v>45150</v>
      </c>
      <c r="G307" s="100">
        <v>1</v>
      </c>
    </row>
    <row r="308" spans="1:7">
      <c r="A308" s="7" t="s">
        <v>516</v>
      </c>
      <c r="B308" s="7" t="s">
        <v>147</v>
      </c>
      <c r="C308" s="7" t="s">
        <v>108</v>
      </c>
      <c r="D308" s="8">
        <v>39147</v>
      </c>
      <c r="E308" s="87">
        <f t="shared" ca="1" si="4"/>
        <v>15</v>
      </c>
      <c r="F308" s="99">
        <v>45180</v>
      </c>
      <c r="G308" s="100">
        <v>5</v>
      </c>
    </row>
    <row r="309" spans="1:7">
      <c r="A309" s="7" t="s">
        <v>345</v>
      </c>
      <c r="B309" s="7" t="s">
        <v>147</v>
      </c>
      <c r="C309" s="7" t="s">
        <v>108</v>
      </c>
      <c r="D309" s="8">
        <v>40209</v>
      </c>
      <c r="E309" s="87">
        <f t="shared" ca="1" si="4"/>
        <v>12</v>
      </c>
      <c r="F309" s="99">
        <v>45260</v>
      </c>
      <c r="G309" s="100">
        <v>4</v>
      </c>
    </row>
    <row r="310" spans="1:7">
      <c r="A310" s="7" t="s">
        <v>838</v>
      </c>
      <c r="B310" s="7" t="s">
        <v>140</v>
      </c>
      <c r="C310" s="7" t="s">
        <v>111</v>
      </c>
      <c r="D310" s="8">
        <v>36729</v>
      </c>
      <c r="E310" s="87">
        <f t="shared" ca="1" si="4"/>
        <v>22</v>
      </c>
      <c r="F310" s="99">
        <v>45420</v>
      </c>
      <c r="G310" s="100">
        <v>1</v>
      </c>
    </row>
    <row r="311" spans="1:7">
      <c r="A311" s="7" t="s">
        <v>681</v>
      </c>
      <c r="B311" s="7" t="s">
        <v>121</v>
      </c>
      <c r="C311" s="7" t="s">
        <v>108</v>
      </c>
      <c r="D311" s="8">
        <v>36567</v>
      </c>
      <c r="E311" s="87">
        <f t="shared" ca="1" si="4"/>
        <v>22</v>
      </c>
      <c r="F311" s="99">
        <v>45450</v>
      </c>
      <c r="G311" s="100">
        <v>5</v>
      </c>
    </row>
    <row r="312" spans="1:7">
      <c r="A312" s="7" t="s">
        <v>272</v>
      </c>
      <c r="B312" s="7" t="s">
        <v>140</v>
      </c>
      <c r="C312" s="7" t="s">
        <v>108</v>
      </c>
      <c r="D312" s="8">
        <v>40469</v>
      </c>
      <c r="E312" s="87">
        <f t="shared" ca="1" si="4"/>
        <v>12</v>
      </c>
      <c r="F312" s="99">
        <v>45480</v>
      </c>
      <c r="G312" s="100">
        <v>4</v>
      </c>
    </row>
    <row r="313" spans="1:7">
      <c r="A313" s="7" t="s">
        <v>530</v>
      </c>
      <c r="B313" s="7" t="s">
        <v>140</v>
      </c>
      <c r="C313" s="7" t="s">
        <v>108</v>
      </c>
      <c r="D313" s="8">
        <v>39106</v>
      </c>
      <c r="E313" s="87">
        <f t="shared" ca="1" si="4"/>
        <v>15</v>
      </c>
      <c r="F313" s="99">
        <v>45500</v>
      </c>
      <c r="G313" s="100">
        <v>3</v>
      </c>
    </row>
    <row r="314" spans="1:7">
      <c r="A314" s="7" t="s">
        <v>396</v>
      </c>
      <c r="B314" s="7" t="s">
        <v>110</v>
      </c>
      <c r="C314" s="7" t="s">
        <v>125</v>
      </c>
      <c r="D314" s="8">
        <v>39728</v>
      </c>
      <c r="E314" s="87">
        <f t="shared" ca="1" si="4"/>
        <v>14</v>
      </c>
      <c r="F314" s="99">
        <v>45565</v>
      </c>
      <c r="G314" s="100">
        <v>1</v>
      </c>
    </row>
    <row r="315" spans="1:7">
      <c r="A315" s="7" t="s">
        <v>336</v>
      </c>
      <c r="B315" s="7" t="s">
        <v>113</v>
      </c>
      <c r="C315" s="7" t="s">
        <v>111</v>
      </c>
      <c r="D315" s="8">
        <v>40259</v>
      </c>
      <c r="E315" s="87">
        <f t="shared" ca="1" si="4"/>
        <v>12</v>
      </c>
      <c r="F315" s="99">
        <v>45710</v>
      </c>
      <c r="G315" s="100">
        <v>3</v>
      </c>
    </row>
    <row r="316" spans="1:7">
      <c r="A316" s="7" t="s">
        <v>915</v>
      </c>
      <c r="B316" s="7" t="s">
        <v>110</v>
      </c>
      <c r="C316" s="7" t="s">
        <v>125</v>
      </c>
      <c r="D316" s="8">
        <v>36084</v>
      </c>
      <c r="E316" s="87">
        <f t="shared" ca="1" si="4"/>
        <v>24</v>
      </c>
      <c r="F316" s="99">
        <v>45750</v>
      </c>
      <c r="G316" s="100">
        <v>5</v>
      </c>
    </row>
    <row r="317" spans="1:7">
      <c r="A317" s="7" t="s">
        <v>490</v>
      </c>
      <c r="B317" s="7" t="s">
        <v>140</v>
      </c>
      <c r="C317" s="7" t="s">
        <v>111</v>
      </c>
      <c r="D317" s="8">
        <v>39262</v>
      </c>
      <c r="E317" s="87">
        <f t="shared" ca="1" si="4"/>
        <v>15</v>
      </c>
      <c r="F317" s="99">
        <v>45770</v>
      </c>
      <c r="G317" s="100">
        <v>5</v>
      </c>
    </row>
    <row r="318" spans="1:7">
      <c r="A318" s="7" t="s">
        <v>341</v>
      </c>
      <c r="B318" s="7" t="s">
        <v>113</v>
      </c>
      <c r="C318" s="7" t="s">
        <v>111</v>
      </c>
      <c r="D318" s="9">
        <v>40236</v>
      </c>
      <c r="E318" s="87">
        <f t="shared" ca="1" si="4"/>
        <v>12</v>
      </c>
      <c r="F318" s="99">
        <v>45830</v>
      </c>
      <c r="G318" s="100">
        <v>4</v>
      </c>
    </row>
    <row r="319" spans="1:7">
      <c r="A319" s="7" t="s">
        <v>944</v>
      </c>
      <c r="B319" s="7" t="s">
        <v>119</v>
      </c>
      <c r="C319" s="7" t="s">
        <v>108</v>
      </c>
      <c r="D319" s="8">
        <v>36407</v>
      </c>
      <c r="E319" s="87">
        <f t="shared" ca="1" si="4"/>
        <v>23</v>
      </c>
      <c r="F319" s="99">
        <v>45880</v>
      </c>
      <c r="G319" s="100">
        <v>5</v>
      </c>
    </row>
    <row r="320" spans="1:7">
      <c r="A320" s="7" t="s">
        <v>867</v>
      </c>
      <c r="B320" s="7" t="s">
        <v>147</v>
      </c>
      <c r="C320" s="7" t="s">
        <v>108</v>
      </c>
      <c r="D320" s="8">
        <v>36297</v>
      </c>
      <c r="E320" s="87">
        <f t="shared" ca="1" si="4"/>
        <v>23</v>
      </c>
      <c r="F320" s="99">
        <v>46030</v>
      </c>
      <c r="G320" s="100">
        <v>2</v>
      </c>
    </row>
    <row r="321" spans="1:7">
      <c r="A321" s="7" t="s">
        <v>450</v>
      </c>
      <c r="B321" s="7" t="s">
        <v>154</v>
      </c>
      <c r="C321" s="7" t="s">
        <v>125</v>
      </c>
      <c r="D321" s="8">
        <v>39417</v>
      </c>
      <c r="E321" s="87">
        <f t="shared" ca="1" si="4"/>
        <v>15</v>
      </c>
      <c r="F321" s="99">
        <v>46095</v>
      </c>
      <c r="G321" s="100">
        <v>3</v>
      </c>
    </row>
    <row r="322" spans="1:7">
      <c r="A322" s="7" t="s">
        <v>969</v>
      </c>
      <c r="B322" s="7" t="s">
        <v>107</v>
      </c>
      <c r="C322" s="7" t="s">
        <v>125</v>
      </c>
      <c r="D322" s="8">
        <v>36053</v>
      </c>
      <c r="E322" s="87">
        <f t="shared" ref="E322:E385" ca="1" si="5">DATEDIF(D322,TODAY(),"Y")</f>
        <v>24</v>
      </c>
      <c r="F322" s="99">
        <v>46105</v>
      </c>
      <c r="G322" s="100">
        <v>5</v>
      </c>
    </row>
    <row r="323" spans="1:7">
      <c r="A323" s="7" t="s">
        <v>403</v>
      </c>
      <c r="B323" s="7" t="s">
        <v>110</v>
      </c>
      <c r="C323" s="7" t="s">
        <v>108</v>
      </c>
      <c r="D323" s="8">
        <v>39703</v>
      </c>
      <c r="E323" s="87">
        <f t="shared" ca="1" si="5"/>
        <v>14</v>
      </c>
      <c r="F323" s="99">
        <v>46110</v>
      </c>
      <c r="G323" s="100">
        <v>4</v>
      </c>
    </row>
    <row r="324" spans="1:7">
      <c r="A324" s="7" t="s">
        <v>153</v>
      </c>
      <c r="B324" s="7" t="s">
        <v>154</v>
      </c>
      <c r="C324" s="7" t="s">
        <v>108</v>
      </c>
      <c r="D324" s="8">
        <v>41018</v>
      </c>
      <c r="E324" s="87">
        <f t="shared" ca="1" si="5"/>
        <v>10</v>
      </c>
      <c r="F324" s="99">
        <v>46220</v>
      </c>
      <c r="G324" s="100">
        <v>3</v>
      </c>
    </row>
    <row r="325" spans="1:7">
      <c r="A325" s="7" t="s">
        <v>465</v>
      </c>
      <c r="B325" s="7" t="s">
        <v>140</v>
      </c>
      <c r="C325" s="7" t="s">
        <v>108</v>
      </c>
      <c r="D325" s="8">
        <v>39348</v>
      </c>
      <c r="E325" s="87">
        <f t="shared" ca="1" si="5"/>
        <v>15</v>
      </c>
      <c r="F325" s="99">
        <v>46220</v>
      </c>
      <c r="G325" s="100">
        <v>2</v>
      </c>
    </row>
    <row r="326" spans="1:7">
      <c r="A326" s="7" t="s">
        <v>259</v>
      </c>
      <c r="B326" s="7" t="s">
        <v>260</v>
      </c>
      <c r="C326" s="7" t="s">
        <v>125</v>
      </c>
      <c r="D326" s="9">
        <v>40505</v>
      </c>
      <c r="E326" s="87">
        <f t="shared" ca="1" si="5"/>
        <v>12</v>
      </c>
      <c r="F326" s="99">
        <v>46230</v>
      </c>
      <c r="G326" s="100">
        <v>2</v>
      </c>
    </row>
    <row r="327" spans="1:7">
      <c r="A327" s="7" t="s">
        <v>319</v>
      </c>
      <c r="B327" s="7" t="s">
        <v>140</v>
      </c>
      <c r="C327" s="7" t="s">
        <v>125</v>
      </c>
      <c r="D327" s="8">
        <v>40302</v>
      </c>
      <c r="E327" s="87">
        <f t="shared" ca="1" si="5"/>
        <v>12</v>
      </c>
      <c r="F327" s="99">
        <v>46285</v>
      </c>
      <c r="G327" s="100">
        <v>5</v>
      </c>
    </row>
    <row r="328" spans="1:7">
      <c r="A328" s="7" t="s">
        <v>116</v>
      </c>
      <c r="B328" s="7" t="s">
        <v>113</v>
      </c>
      <c r="C328" s="7" t="s">
        <v>108</v>
      </c>
      <c r="D328" s="8">
        <v>41228</v>
      </c>
      <c r="E328" s="87">
        <f t="shared" ca="1" si="5"/>
        <v>10</v>
      </c>
      <c r="F328" s="99">
        <v>46340</v>
      </c>
      <c r="G328" s="100">
        <v>5</v>
      </c>
    </row>
    <row r="329" spans="1:7">
      <c r="A329" s="7" t="s">
        <v>896</v>
      </c>
      <c r="B329" s="7" t="s">
        <v>110</v>
      </c>
      <c r="C329" s="7" t="s">
        <v>108</v>
      </c>
      <c r="D329" s="8">
        <v>36195</v>
      </c>
      <c r="E329" s="87">
        <f t="shared" ca="1" si="5"/>
        <v>23</v>
      </c>
      <c r="F329" s="99">
        <v>46360</v>
      </c>
      <c r="G329" s="100">
        <v>5</v>
      </c>
    </row>
    <row r="330" spans="1:7">
      <c r="A330" s="7" t="s">
        <v>162</v>
      </c>
      <c r="B330" s="7" t="s">
        <v>110</v>
      </c>
      <c r="C330" s="7" t="s">
        <v>125</v>
      </c>
      <c r="D330" s="8">
        <v>40976</v>
      </c>
      <c r="E330" s="87">
        <f t="shared" ca="1" si="5"/>
        <v>10</v>
      </c>
      <c r="F330" s="99">
        <v>46380</v>
      </c>
      <c r="G330" s="100">
        <v>3</v>
      </c>
    </row>
    <row r="331" spans="1:7">
      <c r="A331" s="7" t="s">
        <v>243</v>
      </c>
      <c r="B331" s="7" t="s">
        <v>107</v>
      </c>
      <c r="C331" s="7" t="s">
        <v>108</v>
      </c>
      <c r="D331" s="8">
        <v>40568</v>
      </c>
      <c r="E331" s="87">
        <f t="shared" ca="1" si="5"/>
        <v>11</v>
      </c>
      <c r="F331" s="99">
        <v>46390</v>
      </c>
      <c r="G331" s="100">
        <v>5</v>
      </c>
    </row>
    <row r="332" spans="1:7">
      <c r="A332" s="7" t="s">
        <v>535</v>
      </c>
      <c r="B332" s="7" t="s">
        <v>107</v>
      </c>
      <c r="C332" s="7" t="s">
        <v>108</v>
      </c>
      <c r="D332" s="8">
        <v>39091</v>
      </c>
      <c r="E332" s="87">
        <f t="shared" ca="1" si="5"/>
        <v>16</v>
      </c>
      <c r="F332" s="99">
        <v>46410</v>
      </c>
      <c r="G332" s="100">
        <v>2</v>
      </c>
    </row>
    <row r="333" spans="1:7">
      <c r="A333" s="7" t="s">
        <v>160</v>
      </c>
      <c r="B333" s="7" t="s">
        <v>107</v>
      </c>
      <c r="C333" s="7" t="s">
        <v>108</v>
      </c>
      <c r="D333" s="8">
        <v>40986</v>
      </c>
      <c r="E333" s="87">
        <f t="shared" ca="1" si="5"/>
        <v>10</v>
      </c>
      <c r="F333" s="99">
        <v>46550</v>
      </c>
      <c r="G333" s="100">
        <v>4</v>
      </c>
    </row>
    <row r="334" spans="1:7">
      <c r="A334" s="7" t="s">
        <v>254</v>
      </c>
      <c r="B334" s="7" t="s">
        <v>107</v>
      </c>
      <c r="C334" s="7" t="s">
        <v>111</v>
      </c>
      <c r="D334" s="8">
        <v>40523</v>
      </c>
      <c r="E334" s="87">
        <f t="shared" ca="1" si="5"/>
        <v>12</v>
      </c>
      <c r="F334" s="99">
        <v>46570</v>
      </c>
      <c r="G334" s="100">
        <v>4</v>
      </c>
    </row>
    <row r="335" spans="1:7">
      <c r="A335" s="7" t="s">
        <v>276</v>
      </c>
      <c r="B335" s="7" t="s">
        <v>140</v>
      </c>
      <c r="C335" s="7" t="s">
        <v>125</v>
      </c>
      <c r="D335" s="8">
        <v>40456</v>
      </c>
      <c r="E335" s="87">
        <f t="shared" ca="1" si="5"/>
        <v>12</v>
      </c>
      <c r="F335" s="99">
        <v>46645</v>
      </c>
      <c r="G335" s="100">
        <v>5</v>
      </c>
    </row>
    <row r="336" spans="1:7">
      <c r="A336" s="7" t="s">
        <v>204</v>
      </c>
      <c r="B336" s="7" t="s">
        <v>119</v>
      </c>
      <c r="C336" s="7" t="s">
        <v>111</v>
      </c>
      <c r="D336" s="8">
        <v>40726</v>
      </c>
      <c r="E336" s="87">
        <f t="shared" ca="1" si="5"/>
        <v>11</v>
      </c>
      <c r="F336" s="99">
        <v>46650</v>
      </c>
      <c r="G336" s="100">
        <v>2</v>
      </c>
    </row>
    <row r="337" spans="1:7">
      <c r="A337" s="7" t="s">
        <v>384</v>
      </c>
      <c r="B337" s="7" t="s">
        <v>123</v>
      </c>
      <c r="C337" s="7" t="s">
        <v>111</v>
      </c>
      <c r="D337" s="8">
        <v>39765</v>
      </c>
      <c r="E337" s="87">
        <f t="shared" ca="1" si="5"/>
        <v>14</v>
      </c>
      <c r="F337" s="99">
        <v>46670</v>
      </c>
      <c r="G337" s="100">
        <v>3</v>
      </c>
    </row>
    <row r="338" spans="1:7">
      <c r="A338" s="7" t="s">
        <v>300</v>
      </c>
      <c r="B338" s="7" t="s">
        <v>250</v>
      </c>
      <c r="C338" s="7" t="s">
        <v>108</v>
      </c>
      <c r="D338" s="8">
        <v>40384</v>
      </c>
      <c r="E338" s="87">
        <f t="shared" ca="1" si="5"/>
        <v>12</v>
      </c>
      <c r="F338" s="99">
        <v>46680</v>
      </c>
      <c r="G338" s="100">
        <v>1</v>
      </c>
    </row>
    <row r="339" spans="1:7">
      <c r="A339" s="7" t="s">
        <v>809</v>
      </c>
      <c r="B339" s="7" t="s">
        <v>140</v>
      </c>
      <c r="C339" s="7" t="s">
        <v>125</v>
      </c>
      <c r="D339" s="8">
        <v>36604</v>
      </c>
      <c r="E339" s="87">
        <f t="shared" ca="1" si="5"/>
        <v>22</v>
      </c>
      <c r="F339" s="99">
        <v>46710</v>
      </c>
      <c r="G339" s="100">
        <v>3</v>
      </c>
    </row>
    <row r="340" spans="1:7">
      <c r="A340" s="7" t="s">
        <v>940</v>
      </c>
      <c r="B340" s="7" t="s">
        <v>119</v>
      </c>
      <c r="C340" s="7" t="s">
        <v>111</v>
      </c>
      <c r="D340" s="8">
        <v>37082</v>
      </c>
      <c r="E340" s="87">
        <f t="shared" ca="1" si="5"/>
        <v>21</v>
      </c>
      <c r="F340" s="99">
        <v>46780</v>
      </c>
      <c r="G340" s="100">
        <v>2</v>
      </c>
    </row>
    <row r="341" spans="1:7">
      <c r="A341" s="7" t="s">
        <v>126</v>
      </c>
      <c r="B341" s="7" t="s">
        <v>115</v>
      </c>
      <c r="C341" s="7" t="s">
        <v>108</v>
      </c>
      <c r="D341" s="8">
        <v>41186</v>
      </c>
      <c r="E341" s="87">
        <f t="shared" ca="1" si="5"/>
        <v>10</v>
      </c>
      <c r="F341" s="99">
        <v>46910</v>
      </c>
      <c r="G341" s="100">
        <v>3</v>
      </c>
    </row>
    <row r="342" spans="1:7">
      <c r="A342" s="7" t="s">
        <v>583</v>
      </c>
      <c r="B342" s="7" t="s">
        <v>115</v>
      </c>
      <c r="C342" s="7" t="s">
        <v>108</v>
      </c>
      <c r="D342" s="8">
        <v>38807</v>
      </c>
      <c r="E342" s="87">
        <f t="shared" ca="1" si="5"/>
        <v>16</v>
      </c>
      <c r="F342" s="99">
        <v>47060</v>
      </c>
      <c r="G342" s="100">
        <v>4</v>
      </c>
    </row>
    <row r="343" spans="1:7">
      <c r="A343" s="7" t="s">
        <v>310</v>
      </c>
      <c r="B343" s="7" t="s">
        <v>107</v>
      </c>
      <c r="C343" s="7" t="s">
        <v>111</v>
      </c>
      <c r="D343" s="10">
        <v>40334</v>
      </c>
      <c r="E343" s="87">
        <f t="shared" ca="1" si="5"/>
        <v>12</v>
      </c>
      <c r="F343" s="99">
        <v>47280</v>
      </c>
      <c r="G343" s="100">
        <v>1</v>
      </c>
    </row>
    <row r="344" spans="1:7">
      <c r="A344" s="7" t="s">
        <v>877</v>
      </c>
      <c r="B344" s="7" t="s">
        <v>147</v>
      </c>
      <c r="C344" s="7" t="s">
        <v>125</v>
      </c>
      <c r="D344" s="8">
        <v>37166</v>
      </c>
      <c r="E344" s="87">
        <f t="shared" ca="1" si="5"/>
        <v>21</v>
      </c>
      <c r="F344" s="99">
        <v>47295</v>
      </c>
      <c r="G344" s="100">
        <v>4</v>
      </c>
    </row>
    <row r="345" spans="1:7">
      <c r="A345" s="7" t="s">
        <v>313</v>
      </c>
      <c r="B345" s="7" t="s">
        <v>110</v>
      </c>
      <c r="C345" s="7" t="s">
        <v>108</v>
      </c>
      <c r="D345" s="8">
        <v>40332</v>
      </c>
      <c r="E345" s="87">
        <f t="shared" ca="1" si="5"/>
        <v>12</v>
      </c>
      <c r="F345" s="99">
        <v>47340</v>
      </c>
      <c r="G345" s="100">
        <v>2</v>
      </c>
    </row>
    <row r="346" spans="1:7">
      <c r="A346" s="7" t="s">
        <v>616</v>
      </c>
      <c r="B346" s="7" t="s">
        <v>140</v>
      </c>
      <c r="C346" s="7" t="s">
        <v>108</v>
      </c>
      <c r="D346" s="8">
        <v>38146</v>
      </c>
      <c r="E346" s="87">
        <f t="shared" ca="1" si="5"/>
        <v>18</v>
      </c>
      <c r="F346" s="99">
        <v>47340</v>
      </c>
      <c r="G346" s="100">
        <v>2</v>
      </c>
    </row>
    <row r="347" spans="1:7">
      <c r="A347" s="7" t="s">
        <v>409</v>
      </c>
      <c r="B347" s="7" t="s">
        <v>283</v>
      </c>
      <c r="C347" s="7" t="s">
        <v>108</v>
      </c>
      <c r="D347" s="8">
        <v>39683</v>
      </c>
      <c r="E347" s="87">
        <f t="shared" ca="1" si="5"/>
        <v>14</v>
      </c>
      <c r="F347" s="99">
        <v>47350</v>
      </c>
      <c r="G347" s="100">
        <v>5</v>
      </c>
    </row>
    <row r="348" spans="1:7">
      <c r="A348" s="7" t="s">
        <v>945</v>
      </c>
      <c r="B348" s="7" t="s">
        <v>119</v>
      </c>
      <c r="C348" s="7" t="s">
        <v>125</v>
      </c>
      <c r="D348" s="8">
        <v>36423</v>
      </c>
      <c r="E348" s="87">
        <f t="shared" ca="1" si="5"/>
        <v>23</v>
      </c>
      <c r="F348" s="99">
        <v>47350</v>
      </c>
      <c r="G348" s="100">
        <v>1</v>
      </c>
    </row>
    <row r="349" spans="1:7">
      <c r="A349" s="7" t="s">
        <v>224</v>
      </c>
      <c r="B349" s="7" t="s">
        <v>140</v>
      </c>
      <c r="C349" s="7" t="s">
        <v>108</v>
      </c>
      <c r="D349" s="8">
        <v>40634</v>
      </c>
      <c r="E349" s="87">
        <f t="shared" ca="1" si="5"/>
        <v>11</v>
      </c>
      <c r="F349" s="99">
        <v>47440</v>
      </c>
      <c r="G349" s="100">
        <v>3</v>
      </c>
    </row>
    <row r="350" spans="1:7">
      <c r="A350" s="7" t="s">
        <v>916</v>
      </c>
      <c r="B350" s="7" t="s">
        <v>110</v>
      </c>
      <c r="C350" s="7" t="s">
        <v>111</v>
      </c>
      <c r="D350" s="8">
        <v>36086</v>
      </c>
      <c r="E350" s="87">
        <f t="shared" ca="1" si="5"/>
        <v>24</v>
      </c>
      <c r="F350" s="99">
        <v>47520</v>
      </c>
      <c r="G350" s="100">
        <v>1</v>
      </c>
    </row>
    <row r="351" spans="1:7">
      <c r="A351" s="7" t="s">
        <v>166</v>
      </c>
      <c r="B351" s="7" t="s">
        <v>110</v>
      </c>
      <c r="C351" s="7" t="s">
        <v>111</v>
      </c>
      <c r="D351" s="8">
        <v>40943</v>
      </c>
      <c r="E351" s="87">
        <f t="shared" ca="1" si="5"/>
        <v>10</v>
      </c>
      <c r="F351" s="99">
        <v>47590</v>
      </c>
      <c r="G351" s="100">
        <v>3</v>
      </c>
    </row>
    <row r="352" spans="1:7">
      <c r="A352" s="7" t="s">
        <v>511</v>
      </c>
      <c r="B352" s="7" t="s">
        <v>147</v>
      </c>
      <c r="C352" s="7" t="s">
        <v>108</v>
      </c>
      <c r="D352" s="8">
        <v>39157</v>
      </c>
      <c r="E352" s="87">
        <f t="shared" ca="1" si="5"/>
        <v>15</v>
      </c>
      <c r="F352" s="99">
        <v>47610</v>
      </c>
      <c r="G352" s="100">
        <v>4</v>
      </c>
    </row>
    <row r="353" spans="1:7">
      <c r="A353" s="7" t="s">
        <v>862</v>
      </c>
      <c r="B353" s="7" t="s">
        <v>147</v>
      </c>
      <c r="C353" s="7" t="s">
        <v>111</v>
      </c>
      <c r="D353" s="8">
        <v>36192</v>
      </c>
      <c r="E353" s="87">
        <f t="shared" ca="1" si="5"/>
        <v>23</v>
      </c>
      <c r="F353" s="99">
        <v>47620</v>
      </c>
      <c r="G353" s="100">
        <v>5</v>
      </c>
    </row>
    <row r="354" spans="1:7">
      <c r="A354" s="7" t="s">
        <v>974</v>
      </c>
      <c r="B354" s="7" t="s">
        <v>107</v>
      </c>
      <c r="C354" s="7" t="s">
        <v>108</v>
      </c>
      <c r="D354" s="8">
        <v>36843</v>
      </c>
      <c r="E354" s="87">
        <f t="shared" ca="1" si="5"/>
        <v>22</v>
      </c>
      <c r="F354" s="99">
        <v>47630</v>
      </c>
      <c r="G354" s="100">
        <v>3</v>
      </c>
    </row>
    <row r="355" spans="1:7">
      <c r="A355" s="7" t="s">
        <v>532</v>
      </c>
      <c r="B355" s="7" t="s">
        <v>147</v>
      </c>
      <c r="C355" s="7" t="s">
        <v>125</v>
      </c>
      <c r="D355" s="8">
        <v>39098</v>
      </c>
      <c r="E355" s="87">
        <f t="shared" ca="1" si="5"/>
        <v>16</v>
      </c>
      <c r="F355" s="99">
        <v>47705</v>
      </c>
      <c r="G355" s="100">
        <v>5</v>
      </c>
    </row>
    <row r="356" spans="1:7">
      <c r="A356" s="7" t="s">
        <v>471</v>
      </c>
      <c r="B356" s="7" t="s">
        <v>115</v>
      </c>
      <c r="C356" s="7" t="s">
        <v>125</v>
      </c>
      <c r="D356" s="8">
        <v>39299</v>
      </c>
      <c r="E356" s="87">
        <f t="shared" ca="1" si="5"/>
        <v>15</v>
      </c>
      <c r="F356" s="99">
        <v>47760</v>
      </c>
      <c r="G356" s="100">
        <v>3</v>
      </c>
    </row>
    <row r="357" spans="1:7">
      <c r="A357" s="7" t="s">
        <v>656</v>
      </c>
      <c r="B357" s="7" t="s">
        <v>154</v>
      </c>
      <c r="C357" s="7" t="s">
        <v>108</v>
      </c>
      <c r="D357" s="8">
        <v>36214</v>
      </c>
      <c r="E357" s="87">
        <f t="shared" ca="1" si="5"/>
        <v>23</v>
      </c>
      <c r="F357" s="99">
        <v>47850</v>
      </c>
      <c r="G357" s="100">
        <v>1</v>
      </c>
    </row>
    <row r="358" spans="1:7">
      <c r="A358" s="7" t="s">
        <v>874</v>
      </c>
      <c r="B358" s="7" t="s">
        <v>147</v>
      </c>
      <c r="C358" s="7" t="s">
        <v>125</v>
      </c>
      <c r="D358" s="8">
        <v>36094</v>
      </c>
      <c r="E358" s="87">
        <f t="shared" ca="1" si="5"/>
        <v>24</v>
      </c>
      <c r="F358" s="99">
        <v>47885</v>
      </c>
      <c r="G358" s="100">
        <v>1</v>
      </c>
    </row>
    <row r="359" spans="1:7">
      <c r="A359" s="7" t="s">
        <v>966</v>
      </c>
      <c r="B359" s="7" t="s">
        <v>107</v>
      </c>
      <c r="C359" s="7" t="s">
        <v>108</v>
      </c>
      <c r="D359" s="8">
        <v>37810</v>
      </c>
      <c r="E359" s="87">
        <f t="shared" ca="1" si="5"/>
        <v>19</v>
      </c>
      <c r="F359" s="99">
        <v>48010</v>
      </c>
      <c r="G359" s="100">
        <v>3</v>
      </c>
    </row>
    <row r="360" spans="1:7">
      <c r="A360" s="7" t="s">
        <v>412</v>
      </c>
      <c r="B360" s="7" t="s">
        <v>110</v>
      </c>
      <c r="C360" s="7" t="s">
        <v>108</v>
      </c>
      <c r="D360" s="8">
        <v>39673</v>
      </c>
      <c r="E360" s="87">
        <f t="shared" ca="1" si="5"/>
        <v>14</v>
      </c>
      <c r="F360" s="99">
        <v>48080</v>
      </c>
      <c r="G360" s="100">
        <v>2</v>
      </c>
    </row>
    <row r="361" spans="1:7">
      <c r="A361" s="7" t="s">
        <v>813</v>
      </c>
      <c r="B361" s="7" t="s">
        <v>140</v>
      </c>
      <c r="C361" s="7" t="s">
        <v>125</v>
      </c>
      <c r="D361" s="8">
        <v>36269</v>
      </c>
      <c r="E361" s="87">
        <f t="shared" ca="1" si="5"/>
        <v>23</v>
      </c>
      <c r="F361" s="99">
        <v>48190</v>
      </c>
      <c r="G361" s="100">
        <v>1</v>
      </c>
    </row>
    <row r="362" spans="1:7">
      <c r="A362" s="7" t="s">
        <v>950</v>
      </c>
      <c r="B362" s="7" t="s">
        <v>119</v>
      </c>
      <c r="C362" s="7" t="s">
        <v>108</v>
      </c>
      <c r="D362" s="8">
        <v>36514</v>
      </c>
      <c r="E362" s="87">
        <f t="shared" ca="1" si="5"/>
        <v>23</v>
      </c>
      <c r="F362" s="99">
        <v>48250</v>
      </c>
      <c r="G362" s="100">
        <v>3</v>
      </c>
    </row>
    <row r="363" spans="1:7">
      <c r="A363" s="7" t="s">
        <v>609</v>
      </c>
      <c r="B363" s="7" t="s">
        <v>107</v>
      </c>
      <c r="C363" s="7" t="s">
        <v>108</v>
      </c>
      <c r="D363" s="8">
        <v>38328</v>
      </c>
      <c r="E363" s="87">
        <f t="shared" ca="1" si="5"/>
        <v>18</v>
      </c>
      <c r="F363" s="99">
        <v>48280</v>
      </c>
      <c r="G363" s="100">
        <v>4</v>
      </c>
    </row>
    <row r="364" spans="1:7">
      <c r="A364" s="7" t="s">
        <v>902</v>
      </c>
      <c r="B364" s="7" t="s">
        <v>110</v>
      </c>
      <c r="C364" s="7" t="s">
        <v>108</v>
      </c>
      <c r="D364" s="8">
        <v>36673</v>
      </c>
      <c r="E364" s="87">
        <f t="shared" ca="1" si="5"/>
        <v>22</v>
      </c>
      <c r="F364" s="99">
        <v>48330</v>
      </c>
      <c r="G364" s="100">
        <v>1</v>
      </c>
    </row>
    <row r="365" spans="1:7">
      <c r="A365" s="7" t="s">
        <v>971</v>
      </c>
      <c r="B365" s="7" t="s">
        <v>107</v>
      </c>
      <c r="C365" s="7" t="s">
        <v>108</v>
      </c>
      <c r="D365" s="8">
        <v>36080</v>
      </c>
      <c r="E365" s="87">
        <f t="shared" ca="1" si="5"/>
        <v>24</v>
      </c>
      <c r="F365" s="99">
        <v>48410</v>
      </c>
      <c r="G365" s="100">
        <v>5</v>
      </c>
    </row>
    <row r="366" spans="1:7">
      <c r="A366" s="7" t="s">
        <v>587</v>
      </c>
      <c r="B366" s="7" t="s">
        <v>123</v>
      </c>
      <c r="C366" s="7" t="s">
        <v>125</v>
      </c>
      <c r="D366" s="8">
        <v>38804</v>
      </c>
      <c r="E366" s="87">
        <f t="shared" ca="1" si="5"/>
        <v>16</v>
      </c>
      <c r="F366" s="99">
        <v>48415</v>
      </c>
      <c r="G366" s="100">
        <v>4</v>
      </c>
    </row>
    <row r="367" spans="1:7">
      <c r="A367" s="7" t="s">
        <v>457</v>
      </c>
      <c r="B367" s="7" t="s">
        <v>119</v>
      </c>
      <c r="C367" s="7" t="s">
        <v>108</v>
      </c>
      <c r="D367" s="8">
        <v>39398</v>
      </c>
      <c r="E367" s="87">
        <f t="shared" ca="1" si="5"/>
        <v>15</v>
      </c>
      <c r="F367" s="99">
        <v>48490</v>
      </c>
      <c r="G367" s="100">
        <v>2</v>
      </c>
    </row>
    <row r="368" spans="1:7">
      <c r="A368" s="7" t="s">
        <v>150</v>
      </c>
      <c r="B368" s="7" t="s">
        <v>121</v>
      </c>
      <c r="C368" s="7" t="s">
        <v>108</v>
      </c>
      <c r="D368" s="8">
        <v>41046</v>
      </c>
      <c r="E368" s="87">
        <f t="shared" ca="1" si="5"/>
        <v>10</v>
      </c>
      <c r="F368" s="99">
        <v>48550</v>
      </c>
      <c r="G368" s="100">
        <v>5</v>
      </c>
    </row>
    <row r="369" spans="1:7">
      <c r="A369" s="7" t="s">
        <v>337</v>
      </c>
      <c r="B369" s="7" t="s">
        <v>110</v>
      </c>
      <c r="C369" s="7" t="s">
        <v>125</v>
      </c>
      <c r="D369" s="9">
        <v>40254</v>
      </c>
      <c r="E369" s="87">
        <f t="shared" ca="1" si="5"/>
        <v>12</v>
      </c>
      <c r="F369" s="99">
        <v>48700</v>
      </c>
      <c r="G369" s="100">
        <v>3</v>
      </c>
    </row>
    <row r="370" spans="1:7">
      <c r="A370" s="7" t="s">
        <v>941</v>
      </c>
      <c r="B370" s="7" t="s">
        <v>119</v>
      </c>
      <c r="C370" s="7" t="s">
        <v>125</v>
      </c>
      <c r="D370" s="8">
        <v>37815</v>
      </c>
      <c r="E370" s="87">
        <f t="shared" ca="1" si="5"/>
        <v>19</v>
      </c>
      <c r="F370" s="99">
        <v>48740</v>
      </c>
      <c r="G370" s="100">
        <v>1</v>
      </c>
    </row>
    <row r="371" spans="1:7">
      <c r="A371" s="7" t="s">
        <v>304</v>
      </c>
      <c r="B371" s="7" t="s">
        <v>147</v>
      </c>
      <c r="C371" s="7" t="s">
        <v>108</v>
      </c>
      <c r="D371" s="8">
        <v>40367</v>
      </c>
      <c r="E371" s="87">
        <f t="shared" ca="1" si="5"/>
        <v>12</v>
      </c>
      <c r="F371" s="99">
        <v>48800</v>
      </c>
      <c r="G371" s="100">
        <v>4</v>
      </c>
    </row>
    <row r="372" spans="1:7">
      <c r="A372" s="7" t="s">
        <v>801</v>
      </c>
      <c r="B372" s="7" t="s">
        <v>140</v>
      </c>
      <c r="C372" s="7" t="s">
        <v>125</v>
      </c>
      <c r="D372" s="8">
        <v>35807</v>
      </c>
      <c r="E372" s="87">
        <f t="shared" ca="1" si="5"/>
        <v>25</v>
      </c>
      <c r="F372" s="99">
        <v>48835</v>
      </c>
      <c r="G372" s="100">
        <v>5</v>
      </c>
    </row>
    <row r="373" spans="1:7">
      <c r="A373" s="7" t="s">
        <v>864</v>
      </c>
      <c r="B373" s="7" t="s">
        <v>147</v>
      </c>
      <c r="C373" s="7" t="s">
        <v>108</v>
      </c>
      <c r="D373" s="8">
        <v>36940</v>
      </c>
      <c r="E373" s="87">
        <f t="shared" ca="1" si="5"/>
        <v>21</v>
      </c>
      <c r="F373" s="99">
        <v>48990</v>
      </c>
      <c r="G373" s="100">
        <v>5</v>
      </c>
    </row>
    <row r="374" spans="1:7">
      <c r="A374" s="7" t="s">
        <v>232</v>
      </c>
      <c r="B374" s="7" t="s">
        <v>177</v>
      </c>
      <c r="C374" s="7" t="s">
        <v>111</v>
      </c>
      <c r="D374" s="8">
        <v>40591</v>
      </c>
      <c r="E374" s="87">
        <f t="shared" ca="1" si="5"/>
        <v>11</v>
      </c>
      <c r="F374" s="99">
        <v>49070</v>
      </c>
      <c r="G374" s="100">
        <v>3</v>
      </c>
    </row>
    <row r="375" spans="1:7">
      <c r="A375" s="7" t="s">
        <v>433</v>
      </c>
      <c r="B375" s="7" t="s">
        <v>107</v>
      </c>
      <c r="C375" s="7" t="s">
        <v>125</v>
      </c>
      <c r="D375" s="8">
        <v>39535</v>
      </c>
      <c r="E375" s="87">
        <f t="shared" ca="1" si="5"/>
        <v>14</v>
      </c>
      <c r="F375" s="99">
        <v>49080</v>
      </c>
      <c r="G375" s="100">
        <v>5</v>
      </c>
    </row>
    <row r="376" spans="1:7">
      <c r="A376" s="7" t="s">
        <v>965</v>
      </c>
      <c r="B376" s="7" t="s">
        <v>107</v>
      </c>
      <c r="C376" s="7" t="s">
        <v>111</v>
      </c>
      <c r="D376" s="8">
        <v>37453</v>
      </c>
      <c r="E376" s="87">
        <f t="shared" ca="1" si="5"/>
        <v>20</v>
      </c>
      <c r="F376" s="99">
        <v>49090</v>
      </c>
      <c r="G376" s="100">
        <v>4</v>
      </c>
    </row>
    <row r="377" spans="1:7">
      <c r="A377" s="7" t="s">
        <v>349</v>
      </c>
      <c r="B377" s="7" t="s">
        <v>113</v>
      </c>
      <c r="C377" s="7" t="s">
        <v>108</v>
      </c>
      <c r="D377" s="8">
        <v>40198</v>
      </c>
      <c r="E377" s="87">
        <f t="shared" ca="1" si="5"/>
        <v>13</v>
      </c>
      <c r="F377" s="99">
        <v>49260</v>
      </c>
      <c r="G377" s="100">
        <v>3</v>
      </c>
    </row>
    <row r="378" spans="1:7">
      <c r="A378" s="7" t="s">
        <v>618</v>
      </c>
      <c r="B378" s="7" t="s">
        <v>135</v>
      </c>
      <c r="C378" s="7" t="s">
        <v>108</v>
      </c>
      <c r="D378" s="8">
        <v>38142</v>
      </c>
      <c r="E378" s="87">
        <f t="shared" ca="1" si="5"/>
        <v>18</v>
      </c>
      <c r="F378" s="99">
        <v>49350</v>
      </c>
      <c r="G378" s="100">
        <v>4</v>
      </c>
    </row>
    <row r="379" spans="1:7">
      <c r="A379" s="7" t="s">
        <v>286</v>
      </c>
      <c r="B379" s="7" t="s">
        <v>110</v>
      </c>
      <c r="C379" s="7" t="s">
        <v>125</v>
      </c>
      <c r="D379" s="9">
        <v>40421</v>
      </c>
      <c r="E379" s="87">
        <f t="shared" ca="1" si="5"/>
        <v>12</v>
      </c>
      <c r="F379" s="99">
        <v>49355</v>
      </c>
      <c r="G379" s="100">
        <v>5</v>
      </c>
    </row>
    <row r="380" spans="1:7">
      <c r="A380" s="7" t="s">
        <v>600</v>
      </c>
      <c r="B380" s="7" t="s">
        <v>154</v>
      </c>
      <c r="C380" s="7" t="s">
        <v>108</v>
      </c>
      <c r="D380" s="8">
        <v>38746</v>
      </c>
      <c r="E380" s="87">
        <f t="shared" ca="1" si="5"/>
        <v>16</v>
      </c>
      <c r="F380" s="99">
        <v>49360</v>
      </c>
      <c r="G380" s="100">
        <v>2</v>
      </c>
    </row>
    <row r="381" spans="1:7">
      <c r="A381" s="7" t="s">
        <v>334</v>
      </c>
      <c r="B381" s="7" t="s">
        <v>121</v>
      </c>
      <c r="C381" s="7" t="s">
        <v>125</v>
      </c>
      <c r="D381" s="8">
        <v>40263</v>
      </c>
      <c r="E381" s="87">
        <f t="shared" ca="1" si="5"/>
        <v>12</v>
      </c>
      <c r="F381" s="99">
        <v>49405</v>
      </c>
      <c r="G381" s="100">
        <v>4</v>
      </c>
    </row>
    <row r="382" spans="1:7">
      <c r="A382" s="7" t="s">
        <v>577</v>
      </c>
      <c r="B382" s="7" t="s">
        <v>110</v>
      </c>
      <c r="C382" s="7" t="s">
        <v>111</v>
      </c>
      <c r="D382" s="8">
        <v>38828</v>
      </c>
      <c r="E382" s="87">
        <f t="shared" ca="1" si="5"/>
        <v>16</v>
      </c>
      <c r="F382" s="99">
        <v>49530</v>
      </c>
      <c r="G382" s="100">
        <v>4</v>
      </c>
    </row>
    <row r="383" spans="1:7">
      <c r="A383" s="7" t="s">
        <v>139</v>
      </c>
      <c r="B383" s="7" t="s">
        <v>140</v>
      </c>
      <c r="C383" s="7" t="s">
        <v>111</v>
      </c>
      <c r="D383" s="8">
        <v>41124</v>
      </c>
      <c r="E383" s="87">
        <f t="shared" ca="1" si="5"/>
        <v>10</v>
      </c>
      <c r="F383" s="99">
        <v>49530</v>
      </c>
      <c r="G383" s="100">
        <v>2</v>
      </c>
    </row>
    <row r="384" spans="1:7">
      <c r="A384" s="7" t="s">
        <v>486</v>
      </c>
      <c r="B384" s="7" t="s">
        <v>107</v>
      </c>
      <c r="C384" s="7" t="s">
        <v>125</v>
      </c>
      <c r="D384" s="8">
        <v>39267</v>
      </c>
      <c r="E384" s="87">
        <f t="shared" ca="1" si="5"/>
        <v>15</v>
      </c>
      <c r="F384" s="99">
        <v>49545</v>
      </c>
      <c r="G384" s="100">
        <v>2</v>
      </c>
    </row>
    <row r="385" spans="1:7">
      <c r="A385" s="7" t="s">
        <v>878</v>
      </c>
      <c r="B385" s="7" t="s">
        <v>147</v>
      </c>
      <c r="C385" s="7" t="s">
        <v>108</v>
      </c>
      <c r="D385" s="8">
        <v>36116</v>
      </c>
      <c r="E385" s="87">
        <f t="shared" ca="1" si="5"/>
        <v>24</v>
      </c>
      <c r="F385" s="99">
        <v>49770</v>
      </c>
      <c r="G385" s="100">
        <v>1</v>
      </c>
    </row>
    <row r="386" spans="1:7">
      <c r="A386" s="7" t="s">
        <v>221</v>
      </c>
      <c r="B386" s="7" t="s">
        <v>123</v>
      </c>
      <c r="C386" s="7" t="s">
        <v>108</v>
      </c>
      <c r="D386" s="8">
        <v>40653</v>
      </c>
      <c r="E386" s="87">
        <f t="shared" ref="E386:E449" ca="1" si="6">DATEDIF(D386,TODAY(),"Y")</f>
        <v>11</v>
      </c>
      <c r="F386" s="99">
        <v>49810</v>
      </c>
      <c r="G386" s="100">
        <v>2</v>
      </c>
    </row>
    <row r="387" spans="1:7">
      <c r="A387" s="7" t="s">
        <v>776</v>
      </c>
      <c r="B387" s="7" t="s">
        <v>242</v>
      </c>
      <c r="C387" s="7" t="s">
        <v>108</v>
      </c>
      <c r="D387" s="8">
        <v>36249</v>
      </c>
      <c r="E387" s="87">
        <f t="shared" ca="1" si="6"/>
        <v>23</v>
      </c>
      <c r="F387" s="99">
        <v>49860</v>
      </c>
      <c r="G387" s="100">
        <v>2</v>
      </c>
    </row>
    <row r="388" spans="1:7">
      <c r="A388" s="7" t="s">
        <v>956</v>
      </c>
      <c r="B388" s="7" t="s">
        <v>107</v>
      </c>
      <c r="C388" s="7" t="s">
        <v>108</v>
      </c>
      <c r="D388" s="8">
        <v>36956</v>
      </c>
      <c r="E388" s="87">
        <f t="shared" ca="1" si="6"/>
        <v>21</v>
      </c>
      <c r="F388" s="99">
        <v>49930</v>
      </c>
      <c r="G388" s="100">
        <v>1</v>
      </c>
    </row>
    <row r="389" spans="1:7">
      <c r="A389" s="7" t="s">
        <v>784</v>
      </c>
      <c r="B389" s="7" t="s">
        <v>137</v>
      </c>
      <c r="C389" s="7" t="s">
        <v>108</v>
      </c>
      <c r="D389" s="8">
        <v>36077</v>
      </c>
      <c r="E389" s="87">
        <f t="shared" ca="1" si="6"/>
        <v>24</v>
      </c>
      <c r="F389" s="99">
        <v>50110</v>
      </c>
      <c r="G389" s="100">
        <v>1</v>
      </c>
    </row>
    <row r="390" spans="1:7">
      <c r="A390" s="7" t="s">
        <v>869</v>
      </c>
      <c r="B390" s="7" t="s">
        <v>147</v>
      </c>
      <c r="C390" s="7" t="s">
        <v>111</v>
      </c>
      <c r="D390" s="8">
        <v>36703</v>
      </c>
      <c r="E390" s="87">
        <f t="shared" ca="1" si="6"/>
        <v>22</v>
      </c>
      <c r="F390" s="99">
        <v>50200</v>
      </c>
      <c r="G390" s="100">
        <v>4</v>
      </c>
    </row>
    <row r="391" spans="1:7">
      <c r="A391" s="7" t="s">
        <v>328</v>
      </c>
      <c r="B391" s="7" t="s">
        <v>123</v>
      </c>
      <c r="C391" s="7" t="s">
        <v>111</v>
      </c>
      <c r="D391" s="8">
        <v>40273</v>
      </c>
      <c r="E391" s="87">
        <f t="shared" ca="1" si="6"/>
        <v>12</v>
      </c>
      <c r="F391" s="99">
        <v>50550</v>
      </c>
      <c r="G391" s="100">
        <v>2</v>
      </c>
    </row>
    <row r="392" spans="1:7">
      <c r="A392" s="7" t="s">
        <v>462</v>
      </c>
      <c r="B392" s="7" t="s">
        <v>110</v>
      </c>
      <c r="C392" s="7" t="s">
        <v>108</v>
      </c>
      <c r="D392" s="8">
        <v>39372</v>
      </c>
      <c r="E392" s="87">
        <f t="shared" ca="1" si="6"/>
        <v>15</v>
      </c>
      <c r="F392" s="99">
        <v>50570</v>
      </c>
      <c r="G392" s="100">
        <v>4</v>
      </c>
    </row>
    <row r="393" spans="1:7">
      <c r="A393" s="7" t="s">
        <v>178</v>
      </c>
      <c r="B393" s="7" t="s">
        <v>110</v>
      </c>
      <c r="C393" s="7" t="s">
        <v>111</v>
      </c>
      <c r="D393" s="8">
        <v>40883</v>
      </c>
      <c r="E393" s="87">
        <f t="shared" ca="1" si="6"/>
        <v>11</v>
      </c>
      <c r="F393" s="99">
        <v>50840</v>
      </c>
      <c r="G393" s="100">
        <v>4</v>
      </c>
    </row>
    <row r="394" spans="1:7">
      <c r="A394" s="7" t="s">
        <v>454</v>
      </c>
      <c r="B394" s="7" t="s">
        <v>115</v>
      </c>
      <c r="C394" s="7" t="s">
        <v>108</v>
      </c>
      <c r="D394" s="8">
        <v>39404</v>
      </c>
      <c r="E394" s="87">
        <f t="shared" ca="1" si="6"/>
        <v>15</v>
      </c>
      <c r="F394" s="99">
        <v>50990</v>
      </c>
      <c r="G394" s="100">
        <v>4</v>
      </c>
    </row>
    <row r="395" spans="1:7">
      <c r="A395" s="7" t="s">
        <v>356</v>
      </c>
      <c r="B395" s="7" t="s">
        <v>154</v>
      </c>
      <c r="C395" s="7" t="s">
        <v>108</v>
      </c>
      <c r="D395" s="8">
        <v>40106</v>
      </c>
      <c r="E395" s="87">
        <f t="shared" ca="1" si="6"/>
        <v>13</v>
      </c>
      <c r="F395" s="99">
        <v>51180</v>
      </c>
      <c r="G395" s="100">
        <v>3</v>
      </c>
    </row>
    <row r="396" spans="1:7">
      <c r="A396" s="7" t="s">
        <v>871</v>
      </c>
      <c r="B396" s="7" t="s">
        <v>147</v>
      </c>
      <c r="C396" s="7" t="s">
        <v>108</v>
      </c>
      <c r="D396" s="8">
        <v>36392</v>
      </c>
      <c r="E396" s="87">
        <f t="shared" ca="1" si="6"/>
        <v>23</v>
      </c>
      <c r="F396" s="99">
        <v>51410</v>
      </c>
      <c r="G396" s="100">
        <v>4</v>
      </c>
    </row>
    <row r="397" spans="1:7">
      <c r="A397" s="7" t="s">
        <v>797</v>
      </c>
      <c r="B397" s="7" t="s">
        <v>215</v>
      </c>
      <c r="C397" s="7" t="s">
        <v>125</v>
      </c>
      <c r="D397" s="8">
        <v>37505</v>
      </c>
      <c r="E397" s="87">
        <f t="shared" ca="1" si="6"/>
        <v>20</v>
      </c>
      <c r="F397" s="99">
        <v>51800</v>
      </c>
      <c r="G397" s="100">
        <v>1</v>
      </c>
    </row>
    <row r="398" spans="1:7">
      <c r="A398" s="7" t="s">
        <v>868</v>
      </c>
      <c r="B398" s="7" t="s">
        <v>147</v>
      </c>
      <c r="C398" s="7" t="s">
        <v>108</v>
      </c>
      <c r="D398" s="8">
        <v>36662</v>
      </c>
      <c r="E398" s="87">
        <f t="shared" ca="1" si="6"/>
        <v>22</v>
      </c>
      <c r="F398" s="99">
        <v>52490</v>
      </c>
      <c r="G398" s="100">
        <v>4</v>
      </c>
    </row>
    <row r="399" spans="1:7">
      <c r="A399" s="7" t="s">
        <v>188</v>
      </c>
      <c r="B399" s="7" t="s">
        <v>110</v>
      </c>
      <c r="C399" s="7" t="s">
        <v>111</v>
      </c>
      <c r="D399" s="8">
        <v>40820</v>
      </c>
      <c r="E399" s="87">
        <f t="shared" ca="1" si="6"/>
        <v>11</v>
      </c>
      <c r="F399" s="99">
        <v>52750</v>
      </c>
      <c r="G399" s="100">
        <v>1</v>
      </c>
    </row>
    <row r="400" spans="1:7">
      <c r="A400" s="7" t="s">
        <v>811</v>
      </c>
      <c r="B400" s="7" t="s">
        <v>140</v>
      </c>
      <c r="C400" s="7" t="s">
        <v>111</v>
      </c>
      <c r="D400" s="8">
        <v>37326</v>
      </c>
      <c r="E400" s="87">
        <f t="shared" ca="1" si="6"/>
        <v>20</v>
      </c>
      <c r="F400" s="99">
        <v>52770</v>
      </c>
      <c r="G400" s="100">
        <v>2</v>
      </c>
    </row>
    <row r="401" spans="1:7">
      <c r="A401" s="7" t="s">
        <v>275</v>
      </c>
      <c r="B401" s="7" t="s">
        <v>140</v>
      </c>
      <c r="C401" s="7" t="s">
        <v>111</v>
      </c>
      <c r="D401" s="8">
        <v>40462</v>
      </c>
      <c r="E401" s="87">
        <f t="shared" ca="1" si="6"/>
        <v>12</v>
      </c>
      <c r="F401" s="99">
        <v>52940</v>
      </c>
      <c r="G401" s="100">
        <v>4</v>
      </c>
    </row>
    <row r="402" spans="1:7">
      <c r="A402" s="7" t="s">
        <v>168</v>
      </c>
      <c r="B402" s="7" t="s">
        <v>140</v>
      </c>
      <c r="C402" s="7" t="s">
        <v>108</v>
      </c>
      <c r="D402" s="8">
        <v>40936</v>
      </c>
      <c r="E402" s="87">
        <f t="shared" ca="1" si="6"/>
        <v>10</v>
      </c>
      <c r="F402" s="99">
        <v>52940</v>
      </c>
      <c r="G402" s="100">
        <v>4</v>
      </c>
    </row>
    <row r="403" spans="1:7">
      <c r="A403" s="7" t="s">
        <v>927</v>
      </c>
      <c r="B403" s="7" t="s">
        <v>119</v>
      </c>
      <c r="C403" s="7" t="s">
        <v>111</v>
      </c>
      <c r="D403" s="8">
        <v>36214</v>
      </c>
      <c r="E403" s="87">
        <f t="shared" ca="1" si="6"/>
        <v>23</v>
      </c>
      <c r="F403" s="99">
        <v>53310</v>
      </c>
      <c r="G403" s="100">
        <v>5</v>
      </c>
    </row>
    <row r="404" spans="1:7">
      <c r="A404" s="7" t="s">
        <v>861</v>
      </c>
      <c r="B404" s="7" t="s">
        <v>709</v>
      </c>
      <c r="C404" s="7" t="s">
        <v>108</v>
      </c>
      <c r="D404" s="8">
        <v>37936</v>
      </c>
      <c r="E404" s="87">
        <f t="shared" ca="1" si="6"/>
        <v>19</v>
      </c>
      <c r="F404" s="99">
        <v>53870</v>
      </c>
      <c r="G404" s="100">
        <v>2</v>
      </c>
    </row>
    <row r="405" spans="1:7">
      <c r="A405" s="7" t="s">
        <v>585</v>
      </c>
      <c r="B405" s="7" t="s">
        <v>147</v>
      </c>
      <c r="C405" s="7" t="s">
        <v>111</v>
      </c>
      <c r="D405" s="8">
        <v>38805</v>
      </c>
      <c r="E405" s="87">
        <f t="shared" ca="1" si="6"/>
        <v>16</v>
      </c>
      <c r="F405" s="99">
        <v>53870</v>
      </c>
      <c r="G405" s="100">
        <v>2</v>
      </c>
    </row>
    <row r="406" spans="1:7">
      <c r="A406" s="7" t="s">
        <v>377</v>
      </c>
      <c r="B406" s="7" t="s">
        <v>119</v>
      </c>
      <c r="C406" s="7" t="s">
        <v>108</v>
      </c>
      <c r="D406" s="8">
        <v>39797</v>
      </c>
      <c r="E406" s="87">
        <f t="shared" ca="1" si="6"/>
        <v>14</v>
      </c>
      <c r="F406" s="99">
        <v>53900</v>
      </c>
      <c r="G406" s="100">
        <v>5</v>
      </c>
    </row>
    <row r="407" spans="1:7">
      <c r="A407" s="7" t="s">
        <v>380</v>
      </c>
      <c r="B407" s="7" t="s">
        <v>115</v>
      </c>
      <c r="C407" s="7" t="s">
        <v>111</v>
      </c>
      <c r="D407" s="8">
        <v>39783</v>
      </c>
      <c r="E407" s="87">
        <f t="shared" ca="1" si="6"/>
        <v>14</v>
      </c>
      <c r="F407" s="99">
        <v>54000</v>
      </c>
      <c r="G407" s="100">
        <v>3</v>
      </c>
    </row>
    <row r="408" spans="1:7">
      <c r="A408" s="7" t="s">
        <v>354</v>
      </c>
      <c r="B408" s="7" t="s">
        <v>110</v>
      </c>
      <c r="C408" s="7" t="s">
        <v>108</v>
      </c>
      <c r="D408" s="8">
        <v>40137</v>
      </c>
      <c r="E408" s="87">
        <f t="shared" ca="1" si="6"/>
        <v>13</v>
      </c>
      <c r="F408" s="99">
        <v>54190</v>
      </c>
      <c r="G408" s="100">
        <v>4</v>
      </c>
    </row>
    <row r="409" spans="1:7">
      <c r="A409" s="7" t="s">
        <v>605</v>
      </c>
      <c r="B409" s="7" t="s">
        <v>121</v>
      </c>
      <c r="C409" s="7" t="s">
        <v>111</v>
      </c>
      <c r="D409" s="8">
        <v>38734</v>
      </c>
      <c r="E409" s="87">
        <f t="shared" ca="1" si="6"/>
        <v>17</v>
      </c>
      <c r="F409" s="99">
        <v>54190</v>
      </c>
      <c r="G409" s="100">
        <v>4</v>
      </c>
    </row>
    <row r="410" spans="1:7">
      <c r="A410" s="7" t="s">
        <v>484</v>
      </c>
      <c r="B410" s="7" t="s">
        <v>119</v>
      </c>
      <c r="C410" s="7" t="s">
        <v>108</v>
      </c>
      <c r="D410" s="8">
        <v>39273</v>
      </c>
      <c r="E410" s="87">
        <f t="shared" ca="1" si="6"/>
        <v>15</v>
      </c>
      <c r="F410" s="99">
        <v>54200</v>
      </c>
      <c r="G410" s="100">
        <v>4</v>
      </c>
    </row>
    <row r="411" spans="1:7">
      <c r="A411" s="7" t="s">
        <v>847</v>
      </c>
      <c r="B411" s="7" t="s">
        <v>140</v>
      </c>
      <c r="C411" s="7" t="s">
        <v>108</v>
      </c>
      <c r="D411" s="8">
        <v>37866</v>
      </c>
      <c r="E411" s="87">
        <f t="shared" ca="1" si="6"/>
        <v>19</v>
      </c>
      <c r="F411" s="99">
        <v>54230</v>
      </c>
      <c r="G411" s="100">
        <v>5</v>
      </c>
    </row>
    <row r="412" spans="1:7">
      <c r="A412" s="7" t="s">
        <v>524</v>
      </c>
      <c r="B412" s="7" t="s">
        <v>119</v>
      </c>
      <c r="C412" s="7" t="s">
        <v>108</v>
      </c>
      <c r="D412" s="8">
        <v>39123</v>
      </c>
      <c r="E412" s="87">
        <f t="shared" ca="1" si="6"/>
        <v>15</v>
      </c>
      <c r="F412" s="99">
        <v>54270</v>
      </c>
      <c r="G412" s="100">
        <v>3</v>
      </c>
    </row>
    <row r="413" spans="1:7">
      <c r="A413" s="7" t="s">
        <v>190</v>
      </c>
      <c r="B413" s="7" t="s">
        <v>110</v>
      </c>
      <c r="C413" s="7" t="s">
        <v>108</v>
      </c>
      <c r="D413" s="8">
        <v>40815</v>
      </c>
      <c r="E413" s="87">
        <f t="shared" ca="1" si="6"/>
        <v>11</v>
      </c>
      <c r="F413" s="99">
        <v>54500</v>
      </c>
      <c r="G413" s="100">
        <v>5</v>
      </c>
    </row>
    <row r="414" spans="1:7">
      <c r="A414" s="7" t="s">
        <v>4</v>
      </c>
      <c r="B414" s="7" t="s">
        <v>130</v>
      </c>
      <c r="C414" s="7" t="s">
        <v>108</v>
      </c>
      <c r="D414" s="8">
        <v>36171</v>
      </c>
      <c r="E414" s="87">
        <f t="shared" ca="1" si="6"/>
        <v>24</v>
      </c>
      <c r="F414" s="99">
        <v>54550</v>
      </c>
      <c r="G414" s="100">
        <v>1</v>
      </c>
    </row>
    <row r="415" spans="1:7">
      <c r="A415" s="7" t="s">
        <v>917</v>
      </c>
      <c r="B415" s="7" t="s">
        <v>110</v>
      </c>
      <c r="C415" s="7" t="s">
        <v>108</v>
      </c>
      <c r="D415" s="8">
        <v>36088</v>
      </c>
      <c r="E415" s="87">
        <f t="shared" ca="1" si="6"/>
        <v>24</v>
      </c>
      <c r="F415" s="99">
        <v>54580</v>
      </c>
      <c r="G415" s="100">
        <v>4</v>
      </c>
    </row>
    <row r="416" spans="1:7">
      <c r="A416" s="7" t="s">
        <v>175</v>
      </c>
      <c r="B416" s="7" t="s">
        <v>119</v>
      </c>
      <c r="C416" s="7" t="s">
        <v>108</v>
      </c>
      <c r="D416" s="8">
        <v>40909</v>
      </c>
      <c r="E416" s="87">
        <f t="shared" ca="1" si="6"/>
        <v>11</v>
      </c>
      <c r="F416" s="99">
        <v>54830</v>
      </c>
      <c r="G416" s="100">
        <v>1</v>
      </c>
    </row>
    <row r="417" spans="1:7">
      <c r="A417" s="7" t="s">
        <v>949</v>
      </c>
      <c r="B417" s="7" t="s">
        <v>119</v>
      </c>
      <c r="C417" s="7" t="s">
        <v>111</v>
      </c>
      <c r="D417" s="8">
        <v>36479</v>
      </c>
      <c r="E417" s="87">
        <f t="shared" ca="1" si="6"/>
        <v>23</v>
      </c>
      <c r="F417" s="99">
        <v>54840</v>
      </c>
      <c r="G417" s="100">
        <v>4</v>
      </c>
    </row>
    <row r="418" spans="1:7">
      <c r="A418" s="7" t="s">
        <v>819</v>
      </c>
      <c r="B418" s="7" t="s">
        <v>140</v>
      </c>
      <c r="C418" s="7" t="s">
        <v>108</v>
      </c>
      <c r="D418" s="8">
        <v>35938</v>
      </c>
      <c r="E418" s="87">
        <f t="shared" ca="1" si="6"/>
        <v>24</v>
      </c>
      <c r="F418" s="99">
        <v>55450</v>
      </c>
      <c r="G418" s="100">
        <v>5</v>
      </c>
    </row>
    <row r="419" spans="1:7">
      <c r="A419" s="7" t="s">
        <v>244</v>
      </c>
      <c r="B419" s="7" t="s">
        <v>107</v>
      </c>
      <c r="C419" s="7" t="s">
        <v>111</v>
      </c>
      <c r="D419" s="9">
        <v>40563</v>
      </c>
      <c r="E419" s="87">
        <f t="shared" ca="1" si="6"/>
        <v>12</v>
      </c>
      <c r="F419" s="99">
        <v>55510</v>
      </c>
      <c r="G419" s="100">
        <v>3</v>
      </c>
    </row>
    <row r="420" spans="1:7">
      <c r="A420" s="7" t="s">
        <v>118</v>
      </c>
      <c r="B420" s="7" t="s">
        <v>119</v>
      </c>
      <c r="C420" s="7" t="s">
        <v>111</v>
      </c>
      <c r="D420" s="8">
        <v>41219</v>
      </c>
      <c r="E420" s="87">
        <f t="shared" ca="1" si="6"/>
        <v>10</v>
      </c>
      <c r="F420" s="99">
        <v>55690</v>
      </c>
      <c r="G420" s="100">
        <v>2</v>
      </c>
    </row>
    <row r="421" spans="1:7">
      <c r="A421" s="7" t="s">
        <v>658</v>
      </c>
      <c r="B421" s="7" t="s">
        <v>154</v>
      </c>
      <c r="C421" s="7" t="s">
        <v>108</v>
      </c>
      <c r="D421" s="8">
        <v>36619</v>
      </c>
      <c r="E421" s="87">
        <f t="shared" ca="1" si="6"/>
        <v>22</v>
      </c>
      <c r="F421" s="99">
        <v>56440</v>
      </c>
      <c r="G421" s="100">
        <v>1</v>
      </c>
    </row>
    <row r="422" spans="1:7">
      <c r="A422" s="7" t="s">
        <v>426</v>
      </c>
      <c r="B422" s="7" t="s">
        <v>110</v>
      </c>
      <c r="C422" s="7" t="s">
        <v>111</v>
      </c>
      <c r="D422" s="8">
        <v>39592</v>
      </c>
      <c r="E422" s="87">
        <f t="shared" ca="1" si="6"/>
        <v>14</v>
      </c>
      <c r="F422" s="99">
        <v>56650</v>
      </c>
      <c r="G422" s="100">
        <v>1</v>
      </c>
    </row>
    <row r="423" spans="1:7">
      <c r="A423" s="7" t="s">
        <v>566</v>
      </c>
      <c r="B423" s="7" t="s">
        <v>113</v>
      </c>
      <c r="C423" s="7" t="s">
        <v>108</v>
      </c>
      <c r="D423" s="8">
        <v>38892</v>
      </c>
      <c r="E423" s="87">
        <f t="shared" ca="1" si="6"/>
        <v>16</v>
      </c>
      <c r="F423" s="99">
        <v>56870</v>
      </c>
      <c r="G423" s="100">
        <v>1</v>
      </c>
    </row>
    <row r="424" spans="1:7">
      <c r="A424" s="7" t="s">
        <v>173</v>
      </c>
      <c r="B424" s="7" t="s">
        <v>140</v>
      </c>
      <c r="C424" s="7" t="s">
        <v>108</v>
      </c>
      <c r="D424" s="8">
        <v>40918</v>
      </c>
      <c r="E424" s="87">
        <f t="shared" ca="1" si="6"/>
        <v>11</v>
      </c>
      <c r="F424" s="99">
        <v>56900</v>
      </c>
      <c r="G424" s="100">
        <v>5</v>
      </c>
    </row>
    <row r="425" spans="1:7">
      <c r="A425" s="7" t="s">
        <v>360</v>
      </c>
      <c r="B425" s="7" t="s">
        <v>113</v>
      </c>
      <c r="C425" s="7" t="s">
        <v>111</v>
      </c>
      <c r="D425" s="8">
        <v>40054</v>
      </c>
      <c r="E425" s="87">
        <f t="shared" ca="1" si="6"/>
        <v>13</v>
      </c>
      <c r="F425" s="99">
        <v>56920</v>
      </c>
      <c r="G425" s="100">
        <v>4</v>
      </c>
    </row>
    <row r="426" spans="1:7">
      <c r="A426" s="7" t="s">
        <v>216</v>
      </c>
      <c r="B426" s="7" t="s">
        <v>140</v>
      </c>
      <c r="C426" s="7" t="s">
        <v>111</v>
      </c>
      <c r="D426" s="9">
        <v>40680</v>
      </c>
      <c r="E426" s="87">
        <f t="shared" ca="1" si="6"/>
        <v>11</v>
      </c>
      <c r="F426" s="99">
        <v>57110</v>
      </c>
      <c r="G426" s="100">
        <v>3</v>
      </c>
    </row>
    <row r="427" spans="1:7">
      <c r="A427" s="7" t="s">
        <v>622</v>
      </c>
      <c r="B427" s="7" t="s">
        <v>140</v>
      </c>
      <c r="C427" s="7" t="s">
        <v>111</v>
      </c>
      <c r="D427" s="8">
        <v>38044</v>
      </c>
      <c r="E427" s="87">
        <f t="shared" ca="1" si="6"/>
        <v>18</v>
      </c>
      <c r="F427" s="99">
        <v>57410</v>
      </c>
      <c r="G427" s="100">
        <v>2</v>
      </c>
    </row>
    <row r="428" spans="1:7">
      <c r="A428" s="7" t="s">
        <v>182</v>
      </c>
      <c r="B428" s="7" t="s">
        <v>107</v>
      </c>
      <c r="C428" s="7" t="s">
        <v>111</v>
      </c>
      <c r="D428" s="8">
        <v>40867</v>
      </c>
      <c r="E428" s="87">
        <f t="shared" ca="1" si="6"/>
        <v>11</v>
      </c>
      <c r="F428" s="99">
        <v>57500</v>
      </c>
      <c r="G428" s="100">
        <v>1</v>
      </c>
    </row>
    <row r="429" spans="1:7">
      <c r="A429" s="7" t="s">
        <v>427</v>
      </c>
      <c r="B429" s="7" t="s">
        <v>147</v>
      </c>
      <c r="C429" s="7" t="s">
        <v>111</v>
      </c>
      <c r="D429" s="8">
        <v>39592</v>
      </c>
      <c r="E429" s="87">
        <f t="shared" ca="1" si="6"/>
        <v>14</v>
      </c>
      <c r="F429" s="99">
        <v>57520</v>
      </c>
      <c r="G429" s="100">
        <v>3</v>
      </c>
    </row>
    <row r="430" spans="1:7">
      <c r="A430" s="7" t="s">
        <v>296</v>
      </c>
      <c r="B430" s="7" t="s">
        <v>147</v>
      </c>
      <c r="C430" s="7" t="s">
        <v>108</v>
      </c>
      <c r="D430" s="8">
        <v>40395</v>
      </c>
      <c r="E430" s="87">
        <f t="shared" ca="1" si="6"/>
        <v>12</v>
      </c>
      <c r="F430" s="99">
        <v>57560</v>
      </c>
      <c r="G430" s="100">
        <v>4</v>
      </c>
    </row>
    <row r="431" spans="1:7">
      <c r="A431" s="7" t="s">
        <v>815</v>
      </c>
      <c r="B431" s="7" t="s">
        <v>140</v>
      </c>
      <c r="C431" s="7" t="s">
        <v>111</v>
      </c>
      <c r="D431" s="8">
        <v>36637</v>
      </c>
      <c r="E431" s="87">
        <f t="shared" ca="1" si="6"/>
        <v>22</v>
      </c>
      <c r="F431" s="99">
        <v>57600</v>
      </c>
      <c r="G431" s="100">
        <v>3</v>
      </c>
    </row>
    <row r="432" spans="1:7">
      <c r="A432" s="7" t="s">
        <v>289</v>
      </c>
      <c r="B432" s="7" t="s">
        <v>110</v>
      </c>
      <c r="C432" s="7" t="s">
        <v>111</v>
      </c>
      <c r="D432" s="9">
        <v>40410</v>
      </c>
      <c r="E432" s="87">
        <f t="shared" ca="1" si="6"/>
        <v>12</v>
      </c>
      <c r="F432" s="99">
        <v>57680</v>
      </c>
      <c r="G432" s="100">
        <v>4</v>
      </c>
    </row>
    <row r="433" spans="1:7">
      <c r="A433" s="7" t="s">
        <v>827</v>
      </c>
      <c r="B433" s="7" t="s">
        <v>140</v>
      </c>
      <c r="C433" s="7" t="s">
        <v>111</v>
      </c>
      <c r="D433" s="8">
        <v>36704</v>
      </c>
      <c r="E433" s="87">
        <f t="shared" ca="1" si="6"/>
        <v>22</v>
      </c>
      <c r="F433" s="99">
        <v>57760</v>
      </c>
      <c r="G433" s="100">
        <v>3</v>
      </c>
    </row>
    <row r="434" spans="1:7">
      <c r="A434" s="7" t="s">
        <v>901</v>
      </c>
      <c r="B434" s="7" t="s">
        <v>110</v>
      </c>
      <c r="C434" s="7" t="s">
        <v>111</v>
      </c>
      <c r="D434" s="8">
        <v>36297</v>
      </c>
      <c r="E434" s="87">
        <f t="shared" ca="1" si="6"/>
        <v>23</v>
      </c>
      <c r="F434" s="99">
        <v>57990</v>
      </c>
      <c r="G434" s="100">
        <v>5</v>
      </c>
    </row>
    <row r="435" spans="1:7">
      <c r="A435" s="7" t="s">
        <v>258</v>
      </c>
      <c r="B435" s="7" t="s">
        <v>154</v>
      </c>
      <c r="C435" s="7" t="s">
        <v>111</v>
      </c>
      <c r="D435" s="8">
        <v>40508</v>
      </c>
      <c r="E435" s="87">
        <f t="shared" ca="1" si="6"/>
        <v>12</v>
      </c>
      <c r="F435" s="99">
        <v>58130</v>
      </c>
      <c r="G435" s="100">
        <v>2</v>
      </c>
    </row>
    <row r="436" spans="1:7">
      <c r="A436" s="7" t="s">
        <v>954</v>
      </c>
      <c r="B436" s="7" t="s">
        <v>107</v>
      </c>
      <c r="C436" s="7" t="s">
        <v>111</v>
      </c>
      <c r="D436" s="8">
        <v>36193</v>
      </c>
      <c r="E436" s="87">
        <f t="shared" ca="1" si="6"/>
        <v>23</v>
      </c>
      <c r="F436" s="99">
        <v>58250</v>
      </c>
      <c r="G436" s="100">
        <v>2</v>
      </c>
    </row>
    <row r="437" spans="1:7">
      <c r="A437" s="7" t="s">
        <v>402</v>
      </c>
      <c r="B437" s="7" t="s">
        <v>135</v>
      </c>
      <c r="C437" s="7" t="s">
        <v>108</v>
      </c>
      <c r="D437" s="8">
        <v>39704</v>
      </c>
      <c r="E437" s="87">
        <f t="shared" ca="1" si="6"/>
        <v>14</v>
      </c>
      <c r="F437" s="99">
        <v>58290</v>
      </c>
      <c r="G437" s="100">
        <v>5</v>
      </c>
    </row>
    <row r="438" spans="1:7">
      <c r="A438" s="7" t="s">
        <v>299</v>
      </c>
      <c r="B438" s="7" t="s">
        <v>107</v>
      </c>
      <c r="C438" s="7" t="s">
        <v>108</v>
      </c>
      <c r="D438" s="8">
        <v>40389</v>
      </c>
      <c r="E438" s="87">
        <f t="shared" ca="1" si="6"/>
        <v>12</v>
      </c>
      <c r="F438" s="99">
        <v>58370</v>
      </c>
      <c r="G438" s="100">
        <v>5</v>
      </c>
    </row>
    <row r="439" spans="1:7">
      <c r="A439" s="7" t="s">
        <v>932</v>
      </c>
      <c r="B439" s="7" t="s">
        <v>119</v>
      </c>
      <c r="C439" s="7" t="s">
        <v>108</v>
      </c>
      <c r="D439" s="8">
        <v>36245</v>
      </c>
      <c r="E439" s="87">
        <f t="shared" ca="1" si="6"/>
        <v>23</v>
      </c>
      <c r="F439" s="99">
        <v>58410</v>
      </c>
      <c r="G439" s="100">
        <v>5</v>
      </c>
    </row>
    <row r="440" spans="1:7">
      <c r="A440" s="7" t="s">
        <v>373</v>
      </c>
      <c r="B440" s="7" t="s">
        <v>110</v>
      </c>
      <c r="C440" s="7" t="s">
        <v>111</v>
      </c>
      <c r="D440" s="8">
        <v>39809</v>
      </c>
      <c r="E440" s="87">
        <f t="shared" ca="1" si="6"/>
        <v>14</v>
      </c>
      <c r="F440" s="99">
        <v>58650</v>
      </c>
      <c r="G440" s="100">
        <v>4</v>
      </c>
    </row>
    <row r="441" spans="1:7">
      <c r="A441" s="7" t="s">
        <v>152</v>
      </c>
      <c r="B441" s="7" t="s">
        <v>140</v>
      </c>
      <c r="C441" s="7" t="s">
        <v>108</v>
      </c>
      <c r="D441" s="8">
        <v>41025</v>
      </c>
      <c r="E441" s="87">
        <f t="shared" ca="1" si="6"/>
        <v>10</v>
      </c>
      <c r="F441" s="99">
        <v>58910</v>
      </c>
      <c r="G441" s="100">
        <v>1</v>
      </c>
    </row>
    <row r="442" spans="1:7">
      <c r="A442" s="7" t="s">
        <v>946</v>
      </c>
      <c r="B442" s="7" t="s">
        <v>119</v>
      </c>
      <c r="C442" s="7" t="s">
        <v>111</v>
      </c>
      <c r="D442" s="8">
        <v>36070</v>
      </c>
      <c r="E442" s="87">
        <f t="shared" ca="1" si="6"/>
        <v>24</v>
      </c>
      <c r="F442" s="99">
        <v>59050</v>
      </c>
      <c r="G442" s="100">
        <v>4</v>
      </c>
    </row>
    <row r="443" spans="1:7">
      <c r="A443" s="7" t="s">
        <v>143</v>
      </c>
      <c r="B443" s="7" t="s">
        <v>107</v>
      </c>
      <c r="C443" s="7" t="s">
        <v>111</v>
      </c>
      <c r="D443" s="8">
        <v>41094</v>
      </c>
      <c r="E443" s="87">
        <f t="shared" ca="1" si="6"/>
        <v>10</v>
      </c>
      <c r="F443" s="99">
        <v>59128</v>
      </c>
      <c r="G443" s="100">
        <v>4</v>
      </c>
    </row>
    <row r="444" spans="1:7">
      <c r="A444" s="7" t="s">
        <v>859</v>
      </c>
      <c r="B444" s="7" t="s">
        <v>709</v>
      </c>
      <c r="C444" s="7" t="s">
        <v>108</v>
      </c>
      <c r="D444" s="8">
        <v>37407</v>
      </c>
      <c r="E444" s="87">
        <f t="shared" ca="1" si="6"/>
        <v>20</v>
      </c>
      <c r="F444" s="99">
        <v>59140</v>
      </c>
      <c r="G444" s="100">
        <v>5</v>
      </c>
    </row>
    <row r="445" spans="1:7">
      <c r="A445" s="7" t="s">
        <v>284</v>
      </c>
      <c r="B445" s="7" t="s">
        <v>110</v>
      </c>
      <c r="C445" s="7" t="s">
        <v>108</v>
      </c>
      <c r="D445" s="8">
        <v>40438</v>
      </c>
      <c r="E445" s="87">
        <f t="shared" ca="1" si="6"/>
        <v>12</v>
      </c>
      <c r="F445" s="99">
        <v>59150</v>
      </c>
      <c r="G445" s="100">
        <v>4</v>
      </c>
    </row>
    <row r="446" spans="1:7">
      <c r="A446" s="7" t="s">
        <v>268</v>
      </c>
      <c r="B446" s="7" t="s">
        <v>140</v>
      </c>
      <c r="C446" s="7" t="s">
        <v>108</v>
      </c>
      <c r="D446" s="8">
        <v>40474</v>
      </c>
      <c r="E446" s="87">
        <f t="shared" ca="1" si="6"/>
        <v>12</v>
      </c>
      <c r="F446" s="99">
        <v>59320</v>
      </c>
      <c r="G446" s="100">
        <v>4</v>
      </c>
    </row>
    <row r="447" spans="1:7">
      <c r="A447" s="7" t="s">
        <v>569</v>
      </c>
      <c r="B447" s="7" t="s">
        <v>140</v>
      </c>
      <c r="C447" s="7" t="s">
        <v>111</v>
      </c>
      <c r="D447" s="8">
        <v>38874</v>
      </c>
      <c r="E447" s="87">
        <f t="shared" ca="1" si="6"/>
        <v>16</v>
      </c>
      <c r="F447" s="99">
        <v>59330</v>
      </c>
      <c r="G447" s="100">
        <v>4</v>
      </c>
    </row>
    <row r="448" spans="1:7">
      <c r="A448" s="7" t="s">
        <v>338</v>
      </c>
      <c r="B448" s="7" t="s">
        <v>260</v>
      </c>
      <c r="C448" s="7" t="s">
        <v>111</v>
      </c>
      <c r="D448" s="9">
        <v>40253</v>
      </c>
      <c r="E448" s="87">
        <f t="shared" ca="1" si="6"/>
        <v>12</v>
      </c>
      <c r="F448" s="99">
        <v>59350</v>
      </c>
      <c r="G448" s="100">
        <v>5</v>
      </c>
    </row>
    <row r="449" spans="1:7">
      <c r="A449" s="7" t="s">
        <v>445</v>
      </c>
      <c r="B449" s="7" t="s">
        <v>140</v>
      </c>
      <c r="C449" s="7" t="s">
        <v>108</v>
      </c>
      <c r="D449" s="8">
        <v>39455</v>
      </c>
      <c r="E449" s="87">
        <f t="shared" ca="1" si="6"/>
        <v>15</v>
      </c>
      <c r="F449" s="99">
        <v>59420</v>
      </c>
      <c r="G449" s="100">
        <v>4</v>
      </c>
    </row>
    <row r="450" spans="1:7">
      <c r="A450" s="7" t="s">
        <v>106</v>
      </c>
      <c r="B450" s="7" t="s">
        <v>107</v>
      </c>
      <c r="C450" s="7" t="s">
        <v>108</v>
      </c>
      <c r="D450" s="8">
        <v>41262</v>
      </c>
      <c r="E450" s="87">
        <f t="shared" ref="E450:E513" ca="1" si="7">DATEDIF(D450,TODAY(),"Y")</f>
        <v>10</v>
      </c>
      <c r="F450" s="99">
        <v>59490</v>
      </c>
      <c r="G450" s="100">
        <v>3</v>
      </c>
    </row>
    <row r="451" spans="1:7">
      <c r="A451" s="7" t="s">
        <v>371</v>
      </c>
      <c r="B451" s="7" t="s">
        <v>140</v>
      </c>
      <c r="C451" s="7" t="s">
        <v>111</v>
      </c>
      <c r="D451" s="8">
        <v>39822</v>
      </c>
      <c r="E451" s="87">
        <f t="shared" ca="1" si="7"/>
        <v>14</v>
      </c>
      <c r="F451" s="99">
        <v>60040</v>
      </c>
      <c r="G451" s="100">
        <v>5</v>
      </c>
    </row>
    <row r="452" spans="1:7">
      <c r="A452" s="7" t="s">
        <v>421</v>
      </c>
      <c r="B452" s="7" t="s">
        <v>283</v>
      </c>
      <c r="C452" s="7" t="s">
        <v>111</v>
      </c>
      <c r="D452" s="8">
        <v>39623</v>
      </c>
      <c r="E452" s="87">
        <f t="shared" ca="1" si="7"/>
        <v>14</v>
      </c>
      <c r="F452" s="99">
        <v>60060</v>
      </c>
      <c r="G452" s="100">
        <v>2</v>
      </c>
    </row>
    <row r="453" spans="1:7">
      <c r="A453" s="7" t="s">
        <v>288</v>
      </c>
      <c r="B453" s="7" t="s">
        <v>110</v>
      </c>
      <c r="C453" s="7" t="s">
        <v>111</v>
      </c>
      <c r="D453" s="8">
        <v>40414</v>
      </c>
      <c r="E453" s="87">
        <f t="shared" ca="1" si="7"/>
        <v>12</v>
      </c>
      <c r="F453" s="99">
        <v>60070</v>
      </c>
      <c r="G453" s="100">
        <v>2</v>
      </c>
    </row>
    <row r="454" spans="1:7">
      <c r="A454" s="7" t="s">
        <v>903</v>
      </c>
      <c r="B454" s="7" t="s">
        <v>110</v>
      </c>
      <c r="C454" s="7" t="s">
        <v>111</v>
      </c>
      <c r="D454" s="8">
        <v>37404</v>
      </c>
      <c r="E454" s="87">
        <f t="shared" ca="1" si="7"/>
        <v>20</v>
      </c>
      <c r="F454" s="99">
        <v>60070</v>
      </c>
      <c r="G454" s="100">
        <v>3</v>
      </c>
    </row>
    <row r="455" spans="1:7">
      <c r="A455" s="7" t="s">
        <v>553</v>
      </c>
      <c r="B455" s="7" t="s">
        <v>140</v>
      </c>
      <c r="C455" s="7" t="s">
        <v>108</v>
      </c>
      <c r="D455" s="8">
        <v>38982</v>
      </c>
      <c r="E455" s="87">
        <f t="shared" ca="1" si="7"/>
        <v>16</v>
      </c>
      <c r="F455" s="99">
        <v>60100</v>
      </c>
      <c r="G455" s="100">
        <v>1</v>
      </c>
    </row>
    <row r="456" spans="1:7">
      <c r="A456" s="7" t="s">
        <v>568</v>
      </c>
      <c r="B456" s="7" t="s">
        <v>140</v>
      </c>
      <c r="C456" s="7" t="s">
        <v>108</v>
      </c>
      <c r="D456" s="8">
        <v>38876</v>
      </c>
      <c r="E456" s="87">
        <f t="shared" ca="1" si="7"/>
        <v>16</v>
      </c>
      <c r="F456" s="99">
        <v>60280</v>
      </c>
      <c r="G456" s="100">
        <v>1</v>
      </c>
    </row>
    <row r="457" spans="1:7">
      <c r="A457" s="7" t="s">
        <v>968</v>
      </c>
      <c r="B457" s="7" t="s">
        <v>107</v>
      </c>
      <c r="C457" s="7" t="s">
        <v>108</v>
      </c>
      <c r="D457" s="8">
        <v>37495</v>
      </c>
      <c r="E457" s="87">
        <f t="shared" ca="1" si="7"/>
        <v>20</v>
      </c>
      <c r="F457" s="99">
        <v>60300</v>
      </c>
      <c r="G457" s="100">
        <v>2</v>
      </c>
    </row>
    <row r="458" spans="1:7">
      <c r="A458" s="7" t="s">
        <v>164</v>
      </c>
      <c r="B458" s="7" t="s">
        <v>140</v>
      </c>
      <c r="C458" s="7" t="s">
        <v>108</v>
      </c>
      <c r="D458" s="8">
        <v>40953</v>
      </c>
      <c r="E458" s="87">
        <f t="shared" ca="1" si="7"/>
        <v>10</v>
      </c>
      <c r="F458" s="99">
        <v>60380</v>
      </c>
      <c r="G458" s="100">
        <v>4</v>
      </c>
    </row>
    <row r="459" spans="1:7">
      <c r="A459" s="7" t="s">
        <v>163</v>
      </c>
      <c r="B459" s="7" t="s">
        <v>110</v>
      </c>
      <c r="C459" s="7" t="s">
        <v>111</v>
      </c>
      <c r="D459" s="8">
        <v>40963</v>
      </c>
      <c r="E459" s="87">
        <f t="shared" ca="1" si="7"/>
        <v>10</v>
      </c>
      <c r="F459" s="99">
        <v>60550</v>
      </c>
      <c r="G459" s="100">
        <v>2</v>
      </c>
    </row>
    <row r="460" spans="1:7">
      <c r="A460" s="7" t="s">
        <v>158</v>
      </c>
      <c r="B460" s="7" t="s">
        <v>147</v>
      </c>
      <c r="C460" s="7" t="s">
        <v>108</v>
      </c>
      <c r="D460" s="8">
        <v>41000</v>
      </c>
      <c r="E460" s="87">
        <f t="shared" ca="1" si="7"/>
        <v>10</v>
      </c>
      <c r="F460" s="99">
        <v>60560</v>
      </c>
      <c r="G460" s="100">
        <v>4</v>
      </c>
    </row>
    <row r="461" spans="1:7">
      <c r="A461" s="7" t="s">
        <v>527</v>
      </c>
      <c r="B461" s="7" t="s">
        <v>250</v>
      </c>
      <c r="C461" s="7" t="s">
        <v>111</v>
      </c>
      <c r="D461" s="8">
        <v>39116</v>
      </c>
      <c r="E461" s="87">
        <f t="shared" ca="1" si="7"/>
        <v>15</v>
      </c>
      <c r="F461" s="99">
        <v>60760</v>
      </c>
      <c r="G461" s="100">
        <v>2</v>
      </c>
    </row>
    <row r="462" spans="1:7">
      <c r="A462" s="7" t="s">
        <v>943</v>
      </c>
      <c r="B462" s="7" t="s">
        <v>119</v>
      </c>
      <c r="C462" s="7" t="s">
        <v>111</v>
      </c>
      <c r="D462" s="8">
        <v>36406</v>
      </c>
      <c r="E462" s="87">
        <f t="shared" ca="1" si="7"/>
        <v>23</v>
      </c>
      <c r="F462" s="99">
        <v>60800</v>
      </c>
      <c r="G462" s="100">
        <v>4</v>
      </c>
    </row>
    <row r="463" spans="1:7">
      <c r="A463" s="7" t="s">
        <v>9</v>
      </c>
      <c r="B463" s="7" t="s">
        <v>135</v>
      </c>
      <c r="C463" s="7" t="s">
        <v>108</v>
      </c>
      <c r="D463" s="8">
        <v>38751</v>
      </c>
      <c r="E463" s="87">
        <f t="shared" ca="1" si="7"/>
        <v>16</v>
      </c>
      <c r="F463" s="99">
        <v>60830</v>
      </c>
      <c r="G463" s="100">
        <v>2</v>
      </c>
    </row>
    <row r="464" spans="1:7">
      <c r="A464" s="7" t="s">
        <v>663</v>
      </c>
      <c r="B464" s="7" t="s">
        <v>123</v>
      </c>
      <c r="C464" s="7" t="s">
        <v>108</v>
      </c>
      <c r="D464" s="8">
        <v>35829</v>
      </c>
      <c r="E464" s="87">
        <f t="shared" ca="1" si="7"/>
        <v>24</v>
      </c>
      <c r="F464" s="99">
        <v>61030</v>
      </c>
      <c r="G464" s="100">
        <v>3</v>
      </c>
    </row>
    <row r="465" spans="1:7">
      <c r="A465" s="7" t="s">
        <v>386</v>
      </c>
      <c r="B465" s="7" t="s">
        <v>140</v>
      </c>
      <c r="C465" s="7" t="s">
        <v>108</v>
      </c>
      <c r="D465" s="8">
        <v>39760</v>
      </c>
      <c r="E465" s="87">
        <f t="shared" ca="1" si="7"/>
        <v>14</v>
      </c>
      <c r="F465" s="99">
        <v>61060</v>
      </c>
      <c r="G465" s="100">
        <v>5</v>
      </c>
    </row>
    <row r="466" spans="1:7">
      <c r="A466" s="7" t="s">
        <v>191</v>
      </c>
      <c r="B466" s="7" t="s">
        <v>107</v>
      </c>
      <c r="C466" s="7" t="s">
        <v>111</v>
      </c>
      <c r="D466" s="8">
        <v>40811</v>
      </c>
      <c r="E466" s="87">
        <f t="shared" ca="1" si="7"/>
        <v>11</v>
      </c>
      <c r="F466" s="99">
        <v>61134</v>
      </c>
      <c r="G466" s="100">
        <v>4</v>
      </c>
    </row>
    <row r="467" spans="1:7">
      <c r="A467" s="7" t="s">
        <v>346</v>
      </c>
      <c r="B467" s="7" t="s">
        <v>110</v>
      </c>
      <c r="C467" s="7" t="s">
        <v>108</v>
      </c>
      <c r="D467" s="8">
        <v>40208</v>
      </c>
      <c r="E467" s="87">
        <f t="shared" ca="1" si="7"/>
        <v>12</v>
      </c>
      <c r="F467" s="99">
        <v>61148</v>
      </c>
      <c r="G467" s="100">
        <v>2</v>
      </c>
    </row>
    <row r="468" spans="1:7">
      <c r="A468" s="7" t="s">
        <v>783</v>
      </c>
      <c r="B468" s="7" t="s">
        <v>137</v>
      </c>
      <c r="C468" s="7" t="s">
        <v>108</v>
      </c>
      <c r="D468" s="8">
        <v>37113</v>
      </c>
      <c r="E468" s="87">
        <f t="shared" ca="1" si="7"/>
        <v>21</v>
      </c>
      <c r="F468" s="99">
        <v>61150</v>
      </c>
      <c r="G468" s="100">
        <v>4</v>
      </c>
    </row>
    <row r="469" spans="1:7">
      <c r="A469" s="7" t="s">
        <v>567</v>
      </c>
      <c r="B469" s="7" t="s">
        <v>140</v>
      </c>
      <c r="C469" s="7" t="s">
        <v>108</v>
      </c>
      <c r="D469" s="8">
        <v>38878</v>
      </c>
      <c r="E469" s="87">
        <f t="shared" ca="1" si="7"/>
        <v>16</v>
      </c>
      <c r="F469" s="99">
        <v>61150</v>
      </c>
      <c r="G469" s="100">
        <v>2</v>
      </c>
    </row>
    <row r="470" spans="1:7">
      <c r="A470" s="7" t="s">
        <v>437</v>
      </c>
      <c r="B470" s="7" t="s">
        <v>110</v>
      </c>
      <c r="C470" s="7" t="s">
        <v>108</v>
      </c>
      <c r="D470" s="8">
        <v>39519</v>
      </c>
      <c r="E470" s="87">
        <f t="shared" ca="1" si="7"/>
        <v>14</v>
      </c>
      <c r="F470" s="99">
        <v>61330</v>
      </c>
      <c r="G470" s="100">
        <v>2</v>
      </c>
    </row>
    <row r="471" spans="1:7">
      <c r="A471" s="7" t="s">
        <v>779</v>
      </c>
      <c r="B471" s="7" t="s">
        <v>137</v>
      </c>
      <c r="C471" s="7" t="s">
        <v>108</v>
      </c>
      <c r="D471" s="8">
        <v>36269</v>
      </c>
      <c r="E471" s="87">
        <f t="shared" ca="1" si="7"/>
        <v>23</v>
      </c>
      <c r="F471" s="99">
        <v>61330</v>
      </c>
      <c r="G471" s="100">
        <v>1</v>
      </c>
    </row>
    <row r="472" spans="1:7">
      <c r="A472" s="7" t="s">
        <v>814</v>
      </c>
      <c r="B472" s="7" t="s">
        <v>140</v>
      </c>
      <c r="C472" s="7" t="s">
        <v>108</v>
      </c>
      <c r="D472" s="8">
        <v>36273</v>
      </c>
      <c r="E472" s="87">
        <f t="shared" ca="1" si="7"/>
        <v>23</v>
      </c>
      <c r="F472" s="99">
        <v>61330</v>
      </c>
      <c r="G472" s="100">
        <v>4</v>
      </c>
    </row>
    <row r="473" spans="1:7">
      <c r="A473" s="7" t="s">
        <v>804</v>
      </c>
      <c r="B473" s="7" t="s">
        <v>140</v>
      </c>
      <c r="C473" s="7" t="s">
        <v>111</v>
      </c>
      <c r="D473" s="8">
        <v>37634</v>
      </c>
      <c r="E473" s="87">
        <f t="shared" ca="1" si="7"/>
        <v>20</v>
      </c>
      <c r="F473" s="99">
        <v>61370</v>
      </c>
      <c r="G473" s="100">
        <v>3</v>
      </c>
    </row>
    <row r="474" spans="1:7">
      <c r="A474" s="7" t="s">
        <v>180</v>
      </c>
      <c r="B474" s="7" t="s">
        <v>123</v>
      </c>
      <c r="C474" s="7" t="s">
        <v>108</v>
      </c>
      <c r="D474" s="8">
        <v>40880</v>
      </c>
      <c r="E474" s="87">
        <f t="shared" ca="1" si="7"/>
        <v>11</v>
      </c>
      <c r="F474" s="99">
        <v>61400</v>
      </c>
      <c r="G474" s="100">
        <v>5</v>
      </c>
    </row>
    <row r="475" spans="1:7">
      <c r="A475" s="7" t="s">
        <v>904</v>
      </c>
      <c r="B475" s="7" t="s">
        <v>110</v>
      </c>
      <c r="C475" s="7" t="s">
        <v>108</v>
      </c>
      <c r="D475" s="8">
        <v>35958</v>
      </c>
      <c r="E475" s="87">
        <f t="shared" ca="1" si="7"/>
        <v>24</v>
      </c>
      <c r="F475" s="99">
        <v>61420</v>
      </c>
      <c r="G475" s="100">
        <v>4</v>
      </c>
    </row>
    <row r="476" spans="1:7">
      <c r="A476" s="7" t="s">
        <v>199</v>
      </c>
      <c r="B476" s="7" t="s">
        <v>115</v>
      </c>
      <c r="C476" s="7" t="s">
        <v>108</v>
      </c>
      <c r="D476" s="8">
        <v>40762</v>
      </c>
      <c r="E476" s="87">
        <f t="shared" ca="1" si="7"/>
        <v>11</v>
      </c>
      <c r="F476" s="99">
        <v>61470</v>
      </c>
      <c r="G476" s="100">
        <v>5</v>
      </c>
    </row>
    <row r="477" spans="1:7">
      <c r="A477" s="7" t="s">
        <v>914</v>
      </c>
      <c r="B477" s="7" t="s">
        <v>110</v>
      </c>
      <c r="C477" s="7" t="s">
        <v>111</v>
      </c>
      <c r="D477" s="8">
        <v>37526</v>
      </c>
      <c r="E477" s="87">
        <f t="shared" ca="1" si="7"/>
        <v>20</v>
      </c>
      <c r="F477" s="99">
        <v>61580</v>
      </c>
      <c r="G477" s="100">
        <v>3</v>
      </c>
    </row>
    <row r="478" spans="1:7">
      <c r="A478" s="7" t="s">
        <v>961</v>
      </c>
      <c r="B478" s="7" t="s">
        <v>107</v>
      </c>
      <c r="C478" s="7" t="s">
        <v>108</v>
      </c>
      <c r="D478" s="8">
        <v>36330</v>
      </c>
      <c r="E478" s="87">
        <f t="shared" ca="1" si="7"/>
        <v>23</v>
      </c>
      <c r="F478" s="99">
        <v>61850</v>
      </c>
      <c r="G478" s="100">
        <v>2</v>
      </c>
    </row>
    <row r="479" spans="1:7">
      <c r="A479" s="7" t="s">
        <v>799</v>
      </c>
      <c r="B479" s="7" t="s">
        <v>215</v>
      </c>
      <c r="C479" s="7" t="s">
        <v>131</v>
      </c>
      <c r="D479" s="8">
        <v>36519</v>
      </c>
      <c r="E479" s="87">
        <f t="shared" ca="1" si="7"/>
        <v>23</v>
      </c>
      <c r="F479" s="99">
        <v>61860</v>
      </c>
      <c r="G479" s="100">
        <v>5</v>
      </c>
    </row>
    <row r="480" spans="1:7">
      <c r="A480" s="7" t="s">
        <v>325</v>
      </c>
      <c r="B480" s="7" t="s">
        <v>709</v>
      </c>
      <c r="C480" s="7" t="s">
        <v>111</v>
      </c>
      <c r="D480" s="9">
        <v>40292</v>
      </c>
      <c r="E480" s="87">
        <f t="shared" ca="1" si="7"/>
        <v>12</v>
      </c>
      <c r="F480" s="99">
        <v>61890</v>
      </c>
      <c r="G480" s="100">
        <v>2</v>
      </c>
    </row>
    <row r="481" spans="1:7">
      <c r="A481" s="7" t="s">
        <v>544</v>
      </c>
      <c r="B481" s="7" t="s">
        <v>123</v>
      </c>
      <c r="C481" s="7" t="s">
        <v>111</v>
      </c>
      <c r="D481" s="8">
        <v>39040</v>
      </c>
      <c r="E481" s="87">
        <f t="shared" ca="1" si="7"/>
        <v>16</v>
      </c>
      <c r="F481" s="99">
        <v>62150</v>
      </c>
      <c r="G481" s="100">
        <v>4</v>
      </c>
    </row>
    <row r="482" spans="1:7">
      <c r="A482" s="7" t="s">
        <v>252</v>
      </c>
      <c r="B482" s="7" t="s">
        <v>121</v>
      </c>
      <c r="C482" s="7" t="s">
        <v>108</v>
      </c>
      <c r="D482" s="8">
        <v>40533</v>
      </c>
      <c r="E482" s="87">
        <f t="shared" ca="1" si="7"/>
        <v>12</v>
      </c>
      <c r="F482" s="99">
        <v>62180</v>
      </c>
      <c r="G482" s="100">
        <v>2</v>
      </c>
    </row>
    <row r="483" spans="1:7">
      <c r="A483" s="7" t="s">
        <v>895</v>
      </c>
      <c r="B483" s="7" t="s">
        <v>110</v>
      </c>
      <c r="C483" s="7" t="s">
        <v>108</v>
      </c>
      <c r="D483" s="8">
        <v>36536</v>
      </c>
      <c r="E483" s="87">
        <f t="shared" ca="1" si="7"/>
        <v>23</v>
      </c>
      <c r="F483" s="99">
        <v>62400</v>
      </c>
      <c r="G483" s="100">
        <v>4</v>
      </c>
    </row>
    <row r="484" spans="1:7">
      <c r="A484" s="7" t="s">
        <v>193</v>
      </c>
      <c r="B484" s="7" t="s">
        <v>107</v>
      </c>
      <c r="C484" s="7" t="s">
        <v>111</v>
      </c>
      <c r="D484" s="8">
        <v>40800</v>
      </c>
      <c r="E484" s="87">
        <f t="shared" ca="1" si="7"/>
        <v>11</v>
      </c>
      <c r="F484" s="99">
        <v>62480</v>
      </c>
      <c r="G484" s="100">
        <v>5</v>
      </c>
    </row>
    <row r="485" spans="1:7">
      <c r="A485" s="7" t="s">
        <v>467</v>
      </c>
      <c r="B485" s="7" t="s">
        <v>110</v>
      </c>
      <c r="C485" s="7" t="s">
        <v>108</v>
      </c>
      <c r="D485" s="8">
        <v>39335</v>
      </c>
      <c r="E485" s="87">
        <f t="shared" ca="1" si="7"/>
        <v>15</v>
      </c>
      <c r="F485" s="99">
        <v>62688</v>
      </c>
      <c r="G485" s="100">
        <v>2</v>
      </c>
    </row>
    <row r="486" spans="1:7">
      <c r="A486" s="7" t="s">
        <v>592</v>
      </c>
      <c r="B486" s="7" t="s">
        <v>110</v>
      </c>
      <c r="C486" s="7" t="s">
        <v>108</v>
      </c>
      <c r="D486" s="8">
        <v>38790</v>
      </c>
      <c r="E486" s="87">
        <f t="shared" ca="1" si="7"/>
        <v>16</v>
      </c>
      <c r="F486" s="99">
        <v>62688</v>
      </c>
      <c r="G486" s="100">
        <v>3</v>
      </c>
    </row>
    <row r="487" spans="1:7">
      <c r="A487" s="7" t="s">
        <v>246</v>
      </c>
      <c r="B487" s="7" t="s">
        <v>147</v>
      </c>
      <c r="C487" s="7" t="s">
        <v>108</v>
      </c>
      <c r="D487" s="8">
        <v>40552</v>
      </c>
      <c r="E487" s="87">
        <f t="shared" ca="1" si="7"/>
        <v>12</v>
      </c>
      <c r="F487" s="99">
        <v>62740</v>
      </c>
      <c r="G487" s="100">
        <v>4</v>
      </c>
    </row>
    <row r="488" spans="1:7">
      <c r="A488" s="7" t="s">
        <v>812</v>
      </c>
      <c r="B488" s="7" t="s">
        <v>140</v>
      </c>
      <c r="C488" s="7" t="s">
        <v>108</v>
      </c>
      <c r="D488" s="8">
        <v>37331</v>
      </c>
      <c r="E488" s="87">
        <f t="shared" ca="1" si="7"/>
        <v>20</v>
      </c>
      <c r="F488" s="99">
        <v>62750</v>
      </c>
      <c r="G488" s="100">
        <v>3</v>
      </c>
    </row>
    <row r="489" spans="1:7">
      <c r="A489" s="7" t="s">
        <v>432</v>
      </c>
      <c r="B489" s="7" t="s">
        <v>140</v>
      </c>
      <c r="C489" s="7" t="s">
        <v>111</v>
      </c>
      <c r="D489" s="8">
        <v>39538</v>
      </c>
      <c r="E489" s="87">
        <f t="shared" ca="1" si="7"/>
        <v>14</v>
      </c>
      <c r="F489" s="99">
        <v>62780</v>
      </c>
      <c r="G489" s="100">
        <v>4</v>
      </c>
    </row>
    <row r="490" spans="1:7">
      <c r="A490" s="7" t="s">
        <v>142</v>
      </c>
      <c r="B490" s="7" t="s">
        <v>107</v>
      </c>
      <c r="C490" s="7" t="s">
        <v>108</v>
      </c>
      <c r="D490" s="8">
        <v>41111</v>
      </c>
      <c r="E490" s="87">
        <f t="shared" ca="1" si="7"/>
        <v>10</v>
      </c>
      <c r="F490" s="99">
        <v>62780</v>
      </c>
      <c r="G490" s="100">
        <v>3</v>
      </c>
    </row>
    <row r="491" spans="1:7">
      <c r="A491" s="7" t="s">
        <v>768</v>
      </c>
      <c r="B491" s="7" t="s">
        <v>123</v>
      </c>
      <c r="C491" s="7" t="s">
        <v>108</v>
      </c>
      <c r="D491" s="8">
        <v>37176</v>
      </c>
      <c r="E491" s="87">
        <f t="shared" ca="1" si="7"/>
        <v>21</v>
      </c>
      <c r="F491" s="99">
        <v>62790</v>
      </c>
      <c r="G491" s="100">
        <v>2</v>
      </c>
    </row>
    <row r="492" spans="1:7">
      <c r="A492" s="7" t="s">
        <v>603</v>
      </c>
      <c r="B492" s="7" t="s">
        <v>119</v>
      </c>
      <c r="C492" s="7" t="s">
        <v>108</v>
      </c>
      <c r="D492" s="8">
        <v>38738</v>
      </c>
      <c r="E492" s="87">
        <f t="shared" ca="1" si="7"/>
        <v>17</v>
      </c>
      <c r="F492" s="99">
        <v>62965</v>
      </c>
      <c r="G492" s="100">
        <v>1</v>
      </c>
    </row>
    <row r="493" spans="1:7">
      <c r="A493" s="7" t="s">
        <v>273</v>
      </c>
      <c r="B493" s="7" t="s">
        <v>119</v>
      </c>
      <c r="C493" s="7" t="s">
        <v>108</v>
      </c>
      <c r="D493" s="8">
        <v>40469</v>
      </c>
      <c r="E493" s="87">
        <f t="shared" ca="1" si="7"/>
        <v>12</v>
      </c>
      <c r="F493" s="99">
        <v>63030</v>
      </c>
      <c r="G493" s="100">
        <v>1</v>
      </c>
    </row>
    <row r="494" spans="1:7">
      <c r="A494" s="7" t="s">
        <v>184</v>
      </c>
      <c r="B494" s="7" t="s">
        <v>119</v>
      </c>
      <c r="C494" s="7" t="s">
        <v>108</v>
      </c>
      <c r="D494" s="8">
        <v>40853</v>
      </c>
      <c r="E494" s="87">
        <f t="shared" ca="1" si="7"/>
        <v>11</v>
      </c>
      <c r="F494" s="99">
        <v>63050</v>
      </c>
      <c r="G494" s="100">
        <v>3</v>
      </c>
    </row>
    <row r="495" spans="1:7">
      <c r="A495" s="7" t="s">
        <v>957</v>
      </c>
      <c r="B495" s="7" t="s">
        <v>107</v>
      </c>
      <c r="C495" s="7" t="s">
        <v>108</v>
      </c>
      <c r="D495" s="8">
        <v>36967</v>
      </c>
      <c r="E495" s="87">
        <f t="shared" ca="1" si="7"/>
        <v>21</v>
      </c>
      <c r="F495" s="99">
        <v>63060</v>
      </c>
      <c r="G495" s="100">
        <v>4</v>
      </c>
    </row>
    <row r="496" spans="1:7">
      <c r="A496" s="7" t="s">
        <v>488</v>
      </c>
      <c r="B496" s="7" t="s">
        <v>140</v>
      </c>
      <c r="C496" s="7" t="s">
        <v>108</v>
      </c>
      <c r="D496" s="8">
        <v>39264</v>
      </c>
      <c r="E496" s="87">
        <f t="shared" ca="1" si="7"/>
        <v>15</v>
      </c>
      <c r="F496" s="99">
        <v>63070</v>
      </c>
      <c r="G496" s="100">
        <v>1</v>
      </c>
    </row>
    <row r="497" spans="1:7">
      <c r="A497" s="7" t="s">
        <v>340</v>
      </c>
      <c r="B497" s="7" t="s">
        <v>115</v>
      </c>
      <c r="C497" s="7" t="s">
        <v>108</v>
      </c>
      <c r="D497" s="8">
        <v>40246</v>
      </c>
      <c r="E497" s="87">
        <f t="shared" ca="1" si="7"/>
        <v>12</v>
      </c>
      <c r="F497" s="99">
        <v>63080</v>
      </c>
      <c r="G497" s="100">
        <v>5</v>
      </c>
    </row>
    <row r="498" spans="1:7">
      <c r="A498" s="7" t="s">
        <v>500</v>
      </c>
      <c r="B498" s="7" t="s">
        <v>283</v>
      </c>
      <c r="C498" s="7" t="s">
        <v>108</v>
      </c>
      <c r="D498" s="8">
        <v>39197</v>
      </c>
      <c r="E498" s="87">
        <f t="shared" ca="1" si="7"/>
        <v>15</v>
      </c>
      <c r="F498" s="99">
        <v>63190</v>
      </c>
      <c r="G498" s="100">
        <v>1</v>
      </c>
    </row>
    <row r="499" spans="1:7">
      <c r="A499" s="7" t="s">
        <v>266</v>
      </c>
      <c r="B499" s="7" t="s">
        <v>110</v>
      </c>
      <c r="C499" s="7" t="s">
        <v>108</v>
      </c>
      <c r="D499" s="8">
        <v>40477</v>
      </c>
      <c r="E499" s="87">
        <f t="shared" ca="1" si="7"/>
        <v>12</v>
      </c>
      <c r="F499" s="99">
        <v>63206</v>
      </c>
      <c r="G499" s="100">
        <v>1</v>
      </c>
    </row>
    <row r="500" spans="1:7">
      <c r="A500" s="7" t="s">
        <v>580</v>
      </c>
      <c r="B500" s="7" t="s">
        <v>110</v>
      </c>
      <c r="C500" s="7" t="s">
        <v>108</v>
      </c>
      <c r="D500" s="8">
        <v>38815</v>
      </c>
      <c r="E500" s="87">
        <f t="shared" ca="1" si="7"/>
        <v>16</v>
      </c>
      <c r="F500" s="99">
        <v>63270</v>
      </c>
      <c r="G500" s="100">
        <v>1</v>
      </c>
    </row>
    <row r="501" spans="1:7">
      <c r="A501" s="7" t="s">
        <v>536</v>
      </c>
      <c r="B501" s="7" t="s">
        <v>107</v>
      </c>
      <c r="C501" s="7" t="s">
        <v>111</v>
      </c>
      <c r="D501" s="8">
        <v>39090</v>
      </c>
      <c r="E501" s="87">
        <f t="shared" ca="1" si="7"/>
        <v>16</v>
      </c>
      <c r="F501" s="99">
        <v>63290</v>
      </c>
      <c r="G501" s="100">
        <v>5</v>
      </c>
    </row>
    <row r="502" spans="1:7">
      <c r="A502" s="7" t="s">
        <v>430</v>
      </c>
      <c r="B502" s="7" t="s">
        <v>140</v>
      </c>
      <c r="C502" s="7" t="s">
        <v>111</v>
      </c>
      <c r="D502" s="8">
        <v>39539</v>
      </c>
      <c r="E502" s="87">
        <f t="shared" ca="1" si="7"/>
        <v>14</v>
      </c>
      <c r="F502" s="99">
        <v>63310</v>
      </c>
      <c r="G502" s="100">
        <v>3</v>
      </c>
    </row>
    <row r="503" spans="1:7">
      <c r="A503" s="7" t="s">
        <v>888</v>
      </c>
      <c r="B503" s="7" t="s">
        <v>115</v>
      </c>
      <c r="C503" s="7" t="s">
        <v>111</v>
      </c>
      <c r="D503" s="8">
        <v>35921</v>
      </c>
      <c r="E503" s="87">
        <f t="shared" ca="1" si="7"/>
        <v>24</v>
      </c>
      <c r="F503" s="99">
        <v>63330</v>
      </c>
      <c r="G503" s="100">
        <v>4</v>
      </c>
    </row>
    <row r="504" spans="1:7">
      <c r="A504" s="7" t="s">
        <v>758</v>
      </c>
      <c r="B504" s="7" t="s">
        <v>123</v>
      </c>
      <c r="C504" s="7" t="s">
        <v>111</v>
      </c>
      <c r="D504" s="8">
        <v>35902</v>
      </c>
      <c r="E504" s="87">
        <f t="shared" ca="1" si="7"/>
        <v>24</v>
      </c>
      <c r="F504" s="99">
        <v>63340</v>
      </c>
      <c r="G504" s="100">
        <v>3</v>
      </c>
    </row>
    <row r="505" spans="1:7">
      <c r="A505" s="7" t="s">
        <v>489</v>
      </c>
      <c r="B505" s="7" t="s">
        <v>110</v>
      </c>
      <c r="C505" s="7" t="s">
        <v>108</v>
      </c>
      <c r="D505" s="8">
        <v>39262</v>
      </c>
      <c r="E505" s="87">
        <f t="shared" ca="1" si="7"/>
        <v>15</v>
      </c>
      <c r="F505" s="99">
        <v>63440</v>
      </c>
      <c r="G505" s="100">
        <v>3</v>
      </c>
    </row>
    <row r="506" spans="1:7">
      <c r="A506" s="7" t="s">
        <v>383</v>
      </c>
      <c r="B506" s="7" t="s">
        <v>107</v>
      </c>
      <c r="C506" s="7" t="s">
        <v>111</v>
      </c>
      <c r="D506" s="8">
        <v>39768</v>
      </c>
      <c r="E506" s="87">
        <f t="shared" ca="1" si="7"/>
        <v>14</v>
      </c>
      <c r="F506" s="99">
        <v>63610</v>
      </c>
      <c r="G506" s="100">
        <v>5</v>
      </c>
    </row>
    <row r="507" spans="1:7">
      <c r="A507" s="7" t="s">
        <v>976</v>
      </c>
      <c r="B507" s="7" t="s">
        <v>206</v>
      </c>
      <c r="C507" s="7" t="s">
        <v>108</v>
      </c>
      <c r="D507" s="8">
        <v>36991</v>
      </c>
      <c r="E507" s="87">
        <f t="shared" ca="1" si="7"/>
        <v>21</v>
      </c>
      <c r="F507" s="99">
        <v>63670</v>
      </c>
      <c r="G507" s="100">
        <v>5</v>
      </c>
    </row>
    <row r="508" spans="1:7">
      <c r="A508" s="7" t="s">
        <v>305</v>
      </c>
      <c r="B508" s="7" t="s">
        <v>113</v>
      </c>
      <c r="C508" s="7" t="s">
        <v>108</v>
      </c>
      <c r="D508" s="8">
        <v>40366</v>
      </c>
      <c r="E508" s="87">
        <f t="shared" ca="1" si="7"/>
        <v>12</v>
      </c>
      <c r="F508" s="99">
        <v>63780</v>
      </c>
      <c r="G508" s="100">
        <v>5</v>
      </c>
    </row>
    <row r="509" spans="1:7">
      <c r="A509" s="7" t="s">
        <v>501</v>
      </c>
      <c r="B509" s="7" t="s">
        <v>140</v>
      </c>
      <c r="C509" s="7" t="s">
        <v>111</v>
      </c>
      <c r="D509" s="8">
        <v>39189</v>
      </c>
      <c r="E509" s="87">
        <f t="shared" ca="1" si="7"/>
        <v>15</v>
      </c>
      <c r="F509" s="99">
        <v>63850</v>
      </c>
      <c r="G509" s="100">
        <v>2</v>
      </c>
    </row>
    <row r="510" spans="1:7">
      <c r="A510" s="7" t="s">
        <v>557</v>
      </c>
      <c r="B510" s="7" t="s">
        <v>147</v>
      </c>
      <c r="C510" s="7" t="s">
        <v>111</v>
      </c>
      <c r="D510" s="8">
        <v>38969</v>
      </c>
      <c r="E510" s="87">
        <f t="shared" ca="1" si="7"/>
        <v>16</v>
      </c>
      <c r="F510" s="99">
        <v>63850</v>
      </c>
      <c r="G510" s="100">
        <v>2</v>
      </c>
    </row>
    <row r="511" spans="1:7">
      <c r="A511" s="7" t="s">
        <v>483</v>
      </c>
      <c r="B511" s="7" t="s">
        <v>113</v>
      </c>
      <c r="C511" s="7" t="s">
        <v>111</v>
      </c>
      <c r="D511" s="8">
        <v>39274</v>
      </c>
      <c r="E511" s="87">
        <f t="shared" ca="1" si="7"/>
        <v>15</v>
      </c>
      <c r="F511" s="99">
        <v>64090</v>
      </c>
      <c r="G511" s="100">
        <v>2</v>
      </c>
    </row>
    <row r="512" spans="1:7">
      <c r="A512" s="7" t="s">
        <v>830</v>
      </c>
      <c r="B512" s="7" t="s">
        <v>140</v>
      </c>
      <c r="C512" s="7" t="s">
        <v>108</v>
      </c>
      <c r="D512" s="8">
        <v>37436</v>
      </c>
      <c r="E512" s="87">
        <f t="shared" ca="1" si="7"/>
        <v>20</v>
      </c>
      <c r="F512" s="99">
        <v>64130</v>
      </c>
      <c r="G512" s="100">
        <v>1</v>
      </c>
    </row>
    <row r="513" spans="1:7">
      <c r="A513" s="7" t="s">
        <v>851</v>
      </c>
      <c r="B513" s="7" t="s">
        <v>140</v>
      </c>
      <c r="C513" s="7" t="s">
        <v>111</v>
      </c>
      <c r="D513" s="8">
        <v>37899</v>
      </c>
      <c r="E513" s="87">
        <f t="shared" ca="1" si="7"/>
        <v>19</v>
      </c>
      <c r="F513" s="99">
        <v>64220</v>
      </c>
      <c r="G513" s="100">
        <v>5</v>
      </c>
    </row>
    <row r="514" spans="1:7">
      <c r="A514" s="7" t="s">
        <v>531</v>
      </c>
      <c r="B514" s="7" t="s">
        <v>107</v>
      </c>
      <c r="C514" s="7" t="s">
        <v>111</v>
      </c>
      <c r="D514" s="8">
        <v>39106</v>
      </c>
      <c r="E514" s="87">
        <f t="shared" ref="E514:E577" ca="1" si="8">DATEDIF(D514,TODAY(),"Y")</f>
        <v>15</v>
      </c>
      <c r="F514" s="99">
        <v>64263</v>
      </c>
      <c r="G514" s="100">
        <v>3</v>
      </c>
    </row>
    <row r="515" spans="1:7">
      <c r="A515" s="7" t="s">
        <v>369</v>
      </c>
      <c r="B515" s="7" t="s">
        <v>110</v>
      </c>
      <c r="C515" s="7" t="s">
        <v>108</v>
      </c>
      <c r="D515" s="8">
        <v>39864</v>
      </c>
      <c r="E515" s="87">
        <f t="shared" ca="1" si="8"/>
        <v>13</v>
      </c>
      <c r="F515" s="99">
        <v>64320</v>
      </c>
      <c r="G515" s="100">
        <v>5</v>
      </c>
    </row>
    <row r="516" spans="1:7">
      <c r="A516" s="7" t="s">
        <v>344</v>
      </c>
      <c r="B516" s="7" t="s">
        <v>123</v>
      </c>
      <c r="C516" s="7" t="s">
        <v>111</v>
      </c>
      <c r="D516" s="8">
        <v>40233</v>
      </c>
      <c r="E516" s="87">
        <f t="shared" ca="1" si="8"/>
        <v>12</v>
      </c>
      <c r="F516" s="99">
        <v>64390</v>
      </c>
      <c r="G516" s="100">
        <v>2</v>
      </c>
    </row>
    <row r="517" spans="1:7">
      <c r="A517" s="7" t="s">
        <v>517</v>
      </c>
      <c r="B517" s="7" t="s">
        <v>140</v>
      </c>
      <c r="C517" s="7" t="s">
        <v>111</v>
      </c>
      <c r="D517" s="8">
        <v>39144</v>
      </c>
      <c r="E517" s="87">
        <f t="shared" ca="1" si="8"/>
        <v>15</v>
      </c>
      <c r="F517" s="99">
        <v>64430</v>
      </c>
      <c r="G517" s="100">
        <v>4</v>
      </c>
    </row>
    <row r="518" spans="1:7">
      <c r="A518" s="7" t="s">
        <v>161</v>
      </c>
      <c r="B518" s="7" t="s">
        <v>123</v>
      </c>
      <c r="C518" s="7" t="s">
        <v>111</v>
      </c>
      <c r="D518" s="8">
        <v>40983</v>
      </c>
      <c r="E518" s="87">
        <f t="shared" ca="1" si="8"/>
        <v>10</v>
      </c>
      <c r="F518" s="99">
        <v>64460</v>
      </c>
      <c r="G518" s="100">
        <v>1</v>
      </c>
    </row>
    <row r="519" spans="1:7">
      <c r="A519" s="7" t="s">
        <v>967</v>
      </c>
      <c r="B519" s="7" t="s">
        <v>107</v>
      </c>
      <c r="C519" s="7" t="s">
        <v>108</v>
      </c>
      <c r="D519" s="8">
        <v>36025</v>
      </c>
      <c r="E519" s="87">
        <f t="shared" ca="1" si="8"/>
        <v>24</v>
      </c>
      <c r="F519" s="99">
        <v>64470</v>
      </c>
      <c r="G519" s="100">
        <v>5</v>
      </c>
    </row>
    <row r="520" spans="1:7">
      <c r="A520" s="7" t="s">
        <v>780</v>
      </c>
      <c r="B520" s="7" t="s">
        <v>137</v>
      </c>
      <c r="C520" s="7" t="s">
        <v>111</v>
      </c>
      <c r="D520" s="8">
        <v>35959</v>
      </c>
      <c r="E520" s="87">
        <f t="shared" ca="1" si="8"/>
        <v>24</v>
      </c>
      <c r="F520" s="99">
        <v>64470</v>
      </c>
      <c r="G520" s="100">
        <v>3</v>
      </c>
    </row>
    <row r="521" spans="1:7">
      <c r="A521" s="7" t="s">
        <v>128</v>
      </c>
      <c r="B521" s="7" t="s">
        <v>113</v>
      </c>
      <c r="C521" s="7" t="s">
        <v>108</v>
      </c>
      <c r="D521" s="8">
        <v>41177</v>
      </c>
      <c r="E521" s="87">
        <f t="shared" ca="1" si="8"/>
        <v>10</v>
      </c>
      <c r="F521" s="99">
        <v>64510</v>
      </c>
      <c r="G521" s="100">
        <v>3</v>
      </c>
    </row>
    <row r="522" spans="1:7">
      <c r="A522" s="7" t="s">
        <v>929</v>
      </c>
      <c r="B522" s="7" t="s">
        <v>119</v>
      </c>
      <c r="C522" s="7" t="s">
        <v>111</v>
      </c>
      <c r="D522" s="8">
        <v>38027</v>
      </c>
      <c r="E522" s="87">
        <f t="shared" ca="1" si="8"/>
        <v>18</v>
      </c>
      <c r="F522" s="99">
        <v>64590</v>
      </c>
      <c r="G522" s="100">
        <v>1</v>
      </c>
    </row>
    <row r="523" spans="1:7">
      <c r="A523" s="7" t="s">
        <v>419</v>
      </c>
      <c r="B523" s="7" t="s">
        <v>250</v>
      </c>
      <c r="C523" s="7" t="s">
        <v>111</v>
      </c>
      <c r="D523" s="8">
        <v>39639</v>
      </c>
      <c r="E523" s="87">
        <f t="shared" ca="1" si="8"/>
        <v>14</v>
      </c>
      <c r="F523" s="99">
        <v>64720</v>
      </c>
      <c r="G523" s="100">
        <v>5</v>
      </c>
    </row>
    <row r="524" spans="1:7">
      <c r="A524" s="7" t="s">
        <v>449</v>
      </c>
      <c r="B524" s="7" t="s">
        <v>107</v>
      </c>
      <c r="C524" s="7" t="s">
        <v>108</v>
      </c>
      <c r="D524" s="8">
        <v>39435</v>
      </c>
      <c r="E524" s="87">
        <f t="shared" ca="1" si="8"/>
        <v>15</v>
      </c>
      <c r="F524" s="99">
        <v>64780</v>
      </c>
      <c r="G524" s="100">
        <v>5</v>
      </c>
    </row>
    <row r="525" spans="1:7">
      <c r="A525" s="7" t="s">
        <v>475</v>
      </c>
      <c r="B525" s="7" t="s">
        <v>147</v>
      </c>
      <c r="C525" s="7" t="s">
        <v>108</v>
      </c>
      <c r="D525" s="8">
        <v>39290</v>
      </c>
      <c r="E525" s="87">
        <f t="shared" ca="1" si="8"/>
        <v>15</v>
      </c>
      <c r="F525" s="99">
        <v>65250</v>
      </c>
      <c r="G525" s="100">
        <v>2</v>
      </c>
    </row>
    <row r="526" spans="1:7">
      <c r="A526" s="7" t="s">
        <v>960</v>
      </c>
      <c r="B526" s="7" t="s">
        <v>107</v>
      </c>
      <c r="C526" s="7" t="s">
        <v>108</v>
      </c>
      <c r="D526" s="8">
        <v>36672</v>
      </c>
      <c r="E526" s="87">
        <f t="shared" ca="1" si="8"/>
        <v>22</v>
      </c>
      <c r="F526" s="99">
        <v>65320</v>
      </c>
      <c r="G526" s="100">
        <v>5</v>
      </c>
    </row>
    <row r="527" spans="1:7">
      <c r="A527" s="7" t="s">
        <v>619</v>
      </c>
      <c r="B527" s="7" t="s">
        <v>113</v>
      </c>
      <c r="C527" s="7" t="s">
        <v>108</v>
      </c>
      <c r="D527" s="8">
        <v>38135</v>
      </c>
      <c r="E527" s="87">
        <f t="shared" ca="1" si="8"/>
        <v>18</v>
      </c>
      <c r="F527" s="99">
        <v>65560</v>
      </c>
      <c r="G527" s="100">
        <v>1</v>
      </c>
    </row>
    <row r="528" spans="1:7">
      <c r="A528" s="7" t="s">
        <v>159</v>
      </c>
      <c r="B528" s="7" t="s">
        <v>119</v>
      </c>
      <c r="C528" s="7" t="s">
        <v>108</v>
      </c>
      <c r="D528" s="8">
        <v>40990</v>
      </c>
      <c r="E528" s="87">
        <f t="shared" ca="1" si="8"/>
        <v>10</v>
      </c>
      <c r="F528" s="99">
        <v>65571</v>
      </c>
      <c r="G528" s="100">
        <v>3</v>
      </c>
    </row>
    <row r="529" spans="1:7">
      <c r="A529" s="7" t="s">
        <v>578</v>
      </c>
      <c r="B529" s="7" t="s">
        <v>140</v>
      </c>
      <c r="C529" s="7" t="s">
        <v>108</v>
      </c>
      <c r="D529" s="8">
        <v>38821</v>
      </c>
      <c r="E529" s="87">
        <f t="shared" ca="1" si="8"/>
        <v>16</v>
      </c>
      <c r="F529" s="99">
        <v>65720</v>
      </c>
      <c r="G529" s="100">
        <v>1</v>
      </c>
    </row>
    <row r="530" spans="1:7">
      <c r="A530" s="7" t="s">
        <v>543</v>
      </c>
      <c r="B530" s="7" t="s">
        <v>110</v>
      </c>
      <c r="C530" s="7" t="s">
        <v>108</v>
      </c>
      <c r="D530" s="8">
        <v>39047</v>
      </c>
      <c r="E530" s="87">
        <f t="shared" ca="1" si="8"/>
        <v>16</v>
      </c>
      <c r="F530" s="99">
        <v>65880</v>
      </c>
      <c r="G530" s="100">
        <v>5</v>
      </c>
    </row>
    <row r="531" spans="1:7">
      <c r="A531" s="7" t="s">
        <v>910</v>
      </c>
      <c r="B531" s="7" t="s">
        <v>110</v>
      </c>
      <c r="C531" s="7" t="s">
        <v>108</v>
      </c>
      <c r="D531" s="8">
        <v>36393</v>
      </c>
      <c r="E531" s="87">
        <f t="shared" ca="1" si="8"/>
        <v>23</v>
      </c>
      <c r="F531" s="99">
        <v>65910</v>
      </c>
      <c r="G531" s="100">
        <v>5</v>
      </c>
    </row>
    <row r="532" spans="1:7">
      <c r="A532" s="7" t="s">
        <v>829</v>
      </c>
      <c r="B532" s="7" t="s">
        <v>140</v>
      </c>
      <c r="C532" s="7" t="s">
        <v>108</v>
      </c>
      <c r="D532" s="8">
        <v>37068</v>
      </c>
      <c r="E532" s="87">
        <f t="shared" ca="1" si="8"/>
        <v>21</v>
      </c>
      <c r="F532" s="99">
        <v>66010</v>
      </c>
      <c r="G532" s="100">
        <v>5</v>
      </c>
    </row>
    <row r="533" spans="1:7">
      <c r="A533" s="7" t="s">
        <v>264</v>
      </c>
      <c r="B533" s="7" t="s">
        <v>140</v>
      </c>
      <c r="C533" s="7" t="s">
        <v>111</v>
      </c>
      <c r="D533" s="8">
        <v>40492</v>
      </c>
      <c r="E533" s="87">
        <f t="shared" ca="1" si="8"/>
        <v>12</v>
      </c>
      <c r="F533" s="99">
        <v>66010</v>
      </c>
      <c r="G533" s="100">
        <v>2</v>
      </c>
    </row>
    <row r="534" spans="1:7">
      <c r="A534" s="7" t="s">
        <v>205</v>
      </c>
      <c r="B534" s="7" t="s">
        <v>206</v>
      </c>
      <c r="C534" s="7" t="s">
        <v>111</v>
      </c>
      <c r="D534" s="8">
        <v>40719</v>
      </c>
      <c r="E534" s="87">
        <f t="shared" ca="1" si="8"/>
        <v>11</v>
      </c>
      <c r="F534" s="99">
        <v>66132</v>
      </c>
      <c r="G534" s="100">
        <v>4</v>
      </c>
    </row>
    <row r="535" spans="1:7">
      <c r="A535" s="7" t="s">
        <v>551</v>
      </c>
      <c r="B535" s="7" t="s">
        <v>140</v>
      </c>
      <c r="C535" s="7" t="s">
        <v>108</v>
      </c>
      <c r="D535" s="8">
        <v>38990</v>
      </c>
      <c r="E535" s="87">
        <f t="shared" ca="1" si="8"/>
        <v>16</v>
      </c>
      <c r="F535" s="99">
        <v>66430</v>
      </c>
      <c r="G535" s="100">
        <v>2</v>
      </c>
    </row>
    <row r="536" spans="1:7">
      <c r="A536" s="7" t="s">
        <v>265</v>
      </c>
      <c r="B536" s="7" t="s">
        <v>119</v>
      </c>
      <c r="C536" s="7" t="s">
        <v>108</v>
      </c>
      <c r="D536" s="8">
        <v>40486</v>
      </c>
      <c r="E536" s="87">
        <f t="shared" ca="1" si="8"/>
        <v>12</v>
      </c>
      <c r="F536" s="99">
        <v>66440</v>
      </c>
      <c r="G536" s="100">
        <v>3</v>
      </c>
    </row>
    <row r="537" spans="1:7">
      <c r="A537" s="7" t="s">
        <v>11</v>
      </c>
      <c r="B537" s="7" t="s">
        <v>135</v>
      </c>
      <c r="C537" s="7" t="s">
        <v>111</v>
      </c>
      <c r="D537" s="8">
        <v>39189</v>
      </c>
      <c r="E537" s="87">
        <f t="shared" ca="1" si="8"/>
        <v>15</v>
      </c>
      <c r="F537" s="99">
        <v>66580</v>
      </c>
      <c r="G537" s="100">
        <v>5</v>
      </c>
    </row>
    <row r="538" spans="1:7">
      <c r="A538" s="7" t="s">
        <v>422</v>
      </c>
      <c r="B538" s="7" t="s">
        <v>115</v>
      </c>
      <c r="C538" s="7" t="s">
        <v>111</v>
      </c>
      <c r="D538" s="8">
        <v>39616</v>
      </c>
      <c r="E538" s="87">
        <f t="shared" ca="1" si="8"/>
        <v>14</v>
      </c>
      <c r="F538" s="99">
        <v>66710</v>
      </c>
      <c r="G538" s="100">
        <v>2</v>
      </c>
    </row>
    <row r="539" spans="1:7">
      <c r="A539" s="7" t="s">
        <v>282</v>
      </c>
      <c r="B539" s="7" t="s">
        <v>283</v>
      </c>
      <c r="C539" s="7" t="s">
        <v>108</v>
      </c>
      <c r="D539" s="8">
        <v>40442</v>
      </c>
      <c r="E539" s="87">
        <f t="shared" ca="1" si="8"/>
        <v>12</v>
      </c>
      <c r="F539" s="99">
        <v>66740</v>
      </c>
      <c r="G539" s="100">
        <v>2</v>
      </c>
    </row>
    <row r="540" spans="1:7">
      <c r="A540" s="7" t="s">
        <v>519</v>
      </c>
      <c r="B540" s="7" t="s">
        <v>119</v>
      </c>
      <c r="C540" s="7" t="s">
        <v>108</v>
      </c>
      <c r="D540" s="8">
        <v>39141</v>
      </c>
      <c r="E540" s="87">
        <f t="shared" ca="1" si="8"/>
        <v>15</v>
      </c>
      <c r="F540" s="99">
        <v>66824</v>
      </c>
      <c r="G540" s="100">
        <v>2</v>
      </c>
    </row>
    <row r="541" spans="1:7">
      <c r="A541" s="7" t="s">
        <v>302</v>
      </c>
      <c r="B541" s="7" t="s">
        <v>115</v>
      </c>
      <c r="C541" s="7" t="s">
        <v>108</v>
      </c>
      <c r="D541" s="8">
        <v>40370</v>
      </c>
      <c r="E541" s="87">
        <f t="shared" ca="1" si="8"/>
        <v>12</v>
      </c>
      <c r="F541" s="99">
        <v>66840</v>
      </c>
      <c r="G541" s="100">
        <v>4</v>
      </c>
    </row>
    <row r="542" spans="1:7">
      <c r="A542" s="7" t="s">
        <v>773</v>
      </c>
      <c r="B542" s="7" t="s">
        <v>123</v>
      </c>
      <c r="C542" s="7" t="s">
        <v>108</v>
      </c>
      <c r="D542" s="8">
        <v>37960</v>
      </c>
      <c r="E542" s="87">
        <f t="shared" ca="1" si="8"/>
        <v>19</v>
      </c>
      <c r="F542" s="99">
        <v>66890</v>
      </c>
      <c r="G542" s="100">
        <v>5</v>
      </c>
    </row>
    <row r="543" spans="1:7">
      <c r="A543" s="7" t="s">
        <v>491</v>
      </c>
      <c r="B543" s="7" t="s">
        <v>147</v>
      </c>
      <c r="C543" s="7" t="s">
        <v>108</v>
      </c>
      <c r="D543" s="8">
        <v>39258</v>
      </c>
      <c r="E543" s="87">
        <f t="shared" ca="1" si="8"/>
        <v>15</v>
      </c>
      <c r="F543" s="99">
        <v>66920</v>
      </c>
      <c r="G543" s="100">
        <v>2</v>
      </c>
    </row>
    <row r="544" spans="1:7">
      <c r="A544" s="7" t="s">
        <v>939</v>
      </c>
      <c r="B544" s="7" t="s">
        <v>119</v>
      </c>
      <c r="C544" s="7" t="s">
        <v>108</v>
      </c>
      <c r="D544" s="8">
        <v>36360</v>
      </c>
      <c r="E544" s="87">
        <f t="shared" ca="1" si="8"/>
        <v>23</v>
      </c>
      <c r="F544" s="99">
        <v>67020</v>
      </c>
      <c r="G544" s="100">
        <v>1</v>
      </c>
    </row>
    <row r="545" spans="1:7">
      <c r="A545" s="7" t="s">
        <v>464</v>
      </c>
      <c r="B545" s="7" t="s">
        <v>140</v>
      </c>
      <c r="C545" s="7" t="s">
        <v>108</v>
      </c>
      <c r="D545" s="8">
        <v>39354</v>
      </c>
      <c r="E545" s="87">
        <f t="shared" ca="1" si="8"/>
        <v>15</v>
      </c>
      <c r="F545" s="99">
        <v>67050</v>
      </c>
      <c r="G545" s="100">
        <v>4</v>
      </c>
    </row>
    <row r="546" spans="1:7">
      <c r="A546" s="7" t="s">
        <v>263</v>
      </c>
      <c r="B546" s="7" t="s">
        <v>115</v>
      </c>
      <c r="C546" s="7" t="s">
        <v>108</v>
      </c>
      <c r="D546" s="8">
        <v>40492</v>
      </c>
      <c r="E546" s="87">
        <f t="shared" ca="1" si="8"/>
        <v>12</v>
      </c>
      <c r="F546" s="99">
        <v>67230</v>
      </c>
      <c r="G546" s="100">
        <v>4</v>
      </c>
    </row>
    <row r="547" spans="1:7">
      <c r="A547" s="7" t="s">
        <v>849</v>
      </c>
      <c r="B547" s="7" t="s">
        <v>140</v>
      </c>
      <c r="C547" s="7" t="s">
        <v>108</v>
      </c>
      <c r="D547" s="8">
        <v>36444</v>
      </c>
      <c r="E547" s="87">
        <f t="shared" ca="1" si="8"/>
        <v>23</v>
      </c>
      <c r="F547" s="99">
        <v>67280</v>
      </c>
      <c r="G547" s="100">
        <v>3</v>
      </c>
    </row>
    <row r="548" spans="1:7">
      <c r="A548" s="7" t="s">
        <v>948</v>
      </c>
      <c r="B548" s="7" t="s">
        <v>119</v>
      </c>
      <c r="C548" s="7" t="s">
        <v>108</v>
      </c>
      <c r="D548" s="8">
        <v>36081</v>
      </c>
      <c r="E548" s="87">
        <f t="shared" ca="1" si="8"/>
        <v>24</v>
      </c>
      <c r="F548" s="99">
        <v>67407</v>
      </c>
      <c r="G548" s="100">
        <v>5</v>
      </c>
    </row>
    <row r="549" spans="1:7">
      <c r="A549" s="7" t="s">
        <v>460</v>
      </c>
      <c r="B549" s="7" t="s">
        <v>123</v>
      </c>
      <c r="C549" s="7" t="s">
        <v>108</v>
      </c>
      <c r="D549" s="8">
        <v>39379</v>
      </c>
      <c r="E549" s="87">
        <f t="shared" ca="1" si="8"/>
        <v>15</v>
      </c>
      <c r="F549" s="99">
        <v>67890</v>
      </c>
      <c r="G549" s="100">
        <v>5</v>
      </c>
    </row>
    <row r="550" spans="1:7">
      <c r="A550" s="7" t="s">
        <v>200</v>
      </c>
      <c r="B550" s="7" t="s">
        <v>119</v>
      </c>
      <c r="C550" s="7" t="s">
        <v>108</v>
      </c>
      <c r="D550" s="8">
        <v>40759</v>
      </c>
      <c r="E550" s="87">
        <f t="shared" ca="1" si="8"/>
        <v>11</v>
      </c>
      <c r="F550" s="99">
        <v>67920</v>
      </c>
      <c r="G550" s="100">
        <v>4</v>
      </c>
    </row>
    <row r="551" spans="1:7">
      <c r="A551" s="7" t="s">
        <v>114</v>
      </c>
      <c r="B551" s="7" t="s">
        <v>115</v>
      </c>
      <c r="C551" s="7" t="s">
        <v>108</v>
      </c>
      <c r="D551" s="8">
        <v>41233</v>
      </c>
      <c r="E551" s="87">
        <f t="shared" ca="1" si="8"/>
        <v>10</v>
      </c>
      <c r="F551" s="99">
        <v>68010</v>
      </c>
      <c r="G551" s="100">
        <v>1</v>
      </c>
    </row>
    <row r="552" spans="1:7">
      <c r="A552" s="7" t="s">
        <v>832</v>
      </c>
      <c r="B552" s="7" t="s">
        <v>140</v>
      </c>
      <c r="C552" s="7" t="s">
        <v>111</v>
      </c>
      <c r="D552" s="8">
        <v>35992</v>
      </c>
      <c r="E552" s="87">
        <f t="shared" ca="1" si="8"/>
        <v>24</v>
      </c>
      <c r="F552" s="99">
        <v>68260</v>
      </c>
      <c r="G552" s="100">
        <v>5</v>
      </c>
    </row>
    <row r="553" spans="1:7">
      <c r="A553" s="7" t="s">
        <v>775</v>
      </c>
      <c r="B553" s="7" t="s">
        <v>242</v>
      </c>
      <c r="C553" s="7" t="s">
        <v>108</v>
      </c>
      <c r="D553" s="8">
        <v>36182</v>
      </c>
      <c r="E553" s="87">
        <f t="shared" ca="1" si="8"/>
        <v>24</v>
      </c>
      <c r="F553" s="99">
        <v>68300</v>
      </c>
      <c r="G553" s="100">
        <v>5</v>
      </c>
    </row>
    <row r="554" spans="1:7">
      <c r="A554" s="7" t="s">
        <v>883</v>
      </c>
      <c r="B554" s="7" t="s">
        <v>121</v>
      </c>
      <c r="C554" s="7" t="s">
        <v>108</v>
      </c>
      <c r="D554" s="8">
        <v>36466</v>
      </c>
      <c r="E554" s="87">
        <f t="shared" ca="1" si="8"/>
        <v>23</v>
      </c>
      <c r="F554" s="99">
        <v>68410</v>
      </c>
      <c r="G554" s="100">
        <v>5</v>
      </c>
    </row>
    <row r="555" spans="1:7">
      <c r="A555" s="7" t="s">
        <v>155</v>
      </c>
      <c r="B555" s="7" t="s">
        <v>119</v>
      </c>
      <c r="C555" s="7" t="s">
        <v>108</v>
      </c>
      <c r="D555" s="8">
        <v>41016</v>
      </c>
      <c r="E555" s="87">
        <f t="shared" ca="1" si="8"/>
        <v>10</v>
      </c>
      <c r="F555" s="99">
        <v>68470</v>
      </c>
      <c r="G555" s="100">
        <v>4</v>
      </c>
    </row>
    <row r="556" spans="1:7">
      <c r="A556" s="7" t="s">
        <v>810</v>
      </c>
      <c r="B556" s="7" t="s">
        <v>140</v>
      </c>
      <c r="C556" s="7" t="s">
        <v>111</v>
      </c>
      <c r="D556" s="8">
        <v>36977</v>
      </c>
      <c r="E556" s="87">
        <f t="shared" ca="1" si="8"/>
        <v>21</v>
      </c>
      <c r="F556" s="99">
        <v>68510</v>
      </c>
      <c r="G556" s="100">
        <v>5</v>
      </c>
    </row>
    <row r="557" spans="1:7">
      <c r="A557" s="7" t="s">
        <v>886</v>
      </c>
      <c r="B557" s="7" t="s">
        <v>115</v>
      </c>
      <c r="C557" s="7" t="s">
        <v>108</v>
      </c>
      <c r="D557" s="8">
        <v>35903</v>
      </c>
      <c r="E557" s="87">
        <f t="shared" ca="1" si="8"/>
        <v>24</v>
      </c>
      <c r="F557" s="99">
        <v>68520</v>
      </c>
      <c r="G557" s="100">
        <v>5</v>
      </c>
    </row>
    <row r="558" spans="1:7">
      <c r="A558" s="7" t="s">
        <v>606</v>
      </c>
      <c r="B558" s="7" t="s">
        <v>140</v>
      </c>
      <c r="C558" s="7" t="s">
        <v>108</v>
      </c>
      <c r="D558" s="8">
        <v>38733</v>
      </c>
      <c r="E558" s="87">
        <f t="shared" ca="1" si="8"/>
        <v>17</v>
      </c>
      <c r="F558" s="99">
        <v>68710</v>
      </c>
      <c r="G558" s="100">
        <v>4</v>
      </c>
    </row>
    <row r="559" spans="1:7">
      <c r="A559" s="7" t="s">
        <v>824</v>
      </c>
      <c r="B559" s="7" t="s">
        <v>140</v>
      </c>
      <c r="C559" s="7" t="s">
        <v>108</v>
      </c>
      <c r="D559" s="8">
        <v>36318</v>
      </c>
      <c r="E559" s="87">
        <f t="shared" ca="1" si="8"/>
        <v>23</v>
      </c>
      <c r="F559" s="99">
        <v>68750</v>
      </c>
      <c r="G559" s="100">
        <v>1</v>
      </c>
    </row>
    <row r="560" spans="1:7">
      <c r="A560" s="7" t="s">
        <v>448</v>
      </c>
      <c r="B560" s="7" t="s">
        <v>107</v>
      </c>
      <c r="C560" s="7" t="s">
        <v>108</v>
      </c>
      <c r="D560" s="8">
        <v>39441</v>
      </c>
      <c r="E560" s="87">
        <f t="shared" ca="1" si="8"/>
        <v>15</v>
      </c>
      <c r="F560" s="99">
        <v>68860</v>
      </c>
      <c r="G560" s="100">
        <v>2</v>
      </c>
    </row>
    <row r="561" spans="1:7">
      <c r="A561" s="7" t="s">
        <v>231</v>
      </c>
      <c r="B561" s="7" t="s">
        <v>123</v>
      </c>
      <c r="C561" s="7" t="s">
        <v>108</v>
      </c>
      <c r="D561" s="8">
        <v>40596</v>
      </c>
      <c r="E561" s="87">
        <f t="shared" ca="1" si="8"/>
        <v>11</v>
      </c>
      <c r="F561" s="99">
        <v>68910</v>
      </c>
      <c r="G561" s="100">
        <v>5</v>
      </c>
    </row>
    <row r="562" spans="1:7">
      <c r="A562" s="7" t="s">
        <v>418</v>
      </c>
      <c r="B562" s="7" t="s">
        <v>242</v>
      </c>
      <c r="C562" s="7" t="s">
        <v>108</v>
      </c>
      <c r="D562" s="8">
        <v>39646</v>
      </c>
      <c r="E562" s="87">
        <f t="shared" ca="1" si="8"/>
        <v>14</v>
      </c>
      <c r="F562" s="99">
        <v>69060</v>
      </c>
      <c r="G562" s="100">
        <v>1</v>
      </c>
    </row>
    <row r="563" spans="1:7">
      <c r="A563" s="7" t="s">
        <v>846</v>
      </c>
      <c r="B563" s="7" t="s">
        <v>140</v>
      </c>
      <c r="C563" s="7" t="s">
        <v>108</v>
      </c>
      <c r="D563" s="8">
        <v>37509</v>
      </c>
      <c r="E563" s="87">
        <f t="shared" ca="1" si="8"/>
        <v>20</v>
      </c>
      <c r="F563" s="99">
        <v>69080</v>
      </c>
      <c r="G563" s="100">
        <v>3</v>
      </c>
    </row>
    <row r="564" spans="1:7">
      <c r="A564" s="7" t="s">
        <v>936</v>
      </c>
      <c r="B564" s="7" t="s">
        <v>119</v>
      </c>
      <c r="C564" s="7" t="s">
        <v>108</v>
      </c>
      <c r="D564" s="8">
        <v>36312</v>
      </c>
      <c r="E564" s="87">
        <f t="shared" ca="1" si="8"/>
        <v>23</v>
      </c>
      <c r="F564" s="99">
        <v>69200</v>
      </c>
      <c r="G564" s="100">
        <v>4</v>
      </c>
    </row>
    <row r="565" spans="1:7">
      <c r="A565" s="7" t="s">
        <v>405</v>
      </c>
      <c r="B565" s="7" t="s">
        <v>140</v>
      </c>
      <c r="C565" s="7" t="s">
        <v>108</v>
      </c>
      <c r="D565" s="8">
        <v>39696</v>
      </c>
      <c r="E565" s="87">
        <f t="shared" ca="1" si="8"/>
        <v>14</v>
      </c>
      <c r="F565" s="99">
        <v>69320</v>
      </c>
      <c r="G565" s="100">
        <v>3</v>
      </c>
    </row>
    <row r="566" spans="1:7">
      <c r="A566" s="7" t="s">
        <v>202</v>
      </c>
      <c r="B566" s="7" t="s">
        <v>177</v>
      </c>
      <c r="C566" s="7" t="s">
        <v>108</v>
      </c>
      <c r="D566" s="8">
        <v>40745</v>
      </c>
      <c r="E566" s="87">
        <f t="shared" ca="1" si="8"/>
        <v>11</v>
      </c>
      <c r="F566" s="99">
        <v>69400</v>
      </c>
      <c r="G566" s="100">
        <v>5</v>
      </c>
    </row>
    <row r="567" spans="1:7">
      <c r="A567" s="7" t="s">
        <v>795</v>
      </c>
      <c r="B567" s="7" t="s">
        <v>215</v>
      </c>
      <c r="C567" s="7" t="s">
        <v>111</v>
      </c>
      <c r="D567" s="8">
        <v>36673</v>
      </c>
      <c r="E567" s="87">
        <f t="shared" ca="1" si="8"/>
        <v>22</v>
      </c>
      <c r="F567" s="99">
        <v>69410</v>
      </c>
      <c r="G567" s="100">
        <v>4</v>
      </c>
    </row>
    <row r="568" spans="1:7">
      <c r="A568" s="7" t="s">
        <v>479</v>
      </c>
      <c r="B568" s="7" t="s">
        <v>110</v>
      </c>
      <c r="C568" s="7" t="s">
        <v>108</v>
      </c>
      <c r="D568" s="8">
        <v>39282</v>
      </c>
      <c r="E568" s="87">
        <f t="shared" ca="1" si="8"/>
        <v>15</v>
      </c>
      <c r="F568" s="99">
        <v>69420</v>
      </c>
      <c r="G568" s="100">
        <v>2</v>
      </c>
    </row>
    <row r="569" spans="1:7">
      <c r="A569" s="7" t="s">
        <v>379</v>
      </c>
      <c r="B569" s="7" t="s">
        <v>107</v>
      </c>
      <c r="C569" s="7" t="s">
        <v>108</v>
      </c>
      <c r="D569" s="8">
        <v>39784</v>
      </c>
      <c r="E569" s="87">
        <f t="shared" ca="1" si="8"/>
        <v>14</v>
      </c>
      <c r="F569" s="99">
        <v>69510</v>
      </c>
      <c r="G569" s="100">
        <v>5</v>
      </c>
    </row>
    <row r="570" spans="1:7">
      <c r="A570" s="7" t="s">
        <v>550</v>
      </c>
      <c r="B570" s="7" t="s">
        <v>140</v>
      </c>
      <c r="C570" s="7" t="s">
        <v>108</v>
      </c>
      <c r="D570" s="8">
        <v>39001</v>
      </c>
      <c r="E570" s="87">
        <f t="shared" ca="1" si="8"/>
        <v>16</v>
      </c>
      <c r="F570" s="99">
        <v>70020</v>
      </c>
      <c r="G570" s="100">
        <v>3</v>
      </c>
    </row>
    <row r="571" spans="1:7">
      <c r="A571" s="7" t="s">
        <v>538</v>
      </c>
      <c r="B571" s="7" t="s">
        <v>107</v>
      </c>
      <c r="C571" s="7" t="s">
        <v>111</v>
      </c>
      <c r="D571" s="8">
        <v>39087</v>
      </c>
      <c r="E571" s="87">
        <f t="shared" ca="1" si="8"/>
        <v>16</v>
      </c>
      <c r="F571" s="99">
        <v>70150</v>
      </c>
      <c r="G571" s="100">
        <v>2</v>
      </c>
    </row>
    <row r="572" spans="1:7">
      <c r="A572" s="7" t="s">
        <v>933</v>
      </c>
      <c r="B572" s="7" t="s">
        <v>119</v>
      </c>
      <c r="C572" s="7" t="s">
        <v>108</v>
      </c>
      <c r="D572" s="8">
        <v>35896</v>
      </c>
      <c r="E572" s="87">
        <f t="shared" ca="1" si="8"/>
        <v>24</v>
      </c>
      <c r="F572" s="99">
        <v>70280</v>
      </c>
      <c r="G572" s="100">
        <v>3</v>
      </c>
    </row>
    <row r="573" spans="1:7">
      <c r="A573" s="7" t="s">
        <v>138</v>
      </c>
      <c r="B573" s="7" t="s">
        <v>107</v>
      </c>
      <c r="C573" s="7" t="s">
        <v>111</v>
      </c>
      <c r="D573" s="8">
        <v>41125</v>
      </c>
      <c r="E573" s="87">
        <f t="shared" ca="1" si="8"/>
        <v>10</v>
      </c>
      <c r="F573" s="99">
        <v>70300</v>
      </c>
      <c r="G573" s="100">
        <v>3</v>
      </c>
    </row>
    <row r="574" spans="1:7">
      <c r="A574" s="7" t="s">
        <v>311</v>
      </c>
      <c r="B574" s="7" t="s">
        <v>147</v>
      </c>
      <c r="C574" s="7" t="s">
        <v>108</v>
      </c>
      <c r="D574" s="8">
        <v>40333</v>
      </c>
      <c r="E574" s="87">
        <f t="shared" ca="1" si="8"/>
        <v>12</v>
      </c>
      <c r="F574" s="99">
        <v>70480</v>
      </c>
      <c r="G574" s="100">
        <v>4</v>
      </c>
    </row>
    <row r="575" spans="1:7">
      <c r="A575" s="7" t="s">
        <v>251</v>
      </c>
      <c r="B575" s="7" t="s">
        <v>107</v>
      </c>
      <c r="C575" s="7" t="s">
        <v>108</v>
      </c>
      <c r="D575" s="9">
        <v>40536</v>
      </c>
      <c r="E575" s="87">
        <f t="shared" ca="1" si="8"/>
        <v>12</v>
      </c>
      <c r="F575" s="99">
        <v>70730</v>
      </c>
      <c r="G575" s="100">
        <v>1</v>
      </c>
    </row>
    <row r="576" spans="1:7">
      <c r="A576" s="7" t="s">
        <v>611</v>
      </c>
      <c r="B576" s="7" t="s">
        <v>140</v>
      </c>
      <c r="C576" s="7" t="s">
        <v>108</v>
      </c>
      <c r="D576" s="8">
        <v>38321</v>
      </c>
      <c r="E576" s="87">
        <f t="shared" ca="1" si="8"/>
        <v>18</v>
      </c>
      <c r="F576" s="99">
        <v>70760</v>
      </c>
      <c r="G576" s="100">
        <v>1</v>
      </c>
    </row>
    <row r="577" spans="1:7">
      <c r="A577" s="7" t="s">
        <v>792</v>
      </c>
      <c r="B577" s="7" t="s">
        <v>113</v>
      </c>
      <c r="C577" s="7" t="s">
        <v>108</v>
      </c>
      <c r="D577" s="8">
        <v>35989</v>
      </c>
      <c r="E577" s="87">
        <f t="shared" ca="1" si="8"/>
        <v>24</v>
      </c>
      <c r="F577" s="99">
        <v>71010</v>
      </c>
      <c r="G577" s="100">
        <v>5</v>
      </c>
    </row>
    <row r="578" spans="1:7">
      <c r="A578" s="7" t="s">
        <v>470</v>
      </c>
      <c r="B578" s="7" t="s">
        <v>140</v>
      </c>
      <c r="C578" s="7" t="s">
        <v>108</v>
      </c>
      <c r="D578" s="8">
        <v>39312</v>
      </c>
      <c r="E578" s="87">
        <f t="shared" ref="E578:E641" ca="1" si="9">DATEDIF(D578,TODAY(),"Y")</f>
        <v>15</v>
      </c>
      <c r="F578" s="99">
        <v>71030</v>
      </c>
      <c r="G578" s="100">
        <v>3</v>
      </c>
    </row>
    <row r="579" spans="1:7">
      <c r="A579" s="7" t="s">
        <v>459</v>
      </c>
      <c r="B579" s="7" t="s">
        <v>260</v>
      </c>
      <c r="C579" s="7" t="s">
        <v>108</v>
      </c>
      <c r="D579" s="8">
        <v>39388</v>
      </c>
      <c r="E579" s="87">
        <f t="shared" ca="1" si="9"/>
        <v>15</v>
      </c>
      <c r="F579" s="99">
        <v>71120</v>
      </c>
      <c r="G579" s="100">
        <v>4</v>
      </c>
    </row>
    <row r="580" spans="1:7">
      <c r="A580" s="7" t="s">
        <v>144</v>
      </c>
      <c r="B580" s="7" t="s">
        <v>123</v>
      </c>
      <c r="C580" s="7" t="s">
        <v>108</v>
      </c>
      <c r="D580" s="8">
        <v>41091</v>
      </c>
      <c r="E580" s="87">
        <f t="shared" ca="1" si="9"/>
        <v>10</v>
      </c>
      <c r="F580" s="99">
        <v>71150</v>
      </c>
      <c r="G580" s="100">
        <v>2</v>
      </c>
    </row>
    <row r="581" spans="1:7">
      <c r="A581" s="7" t="s">
        <v>333</v>
      </c>
      <c r="B581" s="7" t="s">
        <v>215</v>
      </c>
      <c r="C581" s="7" t="s">
        <v>111</v>
      </c>
      <c r="D581" s="8">
        <v>40263</v>
      </c>
      <c r="E581" s="87">
        <f t="shared" ca="1" si="9"/>
        <v>12</v>
      </c>
      <c r="F581" s="99">
        <v>71190</v>
      </c>
      <c r="G581" s="100">
        <v>4</v>
      </c>
    </row>
    <row r="582" spans="1:7">
      <c r="A582" s="7" t="s">
        <v>908</v>
      </c>
      <c r="B582" s="7" t="s">
        <v>110</v>
      </c>
      <c r="C582" s="7" t="s">
        <v>111</v>
      </c>
      <c r="D582" s="8">
        <v>36375</v>
      </c>
      <c r="E582" s="87">
        <f t="shared" ca="1" si="9"/>
        <v>23</v>
      </c>
      <c r="F582" s="99">
        <v>71300</v>
      </c>
      <c r="G582" s="100">
        <v>5</v>
      </c>
    </row>
    <row r="583" spans="1:7">
      <c r="A583" s="7" t="s">
        <v>790</v>
      </c>
      <c r="B583" s="7" t="s">
        <v>113</v>
      </c>
      <c r="C583" s="7" t="s">
        <v>108</v>
      </c>
      <c r="D583" s="8">
        <v>36643</v>
      </c>
      <c r="E583" s="87">
        <f t="shared" ca="1" si="9"/>
        <v>22</v>
      </c>
      <c r="F583" s="99">
        <v>71380</v>
      </c>
      <c r="G583" s="100">
        <v>2</v>
      </c>
    </row>
    <row r="584" spans="1:7">
      <c r="A584" s="7" t="s">
        <v>545</v>
      </c>
      <c r="B584" s="7" t="s">
        <v>709</v>
      </c>
      <c r="C584" s="7" t="s">
        <v>108</v>
      </c>
      <c r="D584" s="8">
        <v>39038</v>
      </c>
      <c r="E584" s="87">
        <f t="shared" ca="1" si="9"/>
        <v>16</v>
      </c>
      <c r="F584" s="99">
        <v>71400</v>
      </c>
      <c r="G584" s="100">
        <v>4</v>
      </c>
    </row>
    <row r="585" spans="1:7">
      <c r="A585" s="7" t="s">
        <v>458</v>
      </c>
      <c r="B585" s="7" t="s">
        <v>140</v>
      </c>
      <c r="C585" s="7" t="s">
        <v>108</v>
      </c>
      <c r="D585" s="8">
        <v>39390</v>
      </c>
      <c r="E585" s="87">
        <f t="shared" ca="1" si="9"/>
        <v>15</v>
      </c>
      <c r="F585" s="99">
        <v>71490</v>
      </c>
      <c r="G585" s="100">
        <v>5</v>
      </c>
    </row>
    <row r="586" spans="1:7">
      <c r="A586" s="7" t="s">
        <v>122</v>
      </c>
      <c r="B586" s="7" t="s">
        <v>123</v>
      </c>
      <c r="C586" s="7" t="s">
        <v>108</v>
      </c>
      <c r="D586" s="8">
        <v>41200</v>
      </c>
      <c r="E586" s="87">
        <f t="shared" ca="1" si="9"/>
        <v>10</v>
      </c>
      <c r="F586" s="99">
        <v>71670</v>
      </c>
      <c r="G586" s="100">
        <v>4</v>
      </c>
    </row>
    <row r="587" spans="1:7">
      <c r="A587" s="7" t="s">
        <v>181</v>
      </c>
      <c r="B587" s="7" t="s">
        <v>110</v>
      </c>
      <c r="C587" s="7" t="s">
        <v>108</v>
      </c>
      <c r="D587" s="8">
        <v>40878</v>
      </c>
      <c r="E587" s="87">
        <f t="shared" ca="1" si="9"/>
        <v>11</v>
      </c>
      <c r="F587" s="99">
        <v>71680</v>
      </c>
      <c r="G587" s="100">
        <v>4</v>
      </c>
    </row>
    <row r="588" spans="1:7">
      <c r="A588" s="7" t="s">
        <v>436</v>
      </c>
      <c r="B588" s="7" t="s">
        <v>283</v>
      </c>
      <c r="C588" s="7" t="s">
        <v>111</v>
      </c>
      <c r="D588" s="8">
        <v>39522</v>
      </c>
      <c r="E588" s="87">
        <f t="shared" ca="1" si="9"/>
        <v>14</v>
      </c>
      <c r="F588" s="99">
        <v>71700</v>
      </c>
      <c r="G588" s="100">
        <v>2</v>
      </c>
    </row>
    <row r="589" spans="1:7">
      <c r="A589" s="7" t="s">
        <v>823</v>
      </c>
      <c r="B589" s="7" t="s">
        <v>140</v>
      </c>
      <c r="C589" s="7" t="s">
        <v>111</v>
      </c>
      <c r="D589" s="8">
        <v>35972</v>
      </c>
      <c r="E589" s="87">
        <f t="shared" ca="1" si="9"/>
        <v>24</v>
      </c>
      <c r="F589" s="99">
        <v>71710</v>
      </c>
      <c r="G589" s="100">
        <v>5</v>
      </c>
    </row>
    <row r="590" spans="1:7">
      <c r="A590" s="7" t="s">
        <v>247</v>
      </c>
      <c r="B590" s="7" t="s">
        <v>177</v>
      </c>
      <c r="C590" s="7" t="s">
        <v>108</v>
      </c>
      <c r="D590" s="8">
        <v>40551</v>
      </c>
      <c r="E590" s="87">
        <f t="shared" ca="1" si="9"/>
        <v>12</v>
      </c>
      <c r="F590" s="99">
        <v>71730</v>
      </c>
      <c r="G590" s="100">
        <v>1</v>
      </c>
    </row>
    <row r="591" spans="1:7">
      <c r="A591" s="7" t="s">
        <v>673</v>
      </c>
      <c r="B591" s="7" t="s">
        <v>121</v>
      </c>
      <c r="C591" s="7" t="s">
        <v>108</v>
      </c>
      <c r="D591" s="8">
        <v>36898</v>
      </c>
      <c r="E591" s="87">
        <f t="shared" ca="1" si="9"/>
        <v>22</v>
      </c>
      <c r="F591" s="99">
        <v>71820</v>
      </c>
      <c r="G591" s="100">
        <v>2</v>
      </c>
    </row>
    <row r="592" spans="1:7">
      <c r="A592" s="7" t="s">
        <v>612</v>
      </c>
      <c r="B592" s="7" t="s">
        <v>140</v>
      </c>
      <c r="C592" s="7" t="s">
        <v>111</v>
      </c>
      <c r="D592" s="8">
        <v>38289</v>
      </c>
      <c r="E592" s="87">
        <f t="shared" ca="1" si="9"/>
        <v>18</v>
      </c>
      <c r="F592" s="99">
        <v>71830</v>
      </c>
      <c r="G592" s="100">
        <v>3</v>
      </c>
    </row>
    <row r="593" spans="1:7">
      <c r="A593" s="7" t="s">
        <v>772</v>
      </c>
      <c r="B593" s="7" t="s">
        <v>123</v>
      </c>
      <c r="C593" s="7" t="s">
        <v>108</v>
      </c>
      <c r="D593" s="8">
        <v>37241</v>
      </c>
      <c r="E593" s="87">
        <f t="shared" ca="1" si="9"/>
        <v>21</v>
      </c>
      <c r="F593" s="99">
        <v>71950</v>
      </c>
      <c r="G593" s="100">
        <v>5</v>
      </c>
    </row>
    <row r="594" spans="1:7">
      <c r="A594" s="7" t="s">
        <v>958</v>
      </c>
      <c r="B594" s="7" t="s">
        <v>107</v>
      </c>
      <c r="C594" s="7" t="s">
        <v>108</v>
      </c>
      <c r="D594" s="8">
        <v>36619</v>
      </c>
      <c r="E594" s="87">
        <f t="shared" ca="1" si="9"/>
        <v>22</v>
      </c>
      <c r="F594" s="99">
        <v>71970</v>
      </c>
      <c r="G594" s="100">
        <v>4</v>
      </c>
    </row>
    <row r="595" spans="1:7">
      <c r="A595" s="7" t="s">
        <v>372</v>
      </c>
      <c r="B595" s="7" t="s">
        <v>119</v>
      </c>
      <c r="C595" s="7" t="s">
        <v>108</v>
      </c>
      <c r="D595" s="8">
        <v>39815</v>
      </c>
      <c r="E595" s="87">
        <f t="shared" ca="1" si="9"/>
        <v>14</v>
      </c>
      <c r="F595" s="99">
        <v>72060</v>
      </c>
      <c r="G595" s="100">
        <v>2</v>
      </c>
    </row>
    <row r="596" spans="1:7">
      <c r="A596" s="7" t="s">
        <v>651</v>
      </c>
      <c r="B596" s="7" t="s">
        <v>135</v>
      </c>
      <c r="C596" s="7" t="s">
        <v>108</v>
      </c>
      <c r="D596" s="8">
        <v>36143</v>
      </c>
      <c r="E596" s="87">
        <f t="shared" ca="1" si="9"/>
        <v>24</v>
      </c>
      <c r="F596" s="99">
        <v>72090</v>
      </c>
      <c r="G596" s="100">
        <v>5</v>
      </c>
    </row>
    <row r="597" spans="1:7">
      <c r="A597" s="7" t="s">
        <v>881</v>
      </c>
      <c r="B597" s="7" t="s">
        <v>121</v>
      </c>
      <c r="C597" s="7" t="s">
        <v>111</v>
      </c>
      <c r="D597" s="8">
        <v>36047</v>
      </c>
      <c r="E597" s="87">
        <f t="shared" ca="1" si="9"/>
        <v>24</v>
      </c>
      <c r="F597" s="99">
        <v>72480</v>
      </c>
      <c r="G597" s="100">
        <v>2</v>
      </c>
    </row>
    <row r="598" spans="1:7">
      <c r="A598" s="7" t="s">
        <v>834</v>
      </c>
      <c r="B598" s="7" t="s">
        <v>140</v>
      </c>
      <c r="C598" s="7" t="s">
        <v>111</v>
      </c>
      <c r="D598" s="8">
        <v>35997</v>
      </c>
      <c r="E598" s="87">
        <f t="shared" ca="1" si="9"/>
        <v>24</v>
      </c>
      <c r="F598" s="99">
        <v>72520</v>
      </c>
      <c r="G598" s="100">
        <v>3</v>
      </c>
    </row>
    <row r="599" spans="1:7">
      <c r="A599" s="7" t="s">
        <v>326</v>
      </c>
      <c r="B599" s="7" t="s">
        <v>110</v>
      </c>
      <c r="C599" s="7" t="s">
        <v>108</v>
      </c>
      <c r="D599" s="8">
        <v>40282</v>
      </c>
      <c r="E599" s="87">
        <f t="shared" ca="1" si="9"/>
        <v>12</v>
      </c>
      <c r="F599" s="99">
        <v>72640</v>
      </c>
      <c r="G599" s="100">
        <v>3</v>
      </c>
    </row>
    <row r="600" spans="1:7">
      <c r="A600" s="7" t="s">
        <v>294</v>
      </c>
      <c r="B600" s="7" t="s">
        <v>110</v>
      </c>
      <c r="C600" s="7" t="s">
        <v>108</v>
      </c>
      <c r="D600" s="8">
        <v>40399</v>
      </c>
      <c r="E600" s="87">
        <f t="shared" ca="1" si="9"/>
        <v>12</v>
      </c>
      <c r="F600" s="99">
        <v>72700</v>
      </c>
      <c r="G600" s="100">
        <v>5</v>
      </c>
    </row>
    <row r="601" spans="1:7">
      <c r="A601" s="7" t="s">
        <v>8</v>
      </c>
      <c r="B601" s="7" t="s">
        <v>130</v>
      </c>
      <c r="C601" s="7" t="s">
        <v>108</v>
      </c>
      <c r="D601" s="8">
        <v>39447</v>
      </c>
      <c r="E601" s="87">
        <f t="shared" ca="1" si="9"/>
        <v>15</v>
      </c>
      <c r="F601" s="99">
        <v>72830</v>
      </c>
      <c r="G601" s="100">
        <v>2</v>
      </c>
    </row>
    <row r="602" spans="1:7">
      <c r="A602" s="7" t="s">
        <v>469</v>
      </c>
      <c r="B602" s="7" t="s">
        <v>113</v>
      </c>
      <c r="C602" s="7" t="s">
        <v>108</v>
      </c>
      <c r="D602" s="8">
        <v>39326</v>
      </c>
      <c r="E602" s="87">
        <f t="shared" ca="1" si="9"/>
        <v>15</v>
      </c>
      <c r="F602" s="99">
        <v>72900</v>
      </c>
      <c r="G602" s="100">
        <v>3</v>
      </c>
    </row>
    <row r="603" spans="1:7">
      <c r="A603" s="7" t="s">
        <v>495</v>
      </c>
      <c r="B603" s="7" t="s">
        <v>115</v>
      </c>
      <c r="C603" s="7" t="s">
        <v>108</v>
      </c>
      <c r="D603" s="8">
        <v>39224</v>
      </c>
      <c r="E603" s="87">
        <f t="shared" ca="1" si="9"/>
        <v>15</v>
      </c>
      <c r="F603" s="99">
        <v>73030</v>
      </c>
      <c r="G603" s="100">
        <v>5</v>
      </c>
    </row>
    <row r="604" spans="1:7">
      <c r="A604" s="7" t="s">
        <v>453</v>
      </c>
      <c r="B604" s="7" t="s">
        <v>140</v>
      </c>
      <c r="C604" s="7" t="s">
        <v>108</v>
      </c>
      <c r="D604" s="8">
        <v>39407</v>
      </c>
      <c r="E604" s="87">
        <f t="shared" ca="1" si="9"/>
        <v>15</v>
      </c>
      <c r="F604" s="99">
        <v>73072</v>
      </c>
      <c r="G604" s="100">
        <v>5</v>
      </c>
    </row>
    <row r="605" spans="1:7">
      <c r="A605" s="7" t="s">
        <v>589</v>
      </c>
      <c r="B605" s="7" t="s">
        <v>140</v>
      </c>
      <c r="C605" s="7" t="s">
        <v>108</v>
      </c>
      <c r="D605" s="8">
        <v>38798</v>
      </c>
      <c r="E605" s="87">
        <f t="shared" ca="1" si="9"/>
        <v>16</v>
      </c>
      <c r="F605" s="99">
        <v>73144</v>
      </c>
      <c r="G605" s="100">
        <v>5</v>
      </c>
    </row>
    <row r="606" spans="1:7">
      <c r="A606" s="7" t="s">
        <v>335</v>
      </c>
      <c r="B606" s="7" t="s">
        <v>110</v>
      </c>
      <c r="C606" s="7" t="s">
        <v>111</v>
      </c>
      <c r="D606" s="8">
        <v>40259</v>
      </c>
      <c r="E606" s="87">
        <f t="shared" ca="1" si="9"/>
        <v>12</v>
      </c>
      <c r="F606" s="99">
        <v>73190</v>
      </c>
      <c r="G606" s="100">
        <v>1</v>
      </c>
    </row>
    <row r="607" spans="1:7">
      <c r="A607" s="7" t="s">
        <v>778</v>
      </c>
      <c r="B607" s="7" t="s">
        <v>137</v>
      </c>
      <c r="C607" s="7" t="s">
        <v>111</v>
      </c>
      <c r="D607" s="8">
        <v>37667</v>
      </c>
      <c r="E607" s="87">
        <f t="shared" ca="1" si="9"/>
        <v>19</v>
      </c>
      <c r="F607" s="99">
        <v>73390</v>
      </c>
      <c r="G607" s="100">
        <v>2</v>
      </c>
    </row>
    <row r="608" spans="1:7">
      <c r="A608" s="7" t="s">
        <v>452</v>
      </c>
      <c r="B608" s="7" t="s">
        <v>154</v>
      </c>
      <c r="C608" s="7" t="s">
        <v>108</v>
      </c>
      <c r="D608" s="8">
        <v>39414</v>
      </c>
      <c r="E608" s="87">
        <f t="shared" ca="1" si="9"/>
        <v>15</v>
      </c>
      <c r="F608" s="99">
        <v>73440</v>
      </c>
      <c r="G608" s="100">
        <v>1</v>
      </c>
    </row>
    <row r="609" spans="1:7">
      <c r="A609" s="7" t="s">
        <v>317</v>
      </c>
      <c r="B609" s="7" t="s">
        <v>140</v>
      </c>
      <c r="C609" s="7" t="s">
        <v>108</v>
      </c>
      <c r="D609" s="8">
        <v>40312</v>
      </c>
      <c r="E609" s="87">
        <f t="shared" ca="1" si="9"/>
        <v>12</v>
      </c>
      <c r="F609" s="99">
        <v>73450</v>
      </c>
      <c r="G609" s="100">
        <v>3</v>
      </c>
    </row>
    <row r="610" spans="1:7">
      <c r="A610" s="7" t="s">
        <v>565</v>
      </c>
      <c r="B610" s="7" t="s">
        <v>119</v>
      </c>
      <c r="C610" s="7" t="s">
        <v>108</v>
      </c>
      <c r="D610" s="8">
        <v>38902</v>
      </c>
      <c r="E610" s="87">
        <f t="shared" ca="1" si="9"/>
        <v>16</v>
      </c>
      <c r="F610" s="99">
        <v>73560</v>
      </c>
      <c r="G610" s="100">
        <v>3</v>
      </c>
    </row>
    <row r="611" spans="1:7">
      <c r="A611" s="7" t="s">
        <v>899</v>
      </c>
      <c r="B611" s="7" t="s">
        <v>110</v>
      </c>
      <c r="C611" s="7" t="s">
        <v>108</v>
      </c>
      <c r="D611" s="8">
        <v>35918</v>
      </c>
      <c r="E611" s="87">
        <f t="shared" ca="1" si="9"/>
        <v>24</v>
      </c>
      <c r="F611" s="99">
        <v>73740</v>
      </c>
      <c r="G611" s="100">
        <v>4</v>
      </c>
    </row>
    <row r="612" spans="1:7">
      <c r="A612" s="7" t="s">
        <v>496</v>
      </c>
      <c r="B612" s="7" t="s">
        <v>110</v>
      </c>
      <c r="C612" s="7" t="s">
        <v>108</v>
      </c>
      <c r="D612" s="8">
        <v>39217</v>
      </c>
      <c r="E612" s="87">
        <f t="shared" ca="1" si="9"/>
        <v>15</v>
      </c>
      <c r="F612" s="99">
        <v>73830</v>
      </c>
      <c r="G612" s="100">
        <v>2</v>
      </c>
    </row>
    <row r="613" spans="1:7">
      <c r="A613" s="7" t="s">
        <v>431</v>
      </c>
      <c r="B613" s="7" t="s">
        <v>107</v>
      </c>
      <c r="C613" s="7" t="s">
        <v>108</v>
      </c>
      <c r="D613" s="8">
        <v>39539</v>
      </c>
      <c r="E613" s="87">
        <f t="shared" ca="1" si="9"/>
        <v>14</v>
      </c>
      <c r="F613" s="99">
        <v>73850</v>
      </c>
      <c r="G613" s="100">
        <v>2</v>
      </c>
    </row>
    <row r="614" spans="1:7">
      <c r="A614" s="7" t="s">
        <v>146</v>
      </c>
      <c r="B614" s="7" t="s">
        <v>147</v>
      </c>
      <c r="C614" s="7" t="s">
        <v>108</v>
      </c>
      <c r="D614" s="8">
        <v>41070</v>
      </c>
      <c r="E614" s="87">
        <f t="shared" ca="1" si="9"/>
        <v>10</v>
      </c>
      <c r="F614" s="99">
        <v>73930</v>
      </c>
      <c r="G614" s="100">
        <v>1</v>
      </c>
    </row>
    <row r="615" spans="1:7">
      <c r="A615" s="7" t="s">
        <v>534</v>
      </c>
      <c r="B615" s="7" t="s">
        <v>140</v>
      </c>
      <c r="C615" s="7" t="s">
        <v>111</v>
      </c>
      <c r="D615" s="8">
        <v>39092</v>
      </c>
      <c r="E615" s="87">
        <f t="shared" ca="1" si="9"/>
        <v>16</v>
      </c>
      <c r="F615" s="99">
        <v>73990</v>
      </c>
      <c r="G615" s="100">
        <v>3</v>
      </c>
    </row>
    <row r="616" spans="1:7">
      <c r="A616" s="7" t="s">
        <v>312</v>
      </c>
      <c r="B616" s="7" t="s">
        <v>121</v>
      </c>
      <c r="C616" s="7" t="s">
        <v>111</v>
      </c>
      <c r="D616" s="8">
        <v>40333</v>
      </c>
      <c r="E616" s="87">
        <f t="shared" ca="1" si="9"/>
        <v>12</v>
      </c>
      <c r="F616" s="99">
        <v>74020</v>
      </c>
      <c r="G616" s="100">
        <v>2</v>
      </c>
    </row>
    <row r="617" spans="1:7">
      <c r="A617" s="7" t="s">
        <v>477</v>
      </c>
      <c r="B617" s="7" t="s">
        <v>147</v>
      </c>
      <c r="C617" s="7" t="s">
        <v>111</v>
      </c>
      <c r="D617" s="8">
        <v>39283</v>
      </c>
      <c r="E617" s="87">
        <f t="shared" ca="1" si="9"/>
        <v>15</v>
      </c>
      <c r="F617" s="99">
        <v>74470</v>
      </c>
      <c r="G617" s="100">
        <v>3</v>
      </c>
    </row>
    <row r="618" spans="1:7">
      <c r="A618" s="7" t="s">
        <v>860</v>
      </c>
      <c r="B618" s="7" t="s">
        <v>709</v>
      </c>
      <c r="C618" s="7" t="s">
        <v>111</v>
      </c>
      <c r="D618" s="8">
        <v>36765</v>
      </c>
      <c r="E618" s="87">
        <f t="shared" ca="1" si="9"/>
        <v>22</v>
      </c>
      <c r="F618" s="99">
        <v>74500</v>
      </c>
      <c r="G618" s="100">
        <v>4</v>
      </c>
    </row>
    <row r="619" spans="1:7">
      <c r="A619" s="7" t="s">
        <v>889</v>
      </c>
      <c r="B619" s="7" t="s">
        <v>115</v>
      </c>
      <c r="C619" s="7" t="s">
        <v>108</v>
      </c>
      <c r="D619" s="8">
        <v>35969</v>
      </c>
      <c r="E619" s="87">
        <f t="shared" ca="1" si="9"/>
        <v>24</v>
      </c>
      <c r="F619" s="99">
        <v>74530</v>
      </c>
      <c r="G619" s="100">
        <v>5</v>
      </c>
    </row>
    <row r="620" spans="1:7">
      <c r="A620" s="7" t="s">
        <v>428</v>
      </c>
      <c r="B620" s="7" t="s">
        <v>123</v>
      </c>
      <c r="C620" s="7" t="s">
        <v>108</v>
      </c>
      <c r="D620" s="8">
        <v>39588</v>
      </c>
      <c r="E620" s="87">
        <f t="shared" ca="1" si="9"/>
        <v>14</v>
      </c>
      <c r="F620" s="99">
        <v>74670</v>
      </c>
      <c r="G620" s="100">
        <v>5</v>
      </c>
    </row>
    <row r="621" spans="1:7">
      <c r="A621" s="7" t="s">
        <v>238</v>
      </c>
      <c r="B621" s="7" t="s">
        <v>123</v>
      </c>
      <c r="C621" s="7" t="s">
        <v>108</v>
      </c>
      <c r="D621" s="8">
        <v>40575</v>
      </c>
      <c r="E621" s="87">
        <f t="shared" ca="1" si="9"/>
        <v>11</v>
      </c>
      <c r="F621" s="99">
        <v>74710</v>
      </c>
      <c r="G621" s="100">
        <v>2</v>
      </c>
    </row>
    <row r="622" spans="1:7">
      <c r="A622" s="7" t="s">
        <v>591</v>
      </c>
      <c r="B622" s="7" t="s">
        <v>123</v>
      </c>
      <c r="C622" s="7" t="s">
        <v>111</v>
      </c>
      <c r="D622" s="8">
        <v>38792</v>
      </c>
      <c r="E622" s="87">
        <f t="shared" ca="1" si="9"/>
        <v>16</v>
      </c>
      <c r="F622" s="99">
        <v>74740</v>
      </c>
      <c r="G622" s="100">
        <v>5</v>
      </c>
    </row>
    <row r="623" spans="1:7">
      <c r="A623" s="7" t="s">
        <v>641</v>
      </c>
      <c r="B623" s="7" t="s">
        <v>135</v>
      </c>
      <c r="C623" s="7" t="s">
        <v>108</v>
      </c>
      <c r="D623" s="8">
        <v>36764</v>
      </c>
      <c r="E623" s="87">
        <f t="shared" ca="1" si="9"/>
        <v>22</v>
      </c>
      <c r="F623" s="99">
        <v>74840</v>
      </c>
      <c r="G623" s="100">
        <v>4</v>
      </c>
    </row>
    <row r="624" spans="1:7">
      <c r="A624" s="7" t="s">
        <v>786</v>
      </c>
      <c r="B624" s="7" t="s">
        <v>283</v>
      </c>
      <c r="C624" s="7" t="s">
        <v>108</v>
      </c>
      <c r="D624" s="8">
        <v>36569</v>
      </c>
      <c r="E624" s="87">
        <f t="shared" ca="1" si="9"/>
        <v>22</v>
      </c>
      <c r="F624" s="99">
        <v>75060</v>
      </c>
      <c r="G624" s="100">
        <v>5</v>
      </c>
    </row>
    <row r="625" spans="1:7">
      <c r="A625" s="7" t="s">
        <v>301</v>
      </c>
      <c r="B625" s="7" t="s">
        <v>121</v>
      </c>
      <c r="C625" s="7" t="s">
        <v>111</v>
      </c>
      <c r="D625" s="8">
        <v>40372</v>
      </c>
      <c r="E625" s="87">
        <f t="shared" ca="1" si="9"/>
        <v>12</v>
      </c>
      <c r="F625" s="99">
        <v>75100</v>
      </c>
      <c r="G625" s="100">
        <v>4</v>
      </c>
    </row>
    <row r="626" spans="1:7">
      <c r="A626" s="7" t="s">
        <v>840</v>
      </c>
      <c r="B626" s="7" t="s">
        <v>140</v>
      </c>
      <c r="C626" s="7" t="s">
        <v>108</v>
      </c>
      <c r="D626" s="8">
        <v>36009</v>
      </c>
      <c r="E626" s="87">
        <f t="shared" ca="1" si="9"/>
        <v>24</v>
      </c>
      <c r="F626" s="99">
        <v>75120</v>
      </c>
      <c r="G626" s="100">
        <v>5</v>
      </c>
    </row>
    <row r="627" spans="1:7">
      <c r="A627" s="7" t="s">
        <v>12</v>
      </c>
      <c r="B627" s="7" t="s">
        <v>135</v>
      </c>
      <c r="C627" s="7" t="s">
        <v>108</v>
      </c>
      <c r="D627" s="8">
        <v>36260</v>
      </c>
      <c r="E627" s="87">
        <f t="shared" ca="1" si="9"/>
        <v>23</v>
      </c>
      <c r="F627" s="99">
        <v>75150</v>
      </c>
      <c r="G627" s="100">
        <v>1</v>
      </c>
    </row>
    <row r="628" spans="1:7">
      <c r="A628" s="7" t="s">
        <v>855</v>
      </c>
      <c r="B628" s="7" t="s">
        <v>140</v>
      </c>
      <c r="C628" s="7" t="s">
        <v>108</v>
      </c>
      <c r="D628" s="8">
        <v>37943</v>
      </c>
      <c r="E628" s="87">
        <f t="shared" ca="1" si="9"/>
        <v>19</v>
      </c>
      <c r="F628" s="99">
        <v>75176</v>
      </c>
      <c r="G628" s="100">
        <v>3</v>
      </c>
    </row>
    <row r="629" spans="1:7">
      <c r="A629" s="7" t="s">
        <v>127</v>
      </c>
      <c r="B629" s="7" t="s">
        <v>115</v>
      </c>
      <c r="C629" s="7" t="s">
        <v>108</v>
      </c>
      <c r="D629" s="8">
        <v>41183</v>
      </c>
      <c r="E629" s="87">
        <f t="shared" ca="1" si="9"/>
        <v>10</v>
      </c>
      <c r="F629" s="99">
        <v>75370</v>
      </c>
      <c r="G629" s="100">
        <v>2</v>
      </c>
    </row>
    <row r="630" spans="1:7">
      <c r="A630" s="7" t="s">
        <v>839</v>
      </c>
      <c r="B630" s="7" t="s">
        <v>140</v>
      </c>
      <c r="C630" s="7" t="s">
        <v>111</v>
      </c>
      <c r="D630" s="8">
        <v>37820</v>
      </c>
      <c r="E630" s="87">
        <f t="shared" ca="1" si="9"/>
        <v>19</v>
      </c>
      <c r="F630" s="99">
        <v>75420</v>
      </c>
      <c r="G630" s="100">
        <v>1</v>
      </c>
    </row>
    <row r="631" spans="1:7">
      <c r="A631" s="7" t="s">
        <v>494</v>
      </c>
      <c r="B631" s="7" t="s">
        <v>107</v>
      </c>
      <c r="C631" s="7" t="s">
        <v>111</v>
      </c>
      <c r="D631" s="8">
        <v>39239</v>
      </c>
      <c r="E631" s="87">
        <f t="shared" ca="1" si="9"/>
        <v>15</v>
      </c>
      <c r="F631" s="99">
        <v>75550</v>
      </c>
      <c r="G631" s="100">
        <v>3</v>
      </c>
    </row>
    <row r="632" spans="1:7">
      <c r="A632" s="7" t="s">
        <v>306</v>
      </c>
      <c r="B632" s="7" t="s">
        <v>147</v>
      </c>
      <c r="C632" s="7" t="s">
        <v>108</v>
      </c>
      <c r="D632" s="8">
        <v>40361</v>
      </c>
      <c r="E632" s="87">
        <f t="shared" ca="1" si="9"/>
        <v>12</v>
      </c>
      <c r="F632" s="99">
        <v>75780</v>
      </c>
      <c r="G632" s="100">
        <v>2</v>
      </c>
    </row>
    <row r="633" spans="1:7">
      <c r="A633" s="7" t="s">
        <v>547</v>
      </c>
      <c r="B633" s="7" t="s">
        <v>137</v>
      </c>
      <c r="C633" s="7" t="s">
        <v>111</v>
      </c>
      <c r="D633" s="8">
        <v>39024</v>
      </c>
      <c r="E633" s="87">
        <f t="shared" ca="1" si="9"/>
        <v>16</v>
      </c>
      <c r="F633" s="99">
        <v>76020</v>
      </c>
      <c r="G633" s="100">
        <v>1</v>
      </c>
    </row>
    <row r="634" spans="1:7">
      <c r="A634" s="7" t="s">
        <v>803</v>
      </c>
      <c r="B634" s="7" t="s">
        <v>140</v>
      </c>
      <c r="C634" s="7" t="s">
        <v>108</v>
      </c>
      <c r="D634" s="8">
        <v>36535</v>
      </c>
      <c r="E634" s="87">
        <f t="shared" ca="1" si="9"/>
        <v>23</v>
      </c>
      <c r="F634" s="99">
        <v>76192</v>
      </c>
      <c r="G634" s="100">
        <v>4</v>
      </c>
    </row>
    <row r="635" spans="1:7">
      <c r="A635" s="7" t="s">
        <v>364</v>
      </c>
      <c r="B635" s="7" t="s">
        <v>260</v>
      </c>
      <c r="C635" s="7" t="s">
        <v>108</v>
      </c>
      <c r="D635" s="8">
        <v>39923</v>
      </c>
      <c r="E635" s="87">
        <f t="shared" ca="1" si="9"/>
        <v>13</v>
      </c>
      <c r="F635" s="99">
        <v>76440</v>
      </c>
      <c r="G635" s="100">
        <v>3</v>
      </c>
    </row>
    <row r="636" spans="1:7">
      <c r="A636" s="7" t="s">
        <v>582</v>
      </c>
      <c r="B636" s="7" t="s">
        <v>140</v>
      </c>
      <c r="C636" s="7" t="s">
        <v>108</v>
      </c>
      <c r="D636" s="8">
        <v>38809</v>
      </c>
      <c r="E636" s="87">
        <f t="shared" ca="1" si="9"/>
        <v>16</v>
      </c>
      <c r="F636" s="99">
        <v>76584</v>
      </c>
      <c r="G636" s="100">
        <v>1</v>
      </c>
    </row>
    <row r="637" spans="1:7">
      <c r="A637" s="7" t="s">
        <v>646</v>
      </c>
      <c r="B637" s="7" t="s">
        <v>135</v>
      </c>
      <c r="C637" s="7" t="s">
        <v>111</v>
      </c>
      <c r="D637" s="8">
        <v>36777</v>
      </c>
      <c r="E637" s="87">
        <f t="shared" ca="1" si="9"/>
        <v>22</v>
      </c>
      <c r="F637" s="99">
        <v>76690</v>
      </c>
      <c r="G637" s="100">
        <v>3</v>
      </c>
    </row>
    <row r="638" spans="1:7">
      <c r="A638" s="7" t="s">
        <v>472</v>
      </c>
      <c r="B638" s="7" t="s">
        <v>110</v>
      </c>
      <c r="C638" s="7" t="s">
        <v>111</v>
      </c>
      <c r="D638" s="8">
        <v>39298</v>
      </c>
      <c r="E638" s="87">
        <f t="shared" ca="1" si="9"/>
        <v>15</v>
      </c>
      <c r="F638" s="99">
        <v>76870</v>
      </c>
      <c r="G638" s="100">
        <v>5</v>
      </c>
    </row>
    <row r="639" spans="1:7">
      <c r="A639" s="7" t="s">
        <v>817</v>
      </c>
      <c r="B639" s="7" t="s">
        <v>140</v>
      </c>
      <c r="C639" s="7" t="s">
        <v>111</v>
      </c>
      <c r="D639" s="8">
        <v>35927</v>
      </c>
      <c r="E639" s="87">
        <f t="shared" ca="1" si="9"/>
        <v>24</v>
      </c>
      <c r="F639" s="99">
        <v>76910</v>
      </c>
      <c r="G639" s="100">
        <v>1</v>
      </c>
    </row>
    <row r="640" spans="1:7">
      <c r="A640" s="7" t="s">
        <v>911</v>
      </c>
      <c r="B640" s="7" t="s">
        <v>110</v>
      </c>
      <c r="C640" s="7" t="s">
        <v>108</v>
      </c>
      <c r="D640" s="8">
        <v>37848</v>
      </c>
      <c r="E640" s="87">
        <f t="shared" ca="1" si="9"/>
        <v>19</v>
      </c>
      <c r="F640" s="99">
        <v>76910</v>
      </c>
      <c r="G640" s="100">
        <v>2</v>
      </c>
    </row>
    <row r="641" spans="1:7">
      <c r="A641" s="7" t="s">
        <v>767</v>
      </c>
      <c r="B641" s="7" t="s">
        <v>123</v>
      </c>
      <c r="C641" s="7" t="s">
        <v>111</v>
      </c>
      <c r="D641" s="8">
        <v>36087</v>
      </c>
      <c r="E641" s="87">
        <f t="shared" ca="1" si="9"/>
        <v>24</v>
      </c>
      <c r="F641" s="99">
        <v>76930</v>
      </c>
      <c r="G641" s="100">
        <v>1</v>
      </c>
    </row>
    <row r="642" spans="1:7">
      <c r="A642" s="7" t="s">
        <v>962</v>
      </c>
      <c r="B642" s="7" t="s">
        <v>107</v>
      </c>
      <c r="C642" s="7" t="s">
        <v>111</v>
      </c>
      <c r="D642" s="8">
        <v>37065</v>
      </c>
      <c r="E642" s="87">
        <f t="shared" ref="E642:E705" ca="1" si="10">DATEDIF(D642,TODAY(),"Y")</f>
        <v>21</v>
      </c>
      <c r="F642" s="99">
        <v>77136</v>
      </c>
      <c r="G642" s="100">
        <v>5</v>
      </c>
    </row>
    <row r="643" spans="1:7">
      <c r="A643" s="7" t="s">
        <v>348</v>
      </c>
      <c r="B643" s="7" t="s">
        <v>123</v>
      </c>
      <c r="C643" s="7" t="s">
        <v>108</v>
      </c>
      <c r="D643" s="8">
        <v>40200</v>
      </c>
      <c r="E643" s="87">
        <f t="shared" ca="1" si="10"/>
        <v>13</v>
      </c>
      <c r="F643" s="99">
        <v>77350</v>
      </c>
      <c r="G643" s="100">
        <v>5</v>
      </c>
    </row>
    <row r="644" spans="1:7">
      <c r="A644" s="7" t="s">
        <v>314</v>
      </c>
      <c r="B644" s="7" t="s">
        <v>123</v>
      </c>
      <c r="C644" s="7" t="s">
        <v>108</v>
      </c>
      <c r="D644" s="8">
        <v>40320</v>
      </c>
      <c r="E644" s="87">
        <f t="shared" ca="1" si="10"/>
        <v>12</v>
      </c>
      <c r="F644" s="99">
        <v>77580</v>
      </c>
      <c r="G644" s="100">
        <v>3</v>
      </c>
    </row>
    <row r="645" spans="1:7">
      <c r="A645" s="7" t="s">
        <v>955</v>
      </c>
      <c r="B645" s="7" t="s">
        <v>107</v>
      </c>
      <c r="C645" s="7" t="s">
        <v>108</v>
      </c>
      <c r="D645" s="8">
        <v>36243</v>
      </c>
      <c r="E645" s="87">
        <f t="shared" ca="1" si="10"/>
        <v>23</v>
      </c>
      <c r="F645" s="99">
        <v>77680</v>
      </c>
      <c r="G645" s="100">
        <v>3</v>
      </c>
    </row>
    <row r="646" spans="1:7">
      <c r="A646" s="7" t="s">
        <v>198</v>
      </c>
      <c r="B646" s="7" t="s">
        <v>177</v>
      </c>
      <c r="C646" s="7" t="s">
        <v>108</v>
      </c>
      <c r="D646" s="8">
        <v>40765</v>
      </c>
      <c r="E646" s="87">
        <f t="shared" ca="1" si="10"/>
        <v>11</v>
      </c>
      <c r="F646" s="99">
        <v>77720</v>
      </c>
      <c r="G646" s="100">
        <v>3</v>
      </c>
    </row>
    <row r="647" spans="1:7">
      <c r="A647" s="7" t="s">
        <v>197</v>
      </c>
      <c r="B647" s="7" t="s">
        <v>110</v>
      </c>
      <c r="C647" s="7" t="s">
        <v>108</v>
      </c>
      <c r="D647" s="8">
        <v>40765</v>
      </c>
      <c r="E647" s="87">
        <f t="shared" ca="1" si="10"/>
        <v>11</v>
      </c>
      <c r="F647" s="99">
        <v>77740</v>
      </c>
      <c r="G647" s="100">
        <v>1</v>
      </c>
    </row>
    <row r="648" spans="1:7">
      <c r="A648" s="7" t="s">
        <v>934</v>
      </c>
      <c r="B648" s="7" t="s">
        <v>119</v>
      </c>
      <c r="C648" s="7" t="s">
        <v>111</v>
      </c>
      <c r="D648" s="8">
        <v>36642</v>
      </c>
      <c r="E648" s="87">
        <f t="shared" ca="1" si="10"/>
        <v>22</v>
      </c>
      <c r="F648" s="99">
        <v>77760</v>
      </c>
      <c r="G648" s="100">
        <v>3</v>
      </c>
    </row>
    <row r="649" spans="1:7">
      <c r="A649" s="7" t="s">
        <v>261</v>
      </c>
      <c r="B649" s="7" t="s">
        <v>123</v>
      </c>
      <c r="C649" s="7" t="s">
        <v>108</v>
      </c>
      <c r="D649" s="8">
        <v>40501</v>
      </c>
      <c r="E649" s="87">
        <f t="shared" ca="1" si="10"/>
        <v>12</v>
      </c>
      <c r="F649" s="99">
        <v>77820</v>
      </c>
      <c r="G649" s="100">
        <v>3</v>
      </c>
    </row>
    <row r="650" spans="1:7">
      <c r="A650" s="7" t="s">
        <v>523</v>
      </c>
      <c r="B650" s="7" t="s">
        <v>115</v>
      </c>
      <c r="C650" s="7" t="s">
        <v>108</v>
      </c>
      <c r="D650" s="8">
        <v>39123</v>
      </c>
      <c r="E650" s="87">
        <f t="shared" ca="1" si="10"/>
        <v>15</v>
      </c>
      <c r="F650" s="99">
        <v>77840</v>
      </c>
      <c r="G650" s="100">
        <v>2</v>
      </c>
    </row>
    <row r="651" spans="1:7">
      <c r="A651" s="7" t="s">
        <v>541</v>
      </c>
      <c r="B651" s="7" t="s">
        <v>147</v>
      </c>
      <c r="C651" s="7" t="s">
        <v>111</v>
      </c>
      <c r="D651" s="8">
        <v>39063</v>
      </c>
      <c r="E651" s="87">
        <f t="shared" ca="1" si="10"/>
        <v>16</v>
      </c>
      <c r="F651" s="99">
        <v>77930</v>
      </c>
      <c r="G651" s="100">
        <v>5</v>
      </c>
    </row>
    <row r="652" spans="1:7">
      <c r="A652" s="7" t="s">
        <v>253</v>
      </c>
      <c r="B652" s="7" t="s">
        <v>115</v>
      </c>
      <c r="C652" s="7" t="s">
        <v>108</v>
      </c>
      <c r="D652" s="8">
        <v>40525</v>
      </c>
      <c r="E652" s="87">
        <f t="shared" ca="1" si="10"/>
        <v>12</v>
      </c>
      <c r="F652" s="99">
        <v>77950</v>
      </c>
      <c r="G652" s="100">
        <v>4</v>
      </c>
    </row>
    <row r="653" spans="1:7">
      <c r="A653" s="7" t="s">
        <v>680</v>
      </c>
      <c r="B653" s="7" t="s">
        <v>121</v>
      </c>
      <c r="C653" s="7" t="s">
        <v>111</v>
      </c>
      <c r="D653" s="8">
        <v>37803</v>
      </c>
      <c r="E653" s="87">
        <f t="shared" ca="1" si="10"/>
        <v>19</v>
      </c>
      <c r="F653" s="99">
        <v>78100</v>
      </c>
      <c r="G653" s="100">
        <v>3</v>
      </c>
    </row>
    <row r="654" spans="1:7">
      <c r="A654" s="7" t="s">
        <v>362</v>
      </c>
      <c r="B654" s="7" t="s">
        <v>140</v>
      </c>
      <c r="C654" s="7" t="s">
        <v>108</v>
      </c>
      <c r="D654" s="8">
        <v>39972</v>
      </c>
      <c r="E654" s="87">
        <f t="shared" ca="1" si="10"/>
        <v>13</v>
      </c>
      <c r="F654" s="99">
        <v>78170</v>
      </c>
      <c r="G654" s="100">
        <v>5</v>
      </c>
    </row>
    <row r="655" spans="1:7">
      <c r="A655" s="7" t="s">
        <v>370</v>
      </c>
      <c r="B655" s="7" t="s">
        <v>140</v>
      </c>
      <c r="C655" s="7" t="s">
        <v>111</v>
      </c>
      <c r="D655" s="8">
        <v>39830</v>
      </c>
      <c r="E655" s="87">
        <f t="shared" ca="1" si="10"/>
        <v>14</v>
      </c>
      <c r="F655" s="99">
        <v>78520</v>
      </c>
      <c r="G655" s="100">
        <v>4</v>
      </c>
    </row>
    <row r="656" spans="1:7">
      <c r="A656" s="7" t="s">
        <v>800</v>
      </c>
      <c r="B656" s="7" t="s">
        <v>140</v>
      </c>
      <c r="C656" s="7" t="s">
        <v>108</v>
      </c>
      <c r="D656" s="8">
        <v>35801</v>
      </c>
      <c r="E656" s="87">
        <f t="shared" ca="1" si="10"/>
        <v>25</v>
      </c>
      <c r="F656" s="99">
        <v>78570</v>
      </c>
      <c r="G656" s="100">
        <v>1</v>
      </c>
    </row>
    <row r="657" spans="1:7">
      <c r="A657" s="7" t="s">
        <v>493</v>
      </c>
      <c r="B657" s="7" t="s">
        <v>107</v>
      </c>
      <c r="C657" s="7" t="s">
        <v>111</v>
      </c>
      <c r="D657" s="8">
        <v>39248</v>
      </c>
      <c r="E657" s="87">
        <f t="shared" ca="1" si="10"/>
        <v>15</v>
      </c>
      <c r="F657" s="99">
        <v>78590</v>
      </c>
      <c r="G657" s="100">
        <v>1</v>
      </c>
    </row>
    <row r="658" spans="1:7">
      <c r="A658" s="7" t="s">
        <v>594</v>
      </c>
      <c r="B658" s="7" t="s">
        <v>119</v>
      </c>
      <c r="C658" s="7" t="s">
        <v>108</v>
      </c>
      <c r="D658" s="8">
        <v>38784</v>
      </c>
      <c r="E658" s="87">
        <f t="shared" ca="1" si="10"/>
        <v>16</v>
      </c>
      <c r="F658" s="99">
        <v>78710</v>
      </c>
      <c r="G658" s="100">
        <v>4</v>
      </c>
    </row>
    <row r="659" spans="1:7">
      <c r="A659" s="7" t="s">
        <v>959</v>
      </c>
      <c r="B659" s="7" t="s">
        <v>107</v>
      </c>
      <c r="C659" s="7" t="s">
        <v>108</v>
      </c>
      <c r="D659" s="8">
        <v>37009</v>
      </c>
      <c r="E659" s="87">
        <f t="shared" ca="1" si="10"/>
        <v>21</v>
      </c>
      <c r="F659" s="99">
        <v>78710</v>
      </c>
      <c r="G659" s="100">
        <v>2</v>
      </c>
    </row>
    <row r="660" spans="1:7">
      <c r="A660" s="7" t="s">
        <v>597</v>
      </c>
      <c r="B660" s="7" t="s">
        <v>260</v>
      </c>
      <c r="C660" s="7" t="s">
        <v>111</v>
      </c>
      <c r="D660" s="8">
        <v>38755</v>
      </c>
      <c r="E660" s="87">
        <f t="shared" ca="1" si="10"/>
        <v>16</v>
      </c>
      <c r="F660" s="99">
        <v>78860</v>
      </c>
      <c r="G660" s="100">
        <v>2</v>
      </c>
    </row>
    <row r="661" spans="1:7">
      <c r="A661" s="7" t="s">
        <v>942</v>
      </c>
      <c r="B661" s="7" t="s">
        <v>119</v>
      </c>
      <c r="C661" s="7" t="s">
        <v>108</v>
      </c>
      <c r="D661" s="8">
        <v>36012</v>
      </c>
      <c r="E661" s="87">
        <f t="shared" ca="1" si="10"/>
        <v>24</v>
      </c>
      <c r="F661" s="99">
        <v>78950</v>
      </c>
      <c r="G661" s="100">
        <v>1</v>
      </c>
    </row>
    <row r="662" spans="1:7">
      <c r="A662" s="7" t="s">
        <v>293</v>
      </c>
      <c r="B662" s="7" t="s">
        <v>283</v>
      </c>
      <c r="C662" s="7" t="s">
        <v>108</v>
      </c>
      <c r="D662" s="9">
        <v>40400</v>
      </c>
      <c r="E662" s="87">
        <f t="shared" ca="1" si="10"/>
        <v>12</v>
      </c>
      <c r="F662" s="99">
        <v>79150</v>
      </c>
      <c r="G662" s="100">
        <v>2</v>
      </c>
    </row>
    <row r="663" spans="1:7">
      <c r="A663" s="7" t="s">
        <v>510</v>
      </c>
      <c r="B663" s="7" t="s">
        <v>140</v>
      </c>
      <c r="C663" s="7" t="s">
        <v>111</v>
      </c>
      <c r="D663" s="8">
        <v>39166</v>
      </c>
      <c r="E663" s="87">
        <f t="shared" ca="1" si="10"/>
        <v>15</v>
      </c>
      <c r="F663" s="99">
        <v>79220</v>
      </c>
      <c r="G663" s="100">
        <v>4</v>
      </c>
    </row>
    <row r="664" spans="1:7">
      <c r="A664" s="7" t="s">
        <v>424</v>
      </c>
      <c r="B664" s="7" t="s">
        <v>107</v>
      </c>
      <c r="C664" s="7" t="s">
        <v>108</v>
      </c>
      <c r="D664" s="8">
        <v>39602</v>
      </c>
      <c r="E664" s="87">
        <f t="shared" ca="1" si="10"/>
        <v>14</v>
      </c>
      <c r="F664" s="99">
        <v>79380</v>
      </c>
      <c r="G664" s="100">
        <v>5</v>
      </c>
    </row>
    <row r="665" spans="1:7">
      <c r="A665" s="7" t="s">
        <v>210</v>
      </c>
      <c r="B665" s="7" t="s">
        <v>110</v>
      </c>
      <c r="C665" s="7" t="s">
        <v>111</v>
      </c>
      <c r="D665" s="8">
        <v>40707</v>
      </c>
      <c r="E665" s="87">
        <f t="shared" ca="1" si="10"/>
        <v>11</v>
      </c>
      <c r="F665" s="99">
        <v>79380</v>
      </c>
      <c r="G665" s="100">
        <v>1</v>
      </c>
    </row>
    <row r="666" spans="1:7">
      <c r="A666" s="7" t="s">
        <v>187</v>
      </c>
      <c r="B666" s="7" t="s">
        <v>110</v>
      </c>
      <c r="C666" s="7" t="s">
        <v>108</v>
      </c>
      <c r="D666" s="8">
        <v>40831</v>
      </c>
      <c r="E666" s="87">
        <f t="shared" ca="1" si="10"/>
        <v>11</v>
      </c>
      <c r="F666" s="99">
        <v>79400</v>
      </c>
      <c r="G666" s="100">
        <v>4</v>
      </c>
    </row>
    <row r="667" spans="1:7">
      <c r="A667" s="7" t="s">
        <v>363</v>
      </c>
      <c r="B667" s="7" t="s">
        <v>123</v>
      </c>
      <c r="C667" s="7" t="s">
        <v>111</v>
      </c>
      <c r="D667" s="8">
        <v>39959</v>
      </c>
      <c r="E667" s="87">
        <f t="shared" ca="1" si="10"/>
        <v>13</v>
      </c>
      <c r="F667" s="99">
        <v>79460</v>
      </c>
      <c r="G667" s="100">
        <v>5</v>
      </c>
    </row>
    <row r="668" spans="1:7">
      <c r="A668" s="7" t="s">
        <v>947</v>
      </c>
      <c r="B668" s="7" t="s">
        <v>119</v>
      </c>
      <c r="C668" s="7" t="s">
        <v>108</v>
      </c>
      <c r="D668" s="8">
        <v>36078</v>
      </c>
      <c r="E668" s="87">
        <f t="shared" ca="1" si="10"/>
        <v>24</v>
      </c>
      <c r="F668" s="99">
        <v>79610</v>
      </c>
      <c r="G668" s="100">
        <v>2</v>
      </c>
    </row>
    <row r="669" spans="1:7">
      <c r="A669" s="7" t="s">
        <v>584</v>
      </c>
      <c r="B669" s="7" t="s">
        <v>140</v>
      </c>
      <c r="C669" s="7" t="s">
        <v>108</v>
      </c>
      <c r="D669" s="8">
        <v>38807</v>
      </c>
      <c r="E669" s="87">
        <f t="shared" ca="1" si="10"/>
        <v>16</v>
      </c>
      <c r="F669" s="99">
        <v>79730</v>
      </c>
      <c r="G669" s="100">
        <v>2</v>
      </c>
    </row>
    <row r="670" spans="1:7">
      <c r="A670" s="7" t="s">
        <v>134</v>
      </c>
      <c r="B670" s="7" t="s">
        <v>135</v>
      </c>
      <c r="C670" s="7" t="s">
        <v>108</v>
      </c>
      <c r="D670" s="8">
        <v>41136</v>
      </c>
      <c r="E670" s="87">
        <f t="shared" ca="1" si="10"/>
        <v>10</v>
      </c>
      <c r="F670" s="99">
        <v>79760</v>
      </c>
      <c r="G670" s="100">
        <v>5</v>
      </c>
    </row>
    <row r="671" spans="1:7">
      <c r="A671" s="7" t="s">
        <v>165</v>
      </c>
      <c r="B671" s="7" t="s">
        <v>115</v>
      </c>
      <c r="C671" s="7" t="s">
        <v>108</v>
      </c>
      <c r="D671" s="8">
        <v>40947</v>
      </c>
      <c r="E671" s="87">
        <f t="shared" ca="1" si="10"/>
        <v>10</v>
      </c>
      <c r="F671" s="99">
        <v>79770</v>
      </c>
      <c r="G671" s="100">
        <v>4</v>
      </c>
    </row>
    <row r="672" spans="1:7">
      <c r="A672" s="7" t="s">
        <v>248</v>
      </c>
      <c r="B672" s="7" t="s">
        <v>137</v>
      </c>
      <c r="C672" s="7" t="s">
        <v>111</v>
      </c>
      <c r="D672" s="8">
        <v>40550</v>
      </c>
      <c r="E672" s="87">
        <f t="shared" ca="1" si="10"/>
        <v>12</v>
      </c>
      <c r="F672" s="99">
        <v>80050</v>
      </c>
      <c r="G672" s="100">
        <v>2</v>
      </c>
    </row>
    <row r="673" spans="1:7">
      <c r="A673" s="7" t="s">
        <v>411</v>
      </c>
      <c r="B673" s="7" t="s">
        <v>115</v>
      </c>
      <c r="C673" s="7" t="s">
        <v>108</v>
      </c>
      <c r="D673" s="8">
        <v>39678</v>
      </c>
      <c r="E673" s="87">
        <f t="shared" ca="1" si="10"/>
        <v>14</v>
      </c>
      <c r="F673" s="99">
        <v>80090</v>
      </c>
      <c r="G673" s="100">
        <v>2</v>
      </c>
    </row>
    <row r="674" spans="1:7">
      <c r="A674" s="7" t="s">
        <v>596</v>
      </c>
      <c r="B674" s="7" t="s">
        <v>137</v>
      </c>
      <c r="C674" s="7" t="s">
        <v>108</v>
      </c>
      <c r="D674" s="8">
        <v>38774</v>
      </c>
      <c r="E674" s="87">
        <f t="shared" ca="1" si="10"/>
        <v>16</v>
      </c>
      <c r="F674" s="99">
        <v>80120</v>
      </c>
      <c r="G674" s="100">
        <v>4</v>
      </c>
    </row>
    <row r="675" spans="1:7">
      <c r="A675" s="7" t="s">
        <v>236</v>
      </c>
      <c r="B675" s="7" t="s">
        <v>119</v>
      </c>
      <c r="C675" s="7" t="s">
        <v>108</v>
      </c>
      <c r="D675" s="8">
        <v>40581</v>
      </c>
      <c r="E675" s="87">
        <f t="shared" ca="1" si="10"/>
        <v>11</v>
      </c>
      <c r="F675" s="99">
        <v>80260</v>
      </c>
      <c r="G675" s="100">
        <v>3</v>
      </c>
    </row>
    <row r="676" spans="1:7">
      <c r="A676" s="7" t="s">
        <v>563</v>
      </c>
      <c r="B676" s="7" t="s">
        <v>140</v>
      </c>
      <c r="C676" s="7" t="s">
        <v>111</v>
      </c>
      <c r="D676" s="8">
        <v>38912</v>
      </c>
      <c r="E676" s="87">
        <f t="shared" ca="1" si="10"/>
        <v>16</v>
      </c>
      <c r="F676" s="99">
        <v>80330</v>
      </c>
      <c r="G676" s="100">
        <v>4</v>
      </c>
    </row>
    <row r="677" spans="1:7">
      <c r="A677" s="7" t="s">
        <v>378</v>
      </c>
      <c r="B677" s="7" t="s">
        <v>140</v>
      </c>
      <c r="C677" s="7" t="s">
        <v>111</v>
      </c>
      <c r="D677" s="8">
        <v>39785</v>
      </c>
      <c r="E677" s="87">
        <f t="shared" ca="1" si="10"/>
        <v>14</v>
      </c>
      <c r="F677" s="99">
        <v>80690</v>
      </c>
      <c r="G677" s="100">
        <v>3</v>
      </c>
    </row>
    <row r="678" spans="1:7">
      <c r="A678" s="7" t="s">
        <v>342</v>
      </c>
      <c r="B678" s="7" t="s">
        <v>107</v>
      </c>
      <c r="C678" s="7" t="s">
        <v>111</v>
      </c>
      <c r="D678" s="8">
        <v>40235</v>
      </c>
      <c r="E678" s="87">
        <f t="shared" ca="1" si="10"/>
        <v>12</v>
      </c>
      <c r="F678" s="99">
        <v>80729</v>
      </c>
      <c r="G678" s="100">
        <v>3</v>
      </c>
    </row>
    <row r="679" spans="1:7">
      <c r="A679" s="7" t="s">
        <v>414</v>
      </c>
      <c r="B679" s="7" t="s">
        <v>115</v>
      </c>
      <c r="C679" s="7" t="s">
        <v>108</v>
      </c>
      <c r="D679" s="8">
        <v>39657</v>
      </c>
      <c r="E679" s="87">
        <f t="shared" ca="1" si="10"/>
        <v>14</v>
      </c>
      <c r="F679" s="99">
        <v>80880</v>
      </c>
      <c r="G679" s="100">
        <v>1</v>
      </c>
    </row>
    <row r="680" spans="1:7">
      <c r="A680" s="7" t="s">
        <v>425</v>
      </c>
      <c r="B680" s="7" t="s">
        <v>140</v>
      </c>
      <c r="C680" s="7" t="s">
        <v>108</v>
      </c>
      <c r="D680" s="8">
        <v>39597</v>
      </c>
      <c r="E680" s="87">
        <f t="shared" ca="1" si="10"/>
        <v>14</v>
      </c>
      <c r="F680" s="99">
        <v>81010</v>
      </c>
      <c r="G680" s="100">
        <v>4</v>
      </c>
    </row>
    <row r="681" spans="1:7">
      <c r="A681" s="7" t="s">
        <v>112</v>
      </c>
      <c r="B681" s="7" t="s">
        <v>113</v>
      </c>
      <c r="C681" s="7" t="s">
        <v>111</v>
      </c>
      <c r="D681" s="8">
        <v>41254</v>
      </c>
      <c r="E681" s="87">
        <f t="shared" ca="1" si="10"/>
        <v>10</v>
      </c>
      <c r="F681" s="99">
        <v>81070</v>
      </c>
      <c r="G681" s="100">
        <v>5</v>
      </c>
    </row>
    <row r="682" spans="1:7">
      <c r="A682" s="7" t="s">
        <v>608</v>
      </c>
      <c r="B682" s="7" t="s">
        <v>107</v>
      </c>
      <c r="C682" s="7" t="s">
        <v>108</v>
      </c>
      <c r="D682" s="8">
        <v>38347</v>
      </c>
      <c r="E682" s="87">
        <f t="shared" ca="1" si="10"/>
        <v>18</v>
      </c>
      <c r="F682" s="99">
        <v>81340</v>
      </c>
      <c r="G682" s="100">
        <v>2</v>
      </c>
    </row>
    <row r="683" spans="1:7">
      <c r="A683" s="7" t="s">
        <v>807</v>
      </c>
      <c r="B683" s="7" t="s">
        <v>140</v>
      </c>
      <c r="C683" s="7" t="s">
        <v>108</v>
      </c>
      <c r="D683" s="8">
        <v>36198</v>
      </c>
      <c r="E683" s="87">
        <f t="shared" ca="1" si="10"/>
        <v>23</v>
      </c>
      <c r="F683" s="99">
        <v>81400</v>
      </c>
      <c r="G683" s="100">
        <v>2</v>
      </c>
    </row>
    <row r="684" spans="1:7">
      <c r="A684" s="7" t="s">
        <v>185</v>
      </c>
      <c r="B684" s="7" t="s">
        <v>177</v>
      </c>
      <c r="C684" s="7" t="s">
        <v>108</v>
      </c>
      <c r="D684" s="8">
        <v>40841</v>
      </c>
      <c r="E684" s="87">
        <f t="shared" ca="1" si="10"/>
        <v>11</v>
      </c>
      <c r="F684" s="99">
        <v>81530</v>
      </c>
      <c r="G684" s="100">
        <v>5</v>
      </c>
    </row>
    <row r="685" spans="1:7">
      <c r="A685" s="7" t="s">
        <v>575</v>
      </c>
      <c r="B685" s="7" t="s">
        <v>147</v>
      </c>
      <c r="C685" s="7" t="s">
        <v>108</v>
      </c>
      <c r="D685" s="8">
        <v>38834</v>
      </c>
      <c r="E685" s="87">
        <f t="shared" ca="1" si="10"/>
        <v>16</v>
      </c>
      <c r="F685" s="99">
        <v>81640</v>
      </c>
      <c r="G685" s="100">
        <v>4</v>
      </c>
    </row>
    <row r="686" spans="1:7">
      <c r="A686" s="7" t="s">
        <v>468</v>
      </c>
      <c r="B686" s="7" t="s">
        <v>147</v>
      </c>
      <c r="C686" s="7" t="s">
        <v>111</v>
      </c>
      <c r="D686" s="8">
        <v>39330</v>
      </c>
      <c r="E686" s="87">
        <f t="shared" ca="1" si="10"/>
        <v>15</v>
      </c>
      <c r="F686" s="99">
        <v>81930</v>
      </c>
      <c r="G686" s="100">
        <v>5</v>
      </c>
    </row>
    <row r="687" spans="1:7">
      <c r="A687" s="7" t="s">
        <v>487</v>
      </c>
      <c r="B687" s="7" t="s">
        <v>140</v>
      </c>
      <c r="C687" s="7" t="s">
        <v>108</v>
      </c>
      <c r="D687" s="8">
        <v>39264</v>
      </c>
      <c r="E687" s="87">
        <f t="shared" ca="1" si="10"/>
        <v>15</v>
      </c>
      <c r="F687" s="99">
        <v>81980</v>
      </c>
      <c r="G687" s="100">
        <v>2</v>
      </c>
    </row>
    <row r="688" spans="1:7">
      <c r="A688" s="7" t="s">
        <v>866</v>
      </c>
      <c r="B688" s="7" t="s">
        <v>147</v>
      </c>
      <c r="C688" s="7" t="s">
        <v>108</v>
      </c>
      <c r="D688" s="8">
        <v>35857</v>
      </c>
      <c r="E688" s="87">
        <f t="shared" ca="1" si="10"/>
        <v>24</v>
      </c>
      <c r="F688" s="99">
        <v>82110</v>
      </c>
      <c r="G688" s="100">
        <v>3</v>
      </c>
    </row>
    <row r="689" spans="1:7">
      <c r="A689" s="7" t="s">
        <v>318</v>
      </c>
      <c r="B689" s="7" t="s">
        <v>123</v>
      </c>
      <c r="C689" s="7" t="s">
        <v>108</v>
      </c>
      <c r="D689" s="8">
        <v>40310</v>
      </c>
      <c r="E689" s="87">
        <f t="shared" ca="1" si="10"/>
        <v>12</v>
      </c>
      <c r="F689" s="99">
        <v>82120</v>
      </c>
      <c r="G689" s="100">
        <v>5</v>
      </c>
    </row>
    <row r="690" spans="1:7">
      <c r="A690" s="7" t="s">
        <v>397</v>
      </c>
      <c r="B690" s="7" t="s">
        <v>107</v>
      </c>
      <c r="C690" s="7" t="s">
        <v>108</v>
      </c>
      <c r="D690" s="8">
        <v>39728</v>
      </c>
      <c r="E690" s="87">
        <f t="shared" ca="1" si="10"/>
        <v>14</v>
      </c>
      <c r="F690" s="99">
        <v>82370</v>
      </c>
      <c r="G690" s="100">
        <v>5</v>
      </c>
    </row>
    <row r="691" spans="1:7">
      <c r="A691" s="7" t="s">
        <v>794</v>
      </c>
      <c r="B691" s="7" t="s">
        <v>113</v>
      </c>
      <c r="C691" s="7" t="s">
        <v>108</v>
      </c>
      <c r="D691" s="8">
        <v>36082</v>
      </c>
      <c r="E691" s="87">
        <f t="shared" ca="1" si="10"/>
        <v>24</v>
      </c>
      <c r="F691" s="99">
        <v>82400</v>
      </c>
      <c r="G691" s="100">
        <v>2</v>
      </c>
    </row>
    <row r="692" spans="1:7">
      <c r="A692" s="7" t="s">
        <v>924</v>
      </c>
      <c r="B692" s="7" t="s">
        <v>119</v>
      </c>
      <c r="C692" s="7" t="s">
        <v>108</v>
      </c>
      <c r="D692" s="8">
        <v>37625</v>
      </c>
      <c r="E692" s="87">
        <f t="shared" ca="1" si="10"/>
        <v>20</v>
      </c>
      <c r="F692" s="99">
        <v>82490</v>
      </c>
      <c r="G692" s="100">
        <v>5</v>
      </c>
    </row>
    <row r="693" spans="1:7">
      <c r="A693" s="7" t="s">
        <v>172</v>
      </c>
      <c r="B693" s="7" t="s">
        <v>137</v>
      </c>
      <c r="C693" s="7" t="s">
        <v>108</v>
      </c>
      <c r="D693" s="8">
        <v>40918</v>
      </c>
      <c r="E693" s="87">
        <f t="shared" ca="1" si="10"/>
        <v>11</v>
      </c>
      <c r="F693" s="99">
        <v>82500</v>
      </c>
      <c r="G693" s="100">
        <v>5</v>
      </c>
    </row>
    <row r="694" spans="1:7">
      <c r="A694" s="7" t="s">
        <v>502</v>
      </c>
      <c r="B694" s="7" t="s">
        <v>119</v>
      </c>
      <c r="C694" s="7" t="s">
        <v>108</v>
      </c>
      <c r="D694" s="8">
        <v>39183</v>
      </c>
      <c r="E694" s="87">
        <f t="shared" ca="1" si="10"/>
        <v>15</v>
      </c>
      <c r="F694" s="99">
        <v>82700</v>
      </c>
      <c r="G694" s="100">
        <v>3</v>
      </c>
    </row>
    <row r="695" spans="1:7">
      <c r="A695" s="7" t="s">
        <v>136</v>
      </c>
      <c r="B695" s="7" t="s">
        <v>137</v>
      </c>
      <c r="C695" s="7" t="s">
        <v>108</v>
      </c>
      <c r="D695" s="8">
        <v>41128</v>
      </c>
      <c r="E695" s="87">
        <f t="shared" ca="1" si="10"/>
        <v>10</v>
      </c>
      <c r="F695" s="99">
        <v>82760</v>
      </c>
      <c r="G695" s="100">
        <v>4</v>
      </c>
    </row>
    <row r="696" spans="1:7">
      <c r="A696" s="7" t="s">
        <v>533</v>
      </c>
      <c r="B696" s="7" t="s">
        <v>123</v>
      </c>
      <c r="C696" s="7" t="s">
        <v>111</v>
      </c>
      <c r="D696" s="8">
        <v>39094</v>
      </c>
      <c r="E696" s="87">
        <f t="shared" ca="1" si="10"/>
        <v>16</v>
      </c>
      <c r="F696" s="99">
        <v>83020</v>
      </c>
      <c r="G696" s="100">
        <v>4</v>
      </c>
    </row>
    <row r="697" spans="1:7">
      <c r="A697" s="7" t="s">
        <v>556</v>
      </c>
      <c r="B697" s="7" t="s">
        <v>123</v>
      </c>
      <c r="C697" s="7" t="s">
        <v>111</v>
      </c>
      <c r="D697" s="8">
        <v>38970</v>
      </c>
      <c r="E697" s="87">
        <f t="shared" ca="1" si="10"/>
        <v>16</v>
      </c>
      <c r="F697" s="99">
        <v>83070</v>
      </c>
      <c r="G697" s="100">
        <v>3</v>
      </c>
    </row>
    <row r="698" spans="1:7">
      <c r="A698" s="7" t="s">
        <v>446</v>
      </c>
      <c r="B698" s="7" t="s">
        <v>119</v>
      </c>
      <c r="C698" s="7" t="s">
        <v>108</v>
      </c>
      <c r="D698" s="8">
        <v>39448</v>
      </c>
      <c r="E698" s="87">
        <f t="shared" ca="1" si="10"/>
        <v>15</v>
      </c>
      <c r="F698" s="99">
        <v>83710</v>
      </c>
      <c r="G698" s="100">
        <v>3</v>
      </c>
    </row>
    <row r="699" spans="1:7">
      <c r="A699" s="7" t="s">
        <v>429</v>
      </c>
      <c r="B699" s="7" t="s">
        <v>140</v>
      </c>
      <c r="C699" s="7" t="s">
        <v>111</v>
      </c>
      <c r="D699" s="8">
        <v>39545</v>
      </c>
      <c r="E699" s="87">
        <f t="shared" ca="1" si="10"/>
        <v>14</v>
      </c>
      <c r="F699" s="99">
        <v>84170</v>
      </c>
      <c r="G699" s="100">
        <v>2</v>
      </c>
    </row>
    <row r="700" spans="1:7">
      <c r="A700" s="7" t="s">
        <v>571</v>
      </c>
      <c r="B700" s="7" t="s">
        <v>123</v>
      </c>
      <c r="C700" s="7" t="s">
        <v>111</v>
      </c>
      <c r="D700" s="8">
        <v>38856</v>
      </c>
      <c r="E700" s="87">
        <f t="shared" ca="1" si="10"/>
        <v>16</v>
      </c>
      <c r="F700" s="99">
        <v>84200</v>
      </c>
      <c r="G700" s="100">
        <v>2</v>
      </c>
    </row>
    <row r="701" spans="1:7">
      <c r="A701" s="7" t="s">
        <v>228</v>
      </c>
      <c r="B701" s="7" t="s">
        <v>115</v>
      </c>
      <c r="C701" s="7" t="s">
        <v>111</v>
      </c>
      <c r="D701" s="10">
        <v>40620</v>
      </c>
      <c r="E701" s="87">
        <f t="shared" ca="1" si="10"/>
        <v>11</v>
      </c>
      <c r="F701" s="99">
        <v>84300</v>
      </c>
      <c r="G701" s="100">
        <v>1</v>
      </c>
    </row>
    <row r="702" spans="1:7">
      <c r="A702" s="7" t="s">
        <v>798</v>
      </c>
      <c r="B702" s="7" t="s">
        <v>215</v>
      </c>
      <c r="C702" s="7" t="s">
        <v>131</v>
      </c>
      <c r="D702" s="8">
        <v>37946</v>
      </c>
      <c r="E702" s="87">
        <f t="shared" ca="1" si="10"/>
        <v>19</v>
      </c>
      <c r="F702" s="99">
        <v>85130</v>
      </c>
      <c r="G702" s="100">
        <v>5</v>
      </c>
    </row>
    <row r="703" spans="1:7">
      <c r="A703" s="7" t="s">
        <v>546</v>
      </c>
      <c r="B703" s="7" t="s">
        <v>135</v>
      </c>
      <c r="C703" s="7" t="s">
        <v>108</v>
      </c>
      <c r="D703" s="8">
        <v>39029</v>
      </c>
      <c r="E703" s="87">
        <f t="shared" ca="1" si="10"/>
        <v>16</v>
      </c>
      <c r="F703" s="99">
        <v>85300</v>
      </c>
      <c r="G703" s="100">
        <v>2</v>
      </c>
    </row>
    <row r="704" spans="1:7">
      <c r="A704" s="7" t="s">
        <v>666</v>
      </c>
      <c r="B704" s="7" t="s">
        <v>123</v>
      </c>
      <c r="C704" s="7" t="s">
        <v>111</v>
      </c>
      <c r="D704" s="8">
        <v>35848</v>
      </c>
      <c r="E704" s="87">
        <f t="shared" ca="1" si="10"/>
        <v>24</v>
      </c>
      <c r="F704" s="99">
        <v>85480</v>
      </c>
      <c r="G704" s="100">
        <v>5</v>
      </c>
    </row>
    <row r="705" spans="1:7">
      <c r="A705" s="7" t="s">
        <v>213</v>
      </c>
      <c r="B705" s="7" t="s">
        <v>206</v>
      </c>
      <c r="C705" s="7" t="s">
        <v>111</v>
      </c>
      <c r="D705" s="8">
        <v>40692</v>
      </c>
      <c r="E705" s="87">
        <f t="shared" ca="1" si="10"/>
        <v>11</v>
      </c>
      <c r="F705" s="99">
        <v>85510</v>
      </c>
      <c r="G705" s="100">
        <v>4</v>
      </c>
    </row>
    <row r="706" spans="1:7">
      <c r="A706" s="7" t="s">
        <v>760</v>
      </c>
      <c r="B706" s="7" t="s">
        <v>123</v>
      </c>
      <c r="C706" s="7" t="s">
        <v>108</v>
      </c>
      <c r="D706" s="8">
        <v>37348</v>
      </c>
      <c r="E706" s="87">
        <f t="shared" ref="E706:E742" ca="1" si="11">DATEDIF(D706,TODAY(),"Y")</f>
        <v>20</v>
      </c>
      <c r="F706" s="99">
        <v>85880</v>
      </c>
      <c r="G706" s="100">
        <v>3</v>
      </c>
    </row>
    <row r="707" spans="1:7">
      <c r="A707" s="7" t="s">
        <v>186</v>
      </c>
      <c r="B707" s="7" t="s">
        <v>123</v>
      </c>
      <c r="C707" s="7" t="s">
        <v>108</v>
      </c>
      <c r="D707" s="8">
        <v>40832</v>
      </c>
      <c r="E707" s="87">
        <f t="shared" ca="1" si="11"/>
        <v>11</v>
      </c>
      <c r="F707" s="99">
        <v>85920</v>
      </c>
      <c r="G707" s="100">
        <v>4</v>
      </c>
    </row>
    <row r="708" spans="1:7">
      <c r="A708" s="7" t="s">
        <v>590</v>
      </c>
      <c r="B708" s="7" t="s">
        <v>119</v>
      </c>
      <c r="C708" s="7" t="s">
        <v>111</v>
      </c>
      <c r="D708" s="8">
        <v>38793</v>
      </c>
      <c r="E708" s="87">
        <f t="shared" ca="1" si="11"/>
        <v>16</v>
      </c>
      <c r="F708" s="99">
        <v>85930</v>
      </c>
      <c r="G708" s="100">
        <v>2</v>
      </c>
    </row>
    <row r="709" spans="1:7">
      <c r="A709" s="7" t="s">
        <v>381</v>
      </c>
      <c r="B709" s="7" t="s">
        <v>110</v>
      </c>
      <c r="C709" s="7" t="s">
        <v>111</v>
      </c>
      <c r="D709" s="8">
        <v>39772</v>
      </c>
      <c r="E709" s="87">
        <f t="shared" ca="1" si="11"/>
        <v>14</v>
      </c>
      <c r="F709" s="99">
        <v>85980</v>
      </c>
      <c r="G709" s="100">
        <v>2</v>
      </c>
    </row>
    <row r="710" spans="1:7">
      <c r="A710" s="7" t="s">
        <v>398</v>
      </c>
      <c r="B710" s="7" t="s">
        <v>107</v>
      </c>
      <c r="C710" s="7" t="s">
        <v>111</v>
      </c>
      <c r="D710" s="8">
        <v>39728</v>
      </c>
      <c r="E710" s="87">
        <f t="shared" ca="1" si="11"/>
        <v>14</v>
      </c>
      <c r="F710" s="99">
        <v>86040</v>
      </c>
      <c r="G710" s="100">
        <v>5</v>
      </c>
    </row>
    <row r="711" spans="1:7">
      <c r="A711" s="7" t="s">
        <v>921</v>
      </c>
      <c r="B711" s="7" t="s">
        <v>119</v>
      </c>
      <c r="C711" s="7" t="s">
        <v>111</v>
      </c>
      <c r="D711" s="8">
        <v>35806</v>
      </c>
      <c r="E711" s="87">
        <f t="shared" ca="1" si="11"/>
        <v>25</v>
      </c>
      <c r="F711" s="99">
        <v>86100</v>
      </c>
      <c r="G711" s="100">
        <v>4</v>
      </c>
    </row>
    <row r="712" spans="1:7">
      <c r="A712" s="7" t="s">
        <v>614</v>
      </c>
      <c r="B712" s="7" t="s">
        <v>115</v>
      </c>
      <c r="C712" s="7" t="s">
        <v>108</v>
      </c>
      <c r="D712" s="8">
        <v>38227</v>
      </c>
      <c r="E712" s="87">
        <f t="shared" ca="1" si="11"/>
        <v>18</v>
      </c>
      <c r="F712" s="99">
        <v>86200</v>
      </c>
      <c r="G712" s="100">
        <v>3</v>
      </c>
    </row>
    <row r="713" spans="1:7">
      <c r="A713" s="7" t="s">
        <v>129</v>
      </c>
      <c r="B713" s="7" t="s">
        <v>119</v>
      </c>
      <c r="C713" s="7" t="s">
        <v>108</v>
      </c>
      <c r="D713" s="8">
        <v>41157</v>
      </c>
      <c r="E713" s="87">
        <f t="shared" ca="1" si="11"/>
        <v>10</v>
      </c>
      <c r="F713" s="99">
        <v>86240</v>
      </c>
      <c r="G713" s="100">
        <v>1</v>
      </c>
    </row>
    <row r="714" spans="1:7">
      <c r="A714" s="7" t="s">
        <v>330</v>
      </c>
      <c r="B714" s="7" t="s">
        <v>140</v>
      </c>
      <c r="C714" s="7" t="s">
        <v>108</v>
      </c>
      <c r="D714" s="8">
        <v>40269</v>
      </c>
      <c r="E714" s="87">
        <f t="shared" ca="1" si="11"/>
        <v>12</v>
      </c>
      <c r="F714" s="99">
        <v>86260</v>
      </c>
      <c r="G714" s="100">
        <v>3</v>
      </c>
    </row>
    <row r="715" spans="1:7">
      <c r="A715" s="7" t="s">
        <v>542</v>
      </c>
      <c r="B715" s="7" t="s">
        <v>107</v>
      </c>
      <c r="C715" s="7" t="s">
        <v>108</v>
      </c>
      <c r="D715" s="8">
        <v>39063</v>
      </c>
      <c r="E715" s="87">
        <f t="shared" ca="1" si="11"/>
        <v>16</v>
      </c>
      <c r="F715" s="99">
        <v>86320</v>
      </c>
      <c r="G715" s="100">
        <v>4</v>
      </c>
    </row>
    <row r="716" spans="1:7">
      <c r="A716" s="7" t="s">
        <v>548</v>
      </c>
      <c r="B716" s="7" t="s">
        <v>121</v>
      </c>
      <c r="C716" s="7" t="s">
        <v>111</v>
      </c>
      <c r="D716" s="8">
        <v>39011</v>
      </c>
      <c r="E716" s="87">
        <f t="shared" ca="1" si="11"/>
        <v>16</v>
      </c>
      <c r="F716" s="99">
        <v>86470</v>
      </c>
      <c r="G716" s="100">
        <v>4</v>
      </c>
    </row>
    <row r="717" spans="1:7">
      <c r="A717" s="7" t="s">
        <v>226</v>
      </c>
      <c r="B717" s="7" t="s">
        <v>110</v>
      </c>
      <c r="C717" s="7" t="s">
        <v>108</v>
      </c>
      <c r="D717" s="8">
        <v>40624</v>
      </c>
      <c r="E717" s="87">
        <f t="shared" ca="1" si="11"/>
        <v>11</v>
      </c>
      <c r="F717" s="99">
        <v>86500</v>
      </c>
      <c r="G717" s="100">
        <v>1</v>
      </c>
    </row>
    <row r="718" spans="1:7">
      <c r="A718" s="7" t="s">
        <v>774</v>
      </c>
      <c r="B718" s="7" t="s">
        <v>260</v>
      </c>
      <c r="C718" s="7" t="s">
        <v>108</v>
      </c>
      <c r="D718" s="8">
        <v>37883</v>
      </c>
      <c r="E718" s="87">
        <f t="shared" ca="1" si="11"/>
        <v>19</v>
      </c>
      <c r="F718" s="99">
        <v>86530</v>
      </c>
      <c r="G718" s="100">
        <v>1</v>
      </c>
    </row>
    <row r="719" spans="1:7">
      <c r="A719" s="7" t="s">
        <v>504</v>
      </c>
      <c r="B719" s="7" t="s">
        <v>147</v>
      </c>
      <c r="C719" s="7" t="s">
        <v>108</v>
      </c>
      <c r="D719" s="8">
        <v>39180</v>
      </c>
      <c r="E719" s="87">
        <f t="shared" ca="1" si="11"/>
        <v>15</v>
      </c>
      <c r="F719" s="99">
        <v>86540</v>
      </c>
      <c r="G719" s="100">
        <v>4</v>
      </c>
    </row>
    <row r="720" spans="1:7">
      <c r="A720" s="7" t="s">
        <v>223</v>
      </c>
      <c r="B720" s="7" t="s">
        <v>107</v>
      </c>
      <c r="C720" s="7" t="s">
        <v>108</v>
      </c>
      <c r="D720" s="8">
        <v>40637</v>
      </c>
      <c r="E720" s="87">
        <f t="shared" ca="1" si="11"/>
        <v>11</v>
      </c>
      <c r="F720" s="99">
        <v>86640</v>
      </c>
      <c r="G720" s="100">
        <v>3</v>
      </c>
    </row>
    <row r="721" spans="1:7">
      <c r="A721" s="7" t="s">
        <v>865</v>
      </c>
      <c r="B721" s="7" t="s">
        <v>147</v>
      </c>
      <c r="C721" s="7" t="s">
        <v>108</v>
      </c>
      <c r="D721" s="8">
        <v>35856</v>
      </c>
      <c r="E721" s="87">
        <f t="shared" ca="1" si="11"/>
        <v>24</v>
      </c>
      <c r="F721" s="99">
        <v>86830</v>
      </c>
      <c r="G721" s="100">
        <v>3</v>
      </c>
    </row>
    <row r="722" spans="1:7">
      <c r="A722" s="7" t="s">
        <v>781</v>
      </c>
      <c r="B722" s="7" t="s">
        <v>137</v>
      </c>
      <c r="C722" s="7" t="s">
        <v>111</v>
      </c>
      <c r="D722" s="8">
        <v>36342</v>
      </c>
      <c r="E722" s="87">
        <f t="shared" ca="1" si="11"/>
        <v>23</v>
      </c>
      <c r="F722" s="99">
        <v>86970</v>
      </c>
      <c r="G722" s="100">
        <v>4</v>
      </c>
    </row>
    <row r="723" spans="1:7">
      <c r="A723" s="7" t="s">
        <v>539</v>
      </c>
      <c r="B723" s="7" t="s">
        <v>115</v>
      </c>
      <c r="C723" s="7" t="s">
        <v>108</v>
      </c>
      <c r="D723" s="8">
        <v>39085</v>
      </c>
      <c r="E723" s="87">
        <f t="shared" ca="1" si="11"/>
        <v>16</v>
      </c>
      <c r="F723" s="99">
        <v>87030</v>
      </c>
      <c r="G723" s="100">
        <v>3</v>
      </c>
    </row>
    <row r="724" spans="1:7">
      <c r="A724" s="7" t="s">
        <v>174</v>
      </c>
      <c r="B724" s="7" t="s">
        <v>147</v>
      </c>
      <c r="C724" s="7" t="s">
        <v>108</v>
      </c>
      <c r="D724" s="8">
        <v>40911</v>
      </c>
      <c r="E724" s="87">
        <f t="shared" ca="1" si="11"/>
        <v>11</v>
      </c>
      <c r="F724" s="99">
        <v>87120</v>
      </c>
      <c r="G724" s="100">
        <v>3</v>
      </c>
    </row>
    <row r="725" spans="1:7">
      <c r="A725" s="7" t="s">
        <v>456</v>
      </c>
      <c r="B725" s="7" t="s">
        <v>107</v>
      </c>
      <c r="C725" s="7" t="s">
        <v>108</v>
      </c>
      <c r="D725" s="8">
        <v>39399</v>
      </c>
      <c r="E725" s="87">
        <f t="shared" ca="1" si="11"/>
        <v>15</v>
      </c>
      <c r="F725" s="99">
        <v>87220</v>
      </c>
      <c r="G725" s="100">
        <v>1</v>
      </c>
    </row>
    <row r="726" spans="1:7">
      <c r="A726" s="7" t="s">
        <v>764</v>
      </c>
      <c r="B726" s="7" t="s">
        <v>123</v>
      </c>
      <c r="C726" s="7" t="s">
        <v>108</v>
      </c>
      <c r="D726" s="8">
        <v>37785</v>
      </c>
      <c r="E726" s="87">
        <f t="shared" ca="1" si="11"/>
        <v>19</v>
      </c>
      <c r="F726" s="99">
        <v>87280</v>
      </c>
      <c r="G726" s="100">
        <v>4</v>
      </c>
    </row>
    <row r="727" spans="1:7">
      <c r="A727" s="7" t="s">
        <v>442</v>
      </c>
      <c r="B727" s="7" t="s">
        <v>140</v>
      </c>
      <c r="C727" s="7" t="s">
        <v>108</v>
      </c>
      <c r="D727" s="8">
        <v>39472</v>
      </c>
      <c r="E727" s="87">
        <f t="shared" ca="1" si="11"/>
        <v>14</v>
      </c>
      <c r="F727" s="99">
        <v>87760</v>
      </c>
      <c r="G727" s="100">
        <v>1</v>
      </c>
    </row>
    <row r="728" spans="1:7">
      <c r="A728" s="7" t="s">
        <v>279</v>
      </c>
      <c r="B728" s="7" t="s">
        <v>107</v>
      </c>
      <c r="C728" s="7" t="s">
        <v>111</v>
      </c>
      <c r="D728" s="8">
        <v>40451</v>
      </c>
      <c r="E728" s="87">
        <f t="shared" ca="1" si="11"/>
        <v>12</v>
      </c>
      <c r="F728" s="99">
        <v>87830</v>
      </c>
      <c r="G728" s="100">
        <v>2</v>
      </c>
    </row>
    <row r="729" spans="1:7">
      <c r="A729" s="7" t="s">
        <v>234</v>
      </c>
      <c r="B729" s="7" t="s">
        <v>177</v>
      </c>
      <c r="C729" s="7" t="s">
        <v>108</v>
      </c>
      <c r="D729" s="8">
        <v>40585</v>
      </c>
      <c r="E729" s="87">
        <f t="shared" ca="1" si="11"/>
        <v>11</v>
      </c>
      <c r="F729" s="99">
        <v>87950</v>
      </c>
      <c r="G729" s="100">
        <v>4</v>
      </c>
    </row>
    <row r="730" spans="1:7">
      <c r="A730" s="7" t="s">
        <v>120</v>
      </c>
      <c r="B730" s="7" t="s">
        <v>121</v>
      </c>
      <c r="C730" s="7" t="s">
        <v>108</v>
      </c>
      <c r="D730" s="8">
        <v>41209</v>
      </c>
      <c r="E730" s="87">
        <f t="shared" ca="1" si="11"/>
        <v>10</v>
      </c>
      <c r="F730" s="99">
        <v>87980</v>
      </c>
      <c r="G730" s="100">
        <v>1</v>
      </c>
    </row>
    <row r="731" spans="1:7">
      <c r="A731" s="7" t="s">
        <v>761</v>
      </c>
      <c r="B731" s="7" t="s">
        <v>123</v>
      </c>
      <c r="C731" s="7" t="s">
        <v>111</v>
      </c>
      <c r="D731" s="8">
        <v>35940</v>
      </c>
      <c r="E731" s="87">
        <f t="shared" ca="1" si="11"/>
        <v>24</v>
      </c>
      <c r="F731" s="99">
        <v>88000</v>
      </c>
      <c r="G731" s="100">
        <v>5</v>
      </c>
    </row>
    <row r="732" spans="1:7">
      <c r="A732" s="7" t="s">
        <v>852</v>
      </c>
      <c r="B732" s="7" t="s">
        <v>140</v>
      </c>
      <c r="C732" s="7" t="s">
        <v>108</v>
      </c>
      <c r="D732" s="8">
        <v>36101</v>
      </c>
      <c r="E732" s="87">
        <f t="shared" ca="1" si="11"/>
        <v>24</v>
      </c>
      <c r="F732" s="99">
        <v>88240</v>
      </c>
      <c r="G732" s="100">
        <v>5</v>
      </c>
    </row>
    <row r="733" spans="1:7">
      <c r="A733" s="7" t="s">
        <v>374</v>
      </c>
      <c r="B733" s="7" t="s">
        <v>110</v>
      </c>
      <c r="C733" s="7" t="s">
        <v>108</v>
      </c>
      <c r="D733" s="8">
        <v>39807</v>
      </c>
      <c r="E733" s="87">
        <f t="shared" ca="1" si="11"/>
        <v>14</v>
      </c>
      <c r="F733" s="99">
        <v>88820</v>
      </c>
      <c r="G733" s="100">
        <v>2</v>
      </c>
    </row>
    <row r="734" spans="1:7">
      <c r="A734" s="7" t="s">
        <v>280</v>
      </c>
      <c r="B734" s="7" t="s">
        <v>140</v>
      </c>
      <c r="C734" s="7" t="s">
        <v>111</v>
      </c>
      <c r="D734" s="9">
        <v>40449</v>
      </c>
      <c r="E734" s="87">
        <f t="shared" ca="1" si="11"/>
        <v>12</v>
      </c>
      <c r="F734" s="99">
        <v>88840</v>
      </c>
      <c r="G734" s="100">
        <v>5</v>
      </c>
    </row>
    <row r="735" spans="1:7">
      <c r="A735" s="7" t="s">
        <v>525</v>
      </c>
      <c r="B735" s="7" t="s">
        <v>115</v>
      </c>
      <c r="C735" s="7" t="s">
        <v>108</v>
      </c>
      <c r="D735" s="8">
        <v>39120</v>
      </c>
      <c r="E735" s="87">
        <f t="shared" ca="1" si="11"/>
        <v>15</v>
      </c>
      <c r="F735" s="99">
        <v>88850</v>
      </c>
      <c r="G735" s="100">
        <v>3</v>
      </c>
    </row>
    <row r="736" spans="1:7">
      <c r="A736" s="7" t="s">
        <v>214</v>
      </c>
      <c r="B736" s="7" t="s">
        <v>215</v>
      </c>
      <c r="C736" s="7" t="s">
        <v>108</v>
      </c>
      <c r="D736" s="8">
        <v>40690</v>
      </c>
      <c r="E736" s="87">
        <f t="shared" ca="1" si="11"/>
        <v>11</v>
      </c>
      <c r="F736" s="99">
        <v>89140</v>
      </c>
      <c r="G736" s="100">
        <v>1</v>
      </c>
    </row>
    <row r="737" spans="1:7">
      <c r="A737" s="7" t="s">
        <v>303</v>
      </c>
      <c r="B737" s="7" t="s">
        <v>123</v>
      </c>
      <c r="C737" s="7" t="s">
        <v>111</v>
      </c>
      <c r="D737" s="8">
        <v>40368</v>
      </c>
      <c r="E737" s="87">
        <f t="shared" ca="1" si="11"/>
        <v>12</v>
      </c>
      <c r="F737" s="99">
        <v>89310</v>
      </c>
      <c r="G737" s="100">
        <v>5</v>
      </c>
    </row>
    <row r="738" spans="1:7">
      <c r="A738" s="7" t="s">
        <v>233</v>
      </c>
      <c r="B738" s="7" t="s">
        <v>119</v>
      </c>
      <c r="C738" s="7" t="s">
        <v>111</v>
      </c>
      <c r="D738" s="8">
        <v>40587</v>
      </c>
      <c r="E738" s="87">
        <f t="shared" ca="1" si="11"/>
        <v>11</v>
      </c>
      <c r="F738" s="99">
        <v>89450</v>
      </c>
      <c r="G738" s="100">
        <v>2</v>
      </c>
    </row>
    <row r="739" spans="1:7">
      <c r="A739" s="7" t="s">
        <v>837</v>
      </c>
      <c r="B739" s="7" t="s">
        <v>140</v>
      </c>
      <c r="C739" s="7" t="s">
        <v>111</v>
      </c>
      <c r="D739" s="8">
        <v>36718</v>
      </c>
      <c r="E739" s="87">
        <f t="shared" ca="1" si="11"/>
        <v>22</v>
      </c>
      <c r="F739" s="99">
        <v>89520</v>
      </c>
      <c r="G739" s="100">
        <v>5</v>
      </c>
    </row>
    <row r="740" spans="1:7">
      <c r="A740" s="7" t="s">
        <v>912</v>
      </c>
      <c r="B740" s="7" t="s">
        <v>110</v>
      </c>
      <c r="C740" s="7" t="s">
        <v>111</v>
      </c>
      <c r="D740" s="8">
        <v>36787</v>
      </c>
      <c r="E740" s="87">
        <f t="shared" ca="1" si="11"/>
        <v>22</v>
      </c>
      <c r="F740" s="99">
        <v>89640</v>
      </c>
      <c r="G740" s="100">
        <v>4</v>
      </c>
    </row>
    <row r="741" spans="1:7">
      <c r="A741" s="7" t="s">
        <v>818</v>
      </c>
      <c r="B741" s="7" t="s">
        <v>140</v>
      </c>
      <c r="C741" s="7" t="s">
        <v>108</v>
      </c>
      <c r="D741" s="8">
        <v>35932</v>
      </c>
      <c r="E741" s="87">
        <f t="shared" ca="1" si="11"/>
        <v>24</v>
      </c>
      <c r="F741" s="99">
        <v>89740</v>
      </c>
      <c r="G741" s="100">
        <v>5</v>
      </c>
    </row>
    <row r="742" spans="1:7">
      <c r="A742" s="7" t="s">
        <v>439</v>
      </c>
      <c r="B742" s="7" t="s">
        <v>215</v>
      </c>
      <c r="C742" s="7" t="s">
        <v>125</v>
      </c>
      <c r="D742" s="8">
        <v>39515</v>
      </c>
      <c r="E742" s="87">
        <f t="shared" ca="1" si="11"/>
        <v>14</v>
      </c>
      <c r="F742" s="99">
        <v>89780</v>
      </c>
      <c r="G742" s="100">
        <v>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319"/>
  <sheetViews>
    <sheetView workbookViewId="0">
      <selection activeCell="J10" sqref="J10"/>
    </sheetView>
  </sheetViews>
  <sheetFormatPr defaultColWidth="17.28515625" defaultRowHeight="15" customHeight="1"/>
  <cols>
    <col min="1" max="1" width="16.42578125" style="221" customWidth="1"/>
    <col min="2" max="6" width="9.140625" style="221" customWidth="1"/>
    <col min="7" max="16384" width="17.28515625" style="221"/>
  </cols>
  <sheetData>
    <row r="1" spans="1:9" ht="30">
      <c r="A1" s="234" t="s">
        <v>1533</v>
      </c>
      <c r="B1" s="233" t="s">
        <v>1174</v>
      </c>
      <c r="C1" s="232" t="s">
        <v>1173</v>
      </c>
      <c r="D1" s="231" t="s">
        <v>1172</v>
      </c>
      <c r="E1"/>
      <c r="F1" s="234" t="s">
        <v>1533</v>
      </c>
      <c r="G1" s="230" t="s">
        <v>1174</v>
      </c>
      <c r="H1" s="230" t="s">
        <v>1173</v>
      </c>
      <c r="I1" s="230" t="s">
        <v>1172</v>
      </c>
    </row>
    <row r="2" spans="1:9">
      <c r="A2" s="229" t="s">
        <v>1523</v>
      </c>
      <c r="B2" s="228">
        <v>69281.5</v>
      </c>
      <c r="C2" s="228">
        <v>18801.3</v>
      </c>
      <c r="D2" s="228">
        <v>55724.1</v>
      </c>
      <c r="E2"/>
      <c r="F2" s="229" t="s">
        <v>1523</v>
      </c>
    </row>
    <row r="3" spans="1:9">
      <c r="A3" s="229" t="s">
        <v>1516</v>
      </c>
      <c r="B3" s="228">
        <v>3177.8</v>
      </c>
      <c r="C3" s="228">
        <v>15990.6</v>
      </c>
      <c r="D3" s="228">
        <v>50178.7</v>
      </c>
      <c r="E3"/>
      <c r="F3" s="229" t="s">
        <v>1516</v>
      </c>
    </row>
    <row r="4" spans="1:9">
      <c r="A4" s="229" t="s">
        <v>1487</v>
      </c>
      <c r="B4" s="228">
        <v>38242.300000000003</v>
      </c>
      <c r="C4" s="228">
        <v>82187.199999999997</v>
      </c>
      <c r="D4" s="228">
        <v>6479.8</v>
      </c>
      <c r="E4"/>
      <c r="F4" s="229" t="s">
        <v>1487</v>
      </c>
    </row>
    <row r="5" spans="1:9">
      <c r="A5" s="227"/>
      <c r="B5" s="226"/>
      <c r="C5" s="226"/>
      <c r="D5" s="226"/>
      <c r="E5"/>
      <c r="F5" s="226"/>
    </row>
    <row r="6" spans="1:9">
      <c r="A6" s="225" t="s">
        <v>1533</v>
      </c>
      <c r="B6" s="224" t="s">
        <v>1174</v>
      </c>
      <c r="C6" s="224" t="s">
        <v>1173</v>
      </c>
      <c r="D6" s="224" t="s">
        <v>1172</v>
      </c>
      <c r="E6"/>
      <c r="F6"/>
    </row>
    <row r="7" spans="1:9">
      <c r="A7" s="223" t="s">
        <v>1532</v>
      </c>
      <c r="B7" s="222">
        <v>73908.5</v>
      </c>
      <c r="C7" s="222">
        <v>44399.5</v>
      </c>
      <c r="D7" s="222">
        <v>64777.7</v>
      </c>
      <c r="E7" s="226"/>
      <c r="F7" s="226"/>
    </row>
    <row r="8" spans="1:9">
      <c r="A8" s="223" t="s">
        <v>1531</v>
      </c>
      <c r="B8" s="222">
        <v>49813.7</v>
      </c>
      <c r="C8" s="222">
        <v>80695.3</v>
      </c>
      <c r="D8" s="222">
        <v>77620.399999999994</v>
      </c>
      <c r="E8" s="226"/>
      <c r="F8" s="226"/>
    </row>
    <row r="9" spans="1:9">
      <c r="A9" s="223" t="s">
        <v>1530</v>
      </c>
      <c r="B9" s="222">
        <v>67106.2</v>
      </c>
      <c r="C9" s="222">
        <v>79314.3</v>
      </c>
      <c r="D9" s="222">
        <v>85391.1</v>
      </c>
      <c r="E9" s="226"/>
      <c r="F9" s="226"/>
    </row>
    <row r="10" spans="1:9">
      <c r="A10" s="223" t="s">
        <v>1529</v>
      </c>
      <c r="B10" s="222">
        <v>11815.5</v>
      </c>
      <c r="C10" s="222">
        <v>29719.9</v>
      </c>
      <c r="D10" s="222">
        <v>21848</v>
      </c>
      <c r="E10" s="226"/>
      <c r="F10" s="226"/>
    </row>
    <row r="11" spans="1:9">
      <c r="A11" s="223" t="s">
        <v>1528</v>
      </c>
      <c r="B11" s="222">
        <v>70958.899999999994</v>
      </c>
      <c r="C11" s="222">
        <v>42109.9</v>
      </c>
      <c r="D11" s="222">
        <v>6466.8</v>
      </c>
      <c r="E11" s="226"/>
      <c r="F11" s="226"/>
    </row>
    <row r="12" spans="1:9">
      <c r="A12" s="223" t="s">
        <v>1527</v>
      </c>
      <c r="B12" s="222">
        <v>83549.2</v>
      </c>
      <c r="C12" s="222">
        <v>5246.2</v>
      </c>
      <c r="D12" s="222">
        <v>79295.899999999994</v>
      </c>
      <c r="E12" s="226"/>
      <c r="F12" s="226"/>
    </row>
    <row r="13" spans="1:9">
      <c r="A13" s="223" t="s">
        <v>1526</v>
      </c>
      <c r="B13" s="222">
        <v>54712.6</v>
      </c>
      <c r="C13" s="222">
        <v>62997.3</v>
      </c>
      <c r="D13" s="222">
        <v>76433.2</v>
      </c>
      <c r="E13" s="226"/>
      <c r="F13" s="226"/>
    </row>
    <row r="14" spans="1:9">
      <c r="A14" s="223" t="s">
        <v>1525</v>
      </c>
      <c r="B14" s="222">
        <v>16121.4</v>
      </c>
      <c r="C14" s="222">
        <v>57975.199999999997</v>
      </c>
      <c r="D14" s="222">
        <v>22788.3</v>
      </c>
      <c r="E14" s="226"/>
      <c r="F14" s="226"/>
    </row>
    <row r="15" spans="1:9">
      <c r="A15" s="223" t="s">
        <v>1524</v>
      </c>
      <c r="B15" s="222">
        <v>7818.3</v>
      </c>
      <c r="C15" s="222">
        <v>36676.5</v>
      </c>
      <c r="D15" s="222">
        <v>8858.6</v>
      </c>
      <c r="E15" s="226"/>
      <c r="F15" s="226"/>
    </row>
    <row r="16" spans="1:9">
      <c r="A16" s="223" t="s">
        <v>1523</v>
      </c>
      <c r="B16" s="222">
        <v>69281.5</v>
      </c>
      <c r="C16" s="222">
        <v>18801.3</v>
      </c>
      <c r="D16" s="222">
        <v>55724.1</v>
      </c>
      <c r="E16" s="226"/>
      <c r="F16" s="226"/>
    </row>
    <row r="17" spans="1:6">
      <c r="A17" s="223" t="s">
        <v>1522</v>
      </c>
      <c r="B17" s="222">
        <v>98810.5</v>
      </c>
      <c r="C17" s="222">
        <v>49542.8</v>
      </c>
      <c r="D17" s="222">
        <v>35472.699999999997</v>
      </c>
      <c r="E17" s="226"/>
      <c r="F17" s="226"/>
    </row>
    <row r="18" spans="1:6">
      <c r="A18" s="223" t="s">
        <v>1521</v>
      </c>
      <c r="B18" s="222">
        <v>53362.9</v>
      </c>
      <c r="C18" s="222">
        <v>16346.3</v>
      </c>
      <c r="D18" s="222">
        <v>6851</v>
      </c>
      <c r="E18" s="226"/>
      <c r="F18" s="226"/>
    </row>
    <row r="19" spans="1:6">
      <c r="A19" s="223" t="s">
        <v>1520</v>
      </c>
      <c r="B19" s="222">
        <v>43827.5</v>
      </c>
      <c r="C19" s="222">
        <v>30695.599999999999</v>
      </c>
      <c r="D19" s="222">
        <v>63442.6</v>
      </c>
      <c r="E19" s="226"/>
      <c r="F19" s="226"/>
    </row>
    <row r="20" spans="1:6">
      <c r="A20" s="223" t="s">
        <v>1519</v>
      </c>
      <c r="B20" s="222">
        <v>37657.1</v>
      </c>
      <c r="C20" s="222">
        <v>48207.5</v>
      </c>
      <c r="D20" s="222">
        <v>88886.399999999994</v>
      </c>
      <c r="E20" s="226"/>
      <c r="F20" s="226"/>
    </row>
    <row r="21" spans="1:6">
      <c r="A21" s="223" t="s">
        <v>1518</v>
      </c>
      <c r="B21" s="222">
        <v>98443.9</v>
      </c>
      <c r="C21" s="222">
        <v>97503.3</v>
      </c>
      <c r="D21" s="222">
        <v>20830.900000000001</v>
      </c>
      <c r="E21" s="226"/>
      <c r="F21" s="226"/>
    </row>
    <row r="22" spans="1:6">
      <c r="A22" s="223" t="s">
        <v>1517</v>
      </c>
      <c r="B22" s="222">
        <v>16572.8</v>
      </c>
      <c r="C22" s="222">
        <v>28893.1</v>
      </c>
      <c r="D22" s="222">
        <v>87671.5</v>
      </c>
      <c r="E22" s="226"/>
      <c r="F22" s="226"/>
    </row>
    <row r="23" spans="1:6">
      <c r="A23" s="223" t="s">
        <v>1516</v>
      </c>
      <c r="B23" s="222">
        <v>3177.8</v>
      </c>
      <c r="C23" s="222">
        <v>15990.6</v>
      </c>
      <c r="D23" s="222">
        <v>50178.7</v>
      </c>
      <c r="E23" s="226"/>
      <c r="F23" s="226"/>
    </row>
    <row r="24" spans="1:6">
      <c r="A24" s="223" t="s">
        <v>1515</v>
      </c>
      <c r="B24" s="222">
        <v>99639.6</v>
      </c>
      <c r="C24" s="222">
        <v>46152.2</v>
      </c>
      <c r="D24" s="222">
        <v>62295.4</v>
      </c>
      <c r="E24" s="226"/>
      <c r="F24" s="226"/>
    </row>
    <row r="25" spans="1:6">
      <c r="A25" s="223" t="s">
        <v>1514</v>
      </c>
      <c r="B25" s="222">
        <v>4482.3999999999996</v>
      </c>
      <c r="C25" s="222">
        <v>42247.199999999997</v>
      </c>
      <c r="D25" s="222">
        <v>47368.1</v>
      </c>
      <c r="E25" s="226"/>
      <c r="F25" s="226"/>
    </row>
    <row r="26" spans="1:6">
      <c r="A26" s="223" t="s">
        <v>1513</v>
      </c>
      <c r="B26" s="222">
        <v>35834.1</v>
      </c>
      <c r="C26" s="222">
        <v>4501.5</v>
      </c>
      <c r="D26" s="222">
        <v>72486.5</v>
      </c>
      <c r="E26" s="226"/>
      <c r="F26" s="226"/>
    </row>
    <row r="27" spans="1:6">
      <c r="A27" s="223" t="s">
        <v>1512</v>
      </c>
      <c r="B27" s="222">
        <v>14962.1</v>
      </c>
      <c r="C27" s="222">
        <v>41624.1</v>
      </c>
      <c r="D27" s="222">
        <v>18471.599999999999</v>
      </c>
      <c r="E27" s="226"/>
      <c r="F27" s="226"/>
    </row>
    <row r="28" spans="1:6">
      <c r="A28" s="223" t="s">
        <v>1511</v>
      </c>
      <c r="B28" s="222">
        <v>65093</v>
      </c>
      <c r="C28" s="222">
        <v>81427.100000000006</v>
      </c>
      <c r="D28" s="222">
        <v>9188.1</v>
      </c>
      <c r="E28" s="226"/>
      <c r="F28" s="226"/>
    </row>
    <row r="29" spans="1:6">
      <c r="A29" s="223" t="s">
        <v>1510</v>
      </c>
      <c r="B29" s="222">
        <v>57093.599999999999</v>
      </c>
      <c r="C29" s="222">
        <v>69426.7</v>
      </c>
      <c r="D29" s="222">
        <v>15786.4</v>
      </c>
      <c r="E29" s="226"/>
      <c r="F29" s="226"/>
    </row>
    <row r="30" spans="1:6">
      <c r="A30" s="223" t="s">
        <v>1509</v>
      </c>
      <c r="B30" s="222">
        <v>36054.199999999997</v>
      </c>
      <c r="C30" s="222">
        <v>49745</v>
      </c>
      <c r="D30" s="222">
        <v>14924.5</v>
      </c>
      <c r="E30" s="226"/>
      <c r="F30" s="226"/>
    </row>
    <row r="31" spans="1:6">
      <c r="A31" s="223" t="s">
        <v>1508</v>
      </c>
      <c r="B31" s="222">
        <v>9555.5</v>
      </c>
      <c r="C31" s="222">
        <v>52825.1</v>
      </c>
      <c r="D31" s="222">
        <v>78888.5</v>
      </c>
      <c r="E31" s="226"/>
      <c r="F31" s="226"/>
    </row>
    <row r="32" spans="1:6">
      <c r="A32" s="223" t="s">
        <v>1507</v>
      </c>
      <c r="B32" s="222">
        <v>97630.2</v>
      </c>
      <c r="C32" s="222">
        <v>7431.2</v>
      </c>
      <c r="D32" s="222">
        <v>19872.900000000001</v>
      </c>
      <c r="E32" s="226"/>
      <c r="F32" s="226"/>
    </row>
    <row r="33" spans="1:6">
      <c r="A33" s="223" t="s">
        <v>1506</v>
      </c>
      <c r="B33" s="222">
        <v>33372.5</v>
      </c>
      <c r="C33" s="222">
        <v>22099.5</v>
      </c>
      <c r="D33" s="222">
        <v>48734.7</v>
      </c>
      <c r="E33" s="226"/>
      <c r="F33" s="226"/>
    </row>
    <row r="34" spans="1:6">
      <c r="A34" s="223" t="s">
        <v>1505</v>
      </c>
      <c r="B34" s="222">
        <v>86489.4</v>
      </c>
      <c r="C34" s="222">
        <v>97431</v>
      </c>
      <c r="D34" s="222">
        <v>44584.800000000003</v>
      </c>
      <c r="E34" s="226"/>
      <c r="F34" s="226"/>
    </row>
    <row r="35" spans="1:6">
      <c r="A35" s="223" t="s">
        <v>1504</v>
      </c>
      <c r="B35" s="222">
        <v>21616.6</v>
      </c>
      <c r="C35" s="222">
        <v>48153.3</v>
      </c>
      <c r="D35" s="222">
        <v>38274.1</v>
      </c>
      <c r="E35" s="226"/>
      <c r="F35" s="226"/>
    </row>
    <row r="36" spans="1:6">
      <c r="A36" s="223" t="s">
        <v>1503</v>
      </c>
      <c r="B36" s="222">
        <v>63125.3</v>
      </c>
      <c r="C36" s="222">
        <v>25581.599999999999</v>
      </c>
      <c r="D36" s="222">
        <v>1583.7</v>
      </c>
      <c r="E36" s="226"/>
      <c r="F36" s="226"/>
    </row>
    <row r="37" spans="1:6">
      <c r="A37" s="223" t="s">
        <v>1502</v>
      </c>
      <c r="B37" s="222">
        <v>36856.400000000001</v>
      </c>
      <c r="C37" s="222">
        <v>51114.400000000001</v>
      </c>
      <c r="D37" s="222">
        <v>14671.3</v>
      </c>
      <c r="E37" s="226"/>
      <c r="F37" s="226"/>
    </row>
    <row r="38" spans="1:6" ht="14.25" customHeight="1">
      <c r="A38" s="223" t="s">
        <v>1501</v>
      </c>
      <c r="B38" s="222">
        <v>32236.3</v>
      </c>
      <c r="C38" s="222">
        <v>43865.4</v>
      </c>
      <c r="D38" s="222">
        <v>1028.5999999999999</v>
      </c>
      <c r="E38" s="226"/>
      <c r="F38" s="226"/>
    </row>
    <row r="39" spans="1:6">
      <c r="A39" s="223" t="s">
        <v>1500</v>
      </c>
      <c r="B39" s="222">
        <v>28038.9</v>
      </c>
      <c r="C39" s="222">
        <v>77149.2</v>
      </c>
      <c r="D39" s="222">
        <v>54119.8</v>
      </c>
      <c r="E39" s="226"/>
      <c r="F39" s="226"/>
    </row>
    <row r="40" spans="1:6">
      <c r="A40" s="223" t="s">
        <v>1499</v>
      </c>
      <c r="B40" s="222">
        <v>46586.8</v>
      </c>
      <c r="C40" s="222">
        <v>63790.400000000001</v>
      </c>
      <c r="D40" s="222">
        <v>97199.8</v>
      </c>
      <c r="E40" s="226"/>
      <c r="F40" s="226"/>
    </row>
    <row r="41" spans="1:6">
      <c r="A41" s="223" t="s">
        <v>1498</v>
      </c>
      <c r="B41" s="222">
        <v>61167.9</v>
      </c>
      <c r="C41" s="222">
        <v>2096.4</v>
      </c>
      <c r="D41" s="222">
        <v>65857.2</v>
      </c>
      <c r="E41" s="226"/>
      <c r="F41" s="226"/>
    </row>
    <row r="42" spans="1:6">
      <c r="A42" s="223" t="s">
        <v>1497</v>
      </c>
      <c r="B42" s="222">
        <v>51794.6</v>
      </c>
      <c r="C42" s="222">
        <v>82963.3</v>
      </c>
      <c r="D42" s="222">
        <v>16404.900000000001</v>
      </c>
      <c r="E42" s="226"/>
      <c r="F42" s="226"/>
    </row>
    <row r="43" spans="1:6">
      <c r="A43" s="223" t="s">
        <v>1496</v>
      </c>
      <c r="B43" s="222">
        <v>9531.2999999999993</v>
      </c>
      <c r="C43" s="222">
        <v>39250.1</v>
      </c>
      <c r="D43" s="222">
        <v>84600.5</v>
      </c>
      <c r="E43" s="226"/>
      <c r="F43" s="226"/>
    </row>
    <row r="44" spans="1:6">
      <c r="A44" s="223" t="s">
        <v>1495</v>
      </c>
      <c r="B44" s="222">
        <v>77509.8</v>
      </c>
      <c r="C44" s="222">
        <v>66478.5</v>
      </c>
      <c r="D44" s="222">
        <v>92742.3</v>
      </c>
      <c r="E44" s="226"/>
      <c r="F44" s="226"/>
    </row>
    <row r="45" spans="1:6">
      <c r="A45" s="223" t="s">
        <v>1494</v>
      </c>
      <c r="B45" s="222">
        <v>21633.4</v>
      </c>
      <c r="C45" s="222">
        <v>11714.5</v>
      </c>
      <c r="D45" s="222">
        <v>41761.4</v>
      </c>
      <c r="E45" s="226"/>
      <c r="F45" s="226"/>
    </row>
    <row r="46" spans="1:6">
      <c r="A46" s="223" t="s">
        <v>1493</v>
      </c>
      <c r="B46" s="222">
        <v>30843.9</v>
      </c>
      <c r="C46" s="222">
        <v>85859</v>
      </c>
      <c r="D46" s="222">
        <v>72413.3</v>
      </c>
      <c r="E46" s="226"/>
      <c r="F46" s="226"/>
    </row>
    <row r="47" spans="1:6">
      <c r="A47" s="223" t="s">
        <v>1492</v>
      </c>
      <c r="B47" s="222">
        <v>34702.699999999997</v>
      </c>
      <c r="C47" s="222">
        <v>95805.5</v>
      </c>
      <c r="D47" s="222">
        <v>22836.1</v>
      </c>
      <c r="E47" s="226"/>
      <c r="F47" s="226"/>
    </row>
    <row r="48" spans="1:6">
      <c r="A48" s="223" t="s">
        <v>1491</v>
      </c>
      <c r="B48" s="222">
        <v>75909.399999999994</v>
      </c>
      <c r="C48" s="222">
        <v>10810.4</v>
      </c>
      <c r="D48" s="222">
        <v>32858.5</v>
      </c>
      <c r="E48" s="226"/>
      <c r="F48" s="226"/>
    </row>
    <row r="49" spans="1:6">
      <c r="A49" s="223" t="s">
        <v>1490</v>
      </c>
      <c r="B49" s="222">
        <v>13304.2</v>
      </c>
      <c r="C49" s="222">
        <v>37987.199999999997</v>
      </c>
      <c r="D49" s="222">
        <v>30089.200000000001</v>
      </c>
      <c r="E49" s="226"/>
      <c r="F49" s="226"/>
    </row>
    <row r="50" spans="1:6">
      <c r="A50" s="223" t="s">
        <v>1489</v>
      </c>
      <c r="B50" s="222">
        <v>83297.600000000006</v>
      </c>
      <c r="C50" s="222">
        <v>64045.8</v>
      </c>
      <c r="D50" s="222">
        <v>18835.3</v>
      </c>
      <c r="E50" s="226"/>
      <c r="F50" s="226"/>
    </row>
    <row r="51" spans="1:6">
      <c r="A51" s="223" t="s">
        <v>1488</v>
      </c>
      <c r="B51" s="222">
        <v>62293.8</v>
      </c>
      <c r="C51" s="222">
        <v>37255.1</v>
      </c>
      <c r="D51" s="222">
        <v>5052.3999999999996</v>
      </c>
      <c r="E51" s="226"/>
      <c r="F51" s="226"/>
    </row>
    <row r="52" spans="1:6">
      <c r="A52" s="223" t="s">
        <v>1487</v>
      </c>
      <c r="B52" s="222">
        <v>38242.300000000003</v>
      </c>
      <c r="C52" s="222">
        <v>82187.199999999997</v>
      </c>
      <c r="D52" s="222">
        <v>6479.8</v>
      </c>
      <c r="E52" s="226"/>
      <c r="F52" s="226"/>
    </row>
    <row r="53" spans="1:6">
      <c r="A53" s="223" t="s">
        <v>1486</v>
      </c>
      <c r="B53" s="222">
        <v>84770</v>
      </c>
      <c r="C53" s="222">
        <v>58597</v>
      </c>
      <c r="D53" s="222">
        <v>2852.8</v>
      </c>
      <c r="E53" s="226"/>
      <c r="F53" s="226"/>
    </row>
    <row r="54" spans="1:6">
      <c r="A54" s="223" t="s">
        <v>1485</v>
      </c>
      <c r="B54" s="222">
        <v>20521.7</v>
      </c>
      <c r="C54" s="222">
        <v>40849.699999999997</v>
      </c>
      <c r="D54" s="222">
        <v>10104.4</v>
      </c>
      <c r="E54" s="226"/>
      <c r="F54" s="226"/>
    </row>
    <row r="55" spans="1:6">
      <c r="A55" s="223" t="s">
        <v>1484</v>
      </c>
      <c r="B55" s="222">
        <v>13921.9</v>
      </c>
      <c r="C55" s="222">
        <v>31541.8</v>
      </c>
      <c r="D55" s="222">
        <v>41111.800000000003</v>
      </c>
      <c r="E55" s="226"/>
      <c r="F55" s="226"/>
    </row>
    <row r="56" spans="1:6">
      <c r="A56" s="223" t="s">
        <v>1483</v>
      </c>
      <c r="B56" s="222">
        <v>34693.599999999999</v>
      </c>
      <c r="C56" s="222">
        <v>20016.7</v>
      </c>
      <c r="D56" s="222">
        <v>43823.1</v>
      </c>
      <c r="E56" s="226"/>
      <c r="F56" s="226"/>
    </row>
    <row r="57" spans="1:6">
      <c r="A57" s="223" t="s">
        <v>1482</v>
      </c>
      <c r="B57" s="222">
        <v>48108.5</v>
      </c>
      <c r="C57" s="222">
        <v>53824.1</v>
      </c>
      <c r="D57" s="222">
        <v>77605.600000000006</v>
      </c>
      <c r="E57" s="226"/>
      <c r="F57" s="226"/>
    </row>
    <row r="58" spans="1:6">
      <c r="A58" s="223" t="s">
        <v>1481</v>
      </c>
      <c r="B58" s="222">
        <v>13207.4</v>
      </c>
      <c r="C58" s="222">
        <v>95483.6</v>
      </c>
      <c r="D58" s="222">
        <v>51167.5</v>
      </c>
      <c r="E58" s="226"/>
      <c r="F58" s="226"/>
    </row>
    <row r="59" spans="1:6">
      <c r="A59" s="223" t="s">
        <v>1480</v>
      </c>
      <c r="B59" s="222">
        <v>65134.1</v>
      </c>
      <c r="C59" s="222">
        <v>94130.5</v>
      </c>
      <c r="D59" s="222">
        <v>67336.399999999994</v>
      </c>
      <c r="E59" s="226"/>
      <c r="F59" s="226"/>
    </row>
    <row r="60" spans="1:6">
      <c r="A60" s="223" t="s">
        <v>1479</v>
      </c>
      <c r="B60" s="222">
        <v>4311.1000000000004</v>
      </c>
      <c r="C60" s="222">
        <v>33554.1</v>
      </c>
      <c r="D60" s="222">
        <v>34157.699999999997</v>
      </c>
      <c r="E60" s="226"/>
      <c r="F60" s="226"/>
    </row>
    <row r="61" spans="1:6">
      <c r="A61" s="223" t="s">
        <v>1478</v>
      </c>
      <c r="B61" s="222">
        <v>49682.1</v>
      </c>
      <c r="C61" s="222">
        <v>91525.8</v>
      </c>
      <c r="D61" s="222">
        <v>54017.4</v>
      </c>
      <c r="E61" s="226"/>
      <c r="F61" s="226"/>
    </row>
    <row r="62" spans="1:6">
      <c r="A62" s="223" t="s">
        <v>1477</v>
      </c>
      <c r="B62" s="222">
        <v>22573.1</v>
      </c>
      <c r="C62" s="222">
        <v>95028</v>
      </c>
      <c r="D62" s="222">
        <v>75611</v>
      </c>
      <c r="E62" s="226"/>
      <c r="F62" s="226"/>
    </row>
    <row r="63" spans="1:6">
      <c r="A63" s="223" t="s">
        <v>1476</v>
      </c>
      <c r="B63" s="222">
        <v>39548.5</v>
      </c>
      <c r="C63" s="222">
        <v>30495.200000000001</v>
      </c>
      <c r="D63" s="222">
        <v>66865.8</v>
      </c>
      <c r="E63" s="226"/>
      <c r="F63" s="226"/>
    </row>
    <row r="64" spans="1:6">
      <c r="A64" s="223" t="s">
        <v>1475</v>
      </c>
      <c r="B64" s="222">
        <v>84096.4</v>
      </c>
      <c r="C64" s="222">
        <v>51077.1</v>
      </c>
      <c r="D64" s="222">
        <v>28556.7</v>
      </c>
      <c r="E64" s="226"/>
      <c r="F64" s="226"/>
    </row>
    <row r="65" spans="1:6">
      <c r="A65" s="223" t="s">
        <v>1474</v>
      </c>
      <c r="B65" s="222">
        <v>84936.9</v>
      </c>
      <c r="C65" s="222">
        <v>36117.599999999999</v>
      </c>
      <c r="D65" s="222">
        <v>10874.4</v>
      </c>
      <c r="E65" s="226"/>
      <c r="F65" s="226"/>
    </row>
    <row r="66" spans="1:6">
      <c r="A66" s="223" t="s">
        <v>1473</v>
      </c>
      <c r="B66" s="222">
        <v>93308.800000000003</v>
      </c>
      <c r="C66" s="222">
        <v>73846.2</v>
      </c>
      <c r="D66" s="222">
        <v>72882.5</v>
      </c>
      <c r="E66" s="226"/>
      <c r="F66" s="226"/>
    </row>
    <row r="67" spans="1:6">
      <c r="A67" s="223" t="s">
        <v>1472</v>
      </c>
      <c r="B67" s="222">
        <v>99556.9</v>
      </c>
      <c r="C67" s="222">
        <v>22754.9</v>
      </c>
      <c r="D67" s="222">
        <v>72748.399999999994</v>
      </c>
      <c r="E67" s="226"/>
      <c r="F67" s="226"/>
    </row>
    <row r="68" spans="1:6">
      <c r="A68" s="223" t="s">
        <v>1471</v>
      </c>
      <c r="B68" s="222">
        <v>30287</v>
      </c>
      <c r="C68" s="222">
        <v>29311.5</v>
      </c>
      <c r="D68" s="222">
        <v>62464.9</v>
      </c>
      <c r="E68" s="226"/>
      <c r="F68" s="226"/>
    </row>
    <row r="69" spans="1:6">
      <c r="A69" s="223" t="s">
        <v>1470</v>
      </c>
      <c r="B69" s="222">
        <v>8630.1</v>
      </c>
      <c r="C69" s="222">
        <v>37611.699999999997</v>
      </c>
      <c r="D69" s="222">
        <v>90039.3</v>
      </c>
      <c r="E69" s="226"/>
      <c r="F69" s="226"/>
    </row>
    <row r="70" spans="1:6">
      <c r="A70" s="223" t="s">
        <v>1469</v>
      </c>
      <c r="B70" s="222">
        <v>92627.5</v>
      </c>
      <c r="C70" s="222">
        <v>70466.100000000006</v>
      </c>
      <c r="D70" s="222">
        <v>75127.7</v>
      </c>
      <c r="E70" s="226"/>
      <c r="F70" s="226"/>
    </row>
    <row r="71" spans="1:6">
      <c r="A71" s="223" t="s">
        <v>1468</v>
      </c>
      <c r="B71" s="222">
        <v>70854.2</v>
      </c>
      <c r="C71" s="222">
        <v>23129.599999999999</v>
      </c>
      <c r="D71" s="222">
        <v>28112.6</v>
      </c>
      <c r="E71" s="226"/>
      <c r="F71" s="226"/>
    </row>
    <row r="72" spans="1:6">
      <c r="A72" s="223" t="s">
        <v>1467</v>
      </c>
      <c r="B72" s="222">
        <v>24498.7</v>
      </c>
      <c r="C72" s="222">
        <v>88716.4</v>
      </c>
      <c r="D72" s="222">
        <v>9778.7000000000007</v>
      </c>
      <c r="E72" s="226"/>
      <c r="F72" s="226"/>
    </row>
    <row r="73" spans="1:6">
      <c r="A73" s="223" t="s">
        <v>1466</v>
      </c>
      <c r="B73" s="222">
        <v>10645.3</v>
      </c>
      <c r="C73" s="222">
        <v>62781.3</v>
      </c>
      <c r="D73" s="222">
        <v>47650.1</v>
      </c>
      <c r="E73" s="226"/>
      <c r="F73" s="226"/>
    </row>
    <row r="74" spans="1:6">
      <c r="A74" s="223" t="s">
        <v>1465</v>
      </c>
      <c r="B74" s="222">
        <v>81963.199999999997</v>
      </c>
      <c r="C74" s="222">
        <v>64213.3</v>
      </c>
      <c r="D74" s="222">
        <v>44596.800000000003</v>
      </c>
      <c r="E74" s="226"/>
      <c r="F74" s="226"/>
    </row>
    <row r="75" spans="1:6">
      <c r="A75" s="223" t="s">
        <v>1464</v>
      </c>
      <c r="B75" s="222">
        <v>94406.6</v>
      </c>
      <c r="C75" s="222">
        <v>6011.8</v>
      </c>
      <c r="D75" s="222">
        <v>38637.1</v>
      </c>
      <c r="E75" s="226"/>
      <c r="F75" s="226"/>
    </row>
    <row r="76" spans="1:6">
      <c r="A76" s="223" t="s">
        <v>1463</v>
      </c>
      <c r="B76" s="222">
        <v>37760</v>
      </c>
      <c r="C76" s="222">
        <v>83679.899999999994</v>
      </c>
      <c r="D76" s="222">
        <v>33887.599999999999</v>
      </c>
      <c r="E76" s="226"/>
      <c r="F76" s="226"/>
    </row>
    <row r="77" spans="1:6">
      <c r="A77" s="223" t="s">
        <v>1462</v>
      </c>
      <c r="B77" s="222">
        <v>1762.5</v>
      </c>
      <c r="C77" s="222">
        <v>3957.6</v>
      </c>
      <c r="D77" s="222">
        <v>75245.899999999994</v>
      </c>
      <c r="E77" s="226"/>
      <c r="F77" s="226"/>
    </row>
    <row r="78" spans="1:6">
      <c r="A78" s="223" t="s">
        <v>1461</v>
      </c>
      <c r="B78" s="222">
        <v>26206.3</v>
      </c>
      <c r="C78" s="222">
        <v>94239.6</v>
      </c>
      <c r="D78" s="222">
        <v>12842.3</v>
      </c>
      <c r="E78" s="226"/>
      <c r="F78" s="226"/>
    </row>
    <row r="79" spans="1:6">
      <c r="A79" s="223" t="s">
        <v>1460</v>
      </c>
      <c r="B79" s="222">
        <v>91757.7</v>
      </c>
      <c r="C79" s="222">
        <v>64081.7</v>
      </c>
      <c r="D79" s="222">
        <v>89333.5</v>
      </c>
      <c r="E79" s="226"/>
      <c r="F79" s="226"/>
    </row>
    <row r="80" spans="1:6">
      <c r="A80" s="223" t="s">
        <v>1459</v>
      </c>
      <c r="B80" s="222">
        <v>14455.5</v>
      </c>
      <c r="C80" s="222">
        <v>28104.400000000001</v>
      </c>
      <c r="D80" s="222">
        <v>40667.300000000003</v>
      </c>
      <c r="E80" s="226"/>
      <c r="F80" s="226"/>
    </row>
    <row r="81" spans="1:6">
      <c r="A81" s="223" t="s">
        <v>1458</v>
      </c>
      <c r="B81" s="222">
        <v>74465.899999999994</v>
      </c>
      <c r="C81" s="222">
        <v>63270.1</v>
      </c>
      <c r="D81" s="222">
        <v>83244.399999999994</v>
      </c>
      <c r="E81" s="226"/>
      <c r="F81" s="226"/>
    </row>
    <row r="82" spans="1:6">
      <c r="A82" s="223" t="s">
        <v>1457</v>
      </c>
      <c r="B82" s="222">
        <v>69059.600000000006</v>
      </c>
      <c r="C82" s="222">
        <v>87961.2</v>
      </c>
      <c r="D82" s="222">
        <v>13057.4</v>
      </c>
      <c r="E82" s="226"/>
      <c r="F82" s="226"/>
    </row>
    <row r="83" spans="1:6">
      <c r="A83" s="223" t="s">
        <v>1456</v>
      </c>
      <c r="B83" s="222">
        <v>85452.2</v>
      </c>
      <c r="C83" s="222">
        <v>44745.2</v>
      </c>
      <c r="D83" s="222">
        <v>27049.5</v>
      </c>
      <c r="E83" s="226"/>
      <c r="F83" s="226"/>
    </row>
    <row r="84" spans="1:6">
      <c r="A84" s="223" t="s">
        <v>1455</v>
      </c>
      <c r="B84" s="222">
        <v>60811.8</v>
      </c>
      <c r="C84" s="222">
        <v>2030.5</v>
      </c>
      <c r="D84" s="222">
        <v>13372.2</v>
      </c>
      <c r="E84" s="226"/>
      <c r="F84" s="226"/>
    </row>
    <row r="85" spans="1:6">
      <c r="A85" s="223" t="s">
        <v>1454</v>
      </c>
      <c r="B85" s="222">
        <v>68249.7</v>
      </c>
      <c r="C85" s="222">
        <v>54531</v>
      </c>
      <c r="D85" s="222">
        <v>80167.8</v>
      </c>
      <c r="E85" s="226"/>
      <c r="F85" s="226"/>
    </row>
    <row r="86" spans="1:6">
      <c r="A86" s="223" t="s">
        <v>1453</v>
      </c>
      <c r="B86" s="222">
        <v>90411</v>
      </c>
      <c r="C86" s="222">
        <v>89933.2</v>
      </c>
      <c r="D86" s="222">
        <v>72632.600000000006</v>
      </c>
      <c r="E86" s="226"/>
      <c r="F86" s="226"/>
    </row>
    <row r="87" spans="1:6">
      <c r="A87" s="223" t="s">
        <v>1452</v>
      </c>
      <c r="B87" s="222">
        <v>10062</v>
      </c>
      <c r="C87" s="222">
        <v>86991.6</v>
      </c>
      <c r="D87" s="222">
        <v>97499.3</v>
      </c>
      <c r="E87" s="226"/>
      <c r="F87" s="226"/>
    </row>
    <row r="88" spans="1:6">
      <c r="A88" s="223" t="s">
        <v>1451</v>
      </c>
      <c r="B88" s="222">
        <v>5591.2</v>
      </c>
      <c r="C88" s="222">
        <v>38894.5</v>
      </c>
      <c r="D88" s="222">
        <v>53815.8</v>
      </c>
      <c r="E88" s="226"/>
      <c r="F88" s="226"/>
    </row>
    <row r="89" spans="1:6">
      <c r="A89" s="223" t="s">
        <v>1450</v>
      </c>
      <c r="B89" s="222">
        <v>59631.8</v>
      </c>
      <c r="C89" s="222">
        <v>96367.2</v>
      </c>
      <c r="D89" s="222">
        <v>78830.100000000006</v>
      </c>
      <c r="E89" s="226"/>
      <c r="F89" s="226"/>
    </row>
    <row r="90" spans="1:6">
      <c r="A90" s="223" t="s">
        <v>1449</v>
      </c>
      <c r="B90" s="222">
        <v>59466.7</v>
      </c>
      <c r="C90" s="222">
        <v>25691.4</v>
      </c>
      <c r="D90" s="222">
        <v>42100.4</v>
      </c>
      <c r="E90" s="226"/>
      <c r="F90" s="226"/>
    </row>
    <row r="91" spans="1:6">
      <c r="A91" s="223" t="s">
        <v>1448</v>
      </c>
      <c r="B91" s="222">
        <v>24897.4</v>
      </c>
      <c r="C91" s="222">
        <v>14144</v>
      </c>
      <c r="D91" s="222">
        <v>97018.7</v>
      </c>
      <c r="E91" s="226"/>
      <c r="F91" s="226"/>
    </row>
    <row r="92" spans="1:6">
      <c r="A92" s="223" t="s">
        <v>1447</v>
      </c>
      <c r="B92" s="222">
        <v>96931.5</v>
      </c>
      <c r="C92" s="222">
        <v>43921.9</v>
      </c>
      <c r="D92" s="222">
        <v>76951.7</v>
      </c>
      <c r="E92" s="226"/>
      <c r="F92" s="226"/>
    </row>
    <row r="93" spans="1:6">
      <c r="A93" s="223" t="s">
        <v>1446</v>
      </c>
      <c r="B93" s="222">
        <v>54861.4</v>
      </c>
      <c r="C93" s="222">
        <v>72257.399999999994</v>
      </c>
      <c r="D93" s="222">
        <v>68072.3</v>
      </c>
      <c r="E93" s="226"/>
      <c r="F93" s="226"/>
    </row>
    <row r="94" spans="1:6">
      <c r="A94" s="223" t="s">
        <v>1445</v>
      </c>
      <c r="B94" s="222">
        <v>9258.4</v>
      </c>
      <c r="C94" s="222">
        <v>55590.9</v>
      </c>
      <c r="D94" s="222">
        <v>75712.100000000006</v>
      </c>
      <c r="E94" s="226"/>
      <c r="F94" s="226"/>
    </row>
    <row r="95" spans="1:6">
      <c r="A95" s="223" t="s">
        <v>1444</v>
      </c>
      <c r="B95" s="222">
        <v>1641.7</v>
      </c>
      <c r="C95" s="222">
        <v>9386.9</v>
      </c>
      <c r="D95" s="222">
        <v>46118.6</v>
      </c>
      <c r="E95" s="226"/>
      <c r="F95" s="226"/>
    </row>
    <row r="96" spans="1:6">
      <c r="A96" s="223" t="s">
        <v>1443</v>
      </c>
      <c r="B96" s="222">
        <v>10484.4</v>
      </c>
      <c r="C96" s="222">
        <v>54832.2</v>
      </c>
      <c r="D96" s="222">
        <v>8290.6</v>
      </c>
      <c r="E96" s="226"/>
      <c r="F96" s="226"/>
    </row>
    <row r="97" spans="1:6">
      <c r="A97" s="223" t="s">
        <v>1442</v>
      </c>
      <c r="B97" s="222">
        <v>13491.5</v>
      </c>
      <c r="C97" s="222">
        <v>37919.800000000003</v>
      </c>
      <c r="D97" s="222">
        <v>95801.4</v>
      </c>
      <c r="E97" s="226"/>
      <c r="F97" s="226"/>
    </row>
    <row r="98" spans="1:6">
      <c r="A98" s="223" t="s">
        <v>1441</v>
      </c>
      <c r="B98" s="222">
        <v>88821.9</v>
      </c>
      <c r="C98" s="222">
        <v>35463.5</v>
      </c>
      <c r="D98" s="222">
        <v>78005.2</v>
      </c>
      <c r="E98" s="226"/>
      <c r="F98" s="226"/>
    </row>
    <row r="99" spans="1:6">
      <c r="A99" s="223" t="s">
        <v>1440</v>
      </c>
      <c r="B99" s="222">
        <v>2708.9</v>
      </c>
      <c r="C99" s="222">
        <v>10790</v>
      </c>
      <c r="D99" s="222">
        <v>71910.100000000006</v>
      </c>
      <c r="E99" s="226"/>
      <c r="F99" s="226"/>
    </row>
    <row r="100" spans="1:6">
      <c r="A100" s="223" t="s">
        <v>1439</v>
      </c>
      <c r="B100" s="222">
        <v>1260.9000000000001</v>
      </c>
      <c r="C100" s="222">
        <v>25258.400000000001</v>
      </c>
      <c r="D100" s="222">
        <v>81697</v>
      </c>
      <c r="E100" s="226"/>
      <c r="F100" s="226"/>
    </row>
    <row r="101" spans="1:6">
      <c r="A101" s="223" t="s">
        <v>1438</v>
      </c>
      <c r="B101" s="222">
        <v>8589</v>
      </c>
      <c r="C101" s="222">
        <v>74255.3</v>
      </c>
      <c r="D101" s="222">
        <v>34851.800000000003</v>
      </c>
      <c r="E101" s="226"/>
      <c r="F101" s="226"/>
    </row>
    <row r="102" spans="1:6">
      <c r="A102" s="223" t="s">
        <v>1437</v>
      </c>
      <c r="B102" s="222">
        <v>35178.300000000003</v>
      </c>
      <c r="C102" s="222">
        <v>6499.3</v>
      </c>
      <c r="D102" s="222">
        <v>23866.5</v>
      </c>
      <c r="E102" s="226"/>
      <c r="F102" s="226"/>
    </row>
    <row r="103" spans="1:6">
      <c r="A103" s="223" t="s">
        <v>1436</v>
      </c>
      <c r="B103" s="222">
        <v>1527.1</v>
      </c>
      <c r="C103" s="222">
        <v>22846.400000000001</v>
      </c>
      <c r="D103" s="222">
        <v>9278.5</v>
      </c>
      <c r="E103" s="226"/>
      <c r="F103" s="226"/>
    </row>
    <row r="104" spans="1:6">
      <c r="A104" s="223" t="s">
        <v>1435</v>
      </c>
      <c r="B104" s="222">
        <v>42996</v>
      </c>
      <c r="C104" s="222">
        <v>21681.9</v>
      </c>
      <c r="D104" s="222">
        <v>89317.2</v>
      </c>
      <c r="E104" s="226"/>
      <c r="F104" s="226"/>
    </row>
    <row r="105" spans="1:6">
      <c r="A105" s="223" t="s">
        <v>1434</v>
      </c>
      <c r="B105" s="222">
        <v>32209.9</v>
      </c>
      <c r="C105" s="222">
        <v>50446.5</v>
      </c>
      <c r="D105" s="222">
        <v>74414.5</v>
      </c>
      <c r="E105" s="226"/>
      <c r="F105" s="226"/>
    </row>
    <row r="106" spans="1:6">
      <c r="A106" s="223" t="s">
        <v>1433</v>
      </c>
      <c r="B106" s="222">
        <v>25239</v>
      </c>
      <c r="C106" s="222">
        <v>64642.7</v>
      </c>
      <c r="D106" s="222">
        <v>87065.4</v>
      </c>
      <c r="E106" s="226"/>
      <c r="F106" s="226"/>
    </row>
    <row r="107" spans="1:6">
      <c r="A107" s="223" t="s">
        <v>1432</v>
      </c>
      <c r="B107" s="222">
        <v>34384</v>
      </c>
      <c r="C107" s="222">
        <v>27928.1</v>
      </c>
      <c r="D107" s="222">
        <v>46937.4</v>
      </c>
      <c r="E107" s="226"/>
      <c r="F107" s="226"/>
    </row>
    <row r="108" spans="1:6">
      <c r="A108" s="223" t="s">
        <v>1431</v>
      </c>
      <c r="B108" s="222">
        <v>42741.8</v>
      </c>
      <c r="C108" s="222">
        <v>60524.1</v>
      </c>
      <c r="D108" s="222">
        <v>21638.9</v>
      </c>
      <c r="E108" s="226"/>
      <c r="F108" s="226"/>
    </row>
    <row r="109" spans="1:6">
      <c r="A109" s="223" t="s">
        <v>1430</v>
      </c>
      <c r="B109" s="222">
        <v>89212.800000000003</v>
      </c>
      <c r="C109" s="222">
        <v>65298.5</v>
      </c>
      <c r="D109" s="222">
        <v>77604.5</v>
      </c>
      <c r="E109" s="226"/>
      <c r="F109" s="226"/>
    </row>
    <row r="110" spans="1:6">
      <c r="A110" s="223" t="s">
        <v>1429</v>
      </c>
      <c r="B110" s="222">
        <v>10466.700000000001</v>
      </c>
      <c r="C110" s="222">
        <v>97364</v>
      </c>
      <c r="D110" s="222">
        <v>86509.5</v>
      </c>
      <c r="E110" s="226"/>
      <c r="F110" s="226"/>
    </row>
    <row r="111" spans="1:6">
      <c r="A111" s="223" t="s">
        <v>1428</v>
      </c>
      <c r="B111" s="222">
        <v>89163.199999999997</v>
      </c>
      <c r="C111" s="222">
        <v>66258.8</v>
      </c>
      <c r="D111" s="222">
        <v>29988.5</v>
      </c>
      <c r="E111" s="226"/>
      <c r="F111" s="226"/>
    </row>
    <row r="112" spans="1:6">
      <c r="A112" s="223" t="s">
        <v>1427</v>
      </c>
      <c r="B112" s="222">
        <v>84255</v>
      </c>
      <c r="C112" s="222">
        <v>65197.3</v>
      </c>
      <c r="D112" s="222">
        <v>26107.1</v>
      </c>
      <c r="E112" s="226"/>
      <c r="F112" s="226"/>
    </row>
    <row r="113" spans="1:6">
      <c r="A113" s="223" t="s">
        <v>1426</v>
      </c>
      <c r="B113" s="222">
        <v>75063.100000000006</v>
      </c>
      <c r="C113" s="222">
        <v>24365.3</v>
      </c>
      <c r="D113" s="222">
        <v>56486.6</v>
      </c>
      <c r="E113" s="226"/>
      <c r="F113" s="226"/>
    </row>
    <row r="114" spans="1:6">
      <c r="A114" s="223" t="s">
        <v>1425</v>
      </c>
      <c r="B114" s="222">
        <v>40862.199999999997</v>
      </c>
      <c r="C114" s="222">
        <v>81561.3</v>
      </c>
      <c r="D114" s="222">
        <v>45187.8</v>
      </c>
      <c r="E114" s="226"/>
      <c r="F114" s="226"/>
    </row>
    <row r="115" spans="1:6">
      <c r="A115" s="223" t="s">
        <v>1424</v>
      </c>
      <c r="B115" s="222">
        <v>9807.5</v>
      </c>
      <c r="C115" s="222">
        <v>15281.9</v>
      </c>
      <c r="D115" s="222">
        <v>20558.3</v>
      </c>
      <c r="E115" s="226"/>
      <c r="F115" s="226"/>
    </row>
    <row r="116" spans="1:6">
      <c r="A116" s="223" t="s">
        <v>1423</v>
      </c>
      <c r="B116" s="222">
        <v>6239</v>
      </c>
      <c r="C116" s="222">
        <v>69495.600000000006</v>
      </c>
      <c r="D116" s="222">
        <v>8320.7999999999993</v>
      </c>
      <c r="E116" s="226"/>
      <c r="F116" s="226"/>
    </row>
    <row r="117" spans="1:6">
      <c r="A117" s="223" t="s">
        <v>1422</v>
      </c>
      <c r="B117" s="222">
        <v>45302.6</v>
      </c>
      <c r="C117" s="222">
        <v>71111.100000000006</v>
      </c>
      <c r="D117" s="222">
        <v>20330.2</v>
      </c>
      <c r="E117" s="226"/>
      <c r="F117" s="226"/>
    </row>
    <row r="118" spans="1:6">
      <c r="A118" s="223" t="s">
        <v>1421</v>
      </c>
      <c r="B118" s="222">
        <v>70254.5</v>
      </c>
      <c r="C118" s="222">
        <v>8797.1</v>
      </c>
      <c r="D118" s="222">
        <v>32207</v>
      </c>
      <c r="E118" s="226"/>
      <c r="F118" s="226"/>
    </row>
    <row r="119" spans="1:6">
      <c r="A119" s="223" t="s">
        <v>1420</v>
      </c>
      <c r="B119" s="222">
        <v>57075.4</v>
      </c>
      <c r="C119" s="222">
        <v>61906.9</v>
      </c>
      <c r="D119" s="222">
        <v>59644.1</v>
      </c>
      <c r="E119" s="226"/>
      <c r="F119" s="226"/>
    </row>
    <row r="120" spans="1:6">
      <c r="A120" s="223" t="s">
        <v>1419</v>
      </c>
      <c r="B120" s="222">
        <v>44305.5</v>
      </c>
      <c r="C120" s="222">
        <v>31931.8</v>
      </c>
      <c r="D120" s="222">
        <v>99062</v>
      </c>
      <c r="E120" s="226"/>
      <c r="F120" s="226"/>
    </row>
    <row r="121" spans="1:6">
      <c r="A121" s="223" t="s">
        <v>1418</v>
      </c>
      <c r="B121" s="222">
        <v>25052.6</v>
      </c>
      <c r="C121" s="222">
        <v>90023.1</v>
      </c>
      <c r="D121" s="222">
        <v>14237.6</v>
      </c>
      <c r="E121" s="226"/>
      <c r="F121" s="226"/>
    </row>
    <row r="122" spans="1:6">
      <c r="A122" s="223" t="s">
        <v>1417</v>
      </c>
      <c r="B122" s="222">
        <v>94093.1</v>
      </c>
      <c r="C122" s="222">
        <v>19021.2</v>
      </c>
      <c r="D122" s="222">
        <v>78020.100000000006</v>
      </c>
      <c r="E122" s="226"/>
      <c r="F122" s="226"/>
    </row>
    <row r="123" spans="1:6">
      <c r="A123" s="223" t="s">
        <v>1416</v>
      </c>
      <c r="B123" s="222">
        <v>26052.7</v>
      </c>
      <c r="C123" s="222">
        <v>59224.7</v>
      </c>
      <c r="D123" s="222">
        <v>41804.800000000003</v>
      </c>
      <c r="E123" s="226"/>
      <c r="F123" s="226"/>
    </row>
    <row r="124" spans="1:6">
      <c r="A124" s="223" t="s">
        <v>1415</v>
      </c>
      <c r="B124" s="222">
        <v>72025.2</v>
      </c>
      <c r="C124" s="222">
        <v>85247.5</v>
      </c>
      <c r="D124" s="222">
        <v>48640</v>
      </c>
      <c r="E124" s="226"/>
      <c r="F124" s="226"/>
    </row>
    <row r="125" spans="1:6">
      <c r="A125" s="223" t="s">
        <v>1414</v>
      </c>
      <c r="B125" s="222">
        <v>3634.1</v>
      </c>
      <c r="C125" s="222">
        <v>5205.2</v>
      </c>
      <c r="D125" s="222">
        <v>18571.7</v>
      </c>
      <c r="E125" s="226"/>
      <c r="F125" s="226"/>
    </row>
    <row r="126" spans="1:6">
      <c r="A126" s="223" t="s">
        <v>1413</v>
      </c>
      <c r="B126" s="222">
        <v>32230.1</v>
      </c>
      <c r="C126" s="222">
        <v>22632</v>
      </c>
      <c r="D126" s="222">
        <v>56145</v>
      </c>
      <c r="E126" s="226"/>
      <c r="F126" s="226"/>
    </row>
    <row r="127" spans="1:6">
      <c r="A127" s="223" t="s">
        <v>1412</v>
      </c>
      <c r="B127" s="222">
        <v>99581.1</v>
      </c>
      <c r="C127" s="222">
        <v>77960</v>
      </c>
      <c r="D127" s="222">
        <v>64732.800000000003</v>
      </c>
      <c r="E127" s="226"/>
      <c r="F127" s="226"/>
    </row>
    <row r="128" spans="1:6">
      <c r="A128" s="223" t="s">
        <v>1411</v>
      </c>
      <c r="B128" s="222">
        <v>56885.2</v>
      </c>
      <c r="C128" s="222">
        <v>94404.7</v>
      </c>
      <c r="D128" s="222">
        <v>82899.399999999994</v>
      </c>
      <c r="E128" s="226"/>
      <c r="F128" s="226"/>
    </row>
    <row r="129" spans="1:6">
      <c r="A129" s="223" t="s">
        <v>1410</v>
      </c>
      <c r="B129" s="222">
        <v>14296.9</v>
      </c>
      <c r="C129" s="222">
        <v>69232.2</v>
      </c>
      <c r="D129" s="222">
        <v>92698.1</v>
      </c>
      <c r="E129" s="226"/>
      <c r="F129" s="226"/>
    </row>
    <row r="130" spans="1:6">
      <c r="A130" s="223" t="s">
        <v>1409</v>
      </c>
      <c r="B130" s="222">
        <v>58871.8</v>
      </c>
      <c r="C130" s="222">
        <v>25147.3</v>
      </c>
      <c r="D130" s="222">
        <v>29274.5</v>
      </c>
      <c r="E130" s="226"/>
      <c r="F130" s="226"/>
    </row>
    <row r="131" spans="1:6">
      <c r="A131" s="223" t="s">
        <v>1408</v>
      </c>
      <c r="B131" s="222">
        <v>73507.899999999994</v>
      </c>
      <c r="C131" s="222">
        <v>91410.4</v>
      </c>
      <c r="D131" s="222">
        <v>78166.7</v>
      </c>
      <c r="E131" s="226"/>
      <c r="F131" s="226"/>
    </row>
    <row r="132" spans="1:6">
      <c r="A132" s="223" t="s">
        <v>1407</v>
      </c>
      <c r="B132" s="222">
        <v>61702.3</v>
      </c>
      <c r="C132" s="222">
        <v>94887.4</v>
      </c>
      <c r="D132" s="222">
        <v>45987.199999999997</v>
      </c>
      <c r="E132" s="226"/>
      <c r="F132" s="226"/>
    </row>
    <row r="133" spans="1:6">
      <c r="A133" s="223" t="s">
        <v>1406</v>
      </c>
      <c r="B133" s="222">
        <v>47033.3</v>
      </c>
      <c r="C133" s="222">
        <v>89819.6</v>
      </c>
      <c r="D133" s="222">
        <v>72548.399999999994</v>
      </c>
      <c r="E133" s="226"/>
      <c r="F133" s="226"/>
    </row>
    <row r="134" spans="1:6">
      <c r="A134" s="223" t="s">
        <v>1405</v>
      </c>
      <c r="B134" s="222">
        <v>5383.9</v>
      </c>
      <c r="C134" s="222">
        <v>33214.699999999997</v>
      </c>
      <c r="D134" s="222">
        <v>45719.199999999997</v>
      </c>
      <c r="E134" s="226"/>
      <c r="F134" s="226"/>
    </row>
    <row r="135" spans="1:6">
      <c r="A135" s="223" t="s">
        <v>1404</v>
      </c>
      <c r="B135" s="222">
        <v>26591.599999999999</v>
      </c>
      <c r="C135" s="222">
        <v>74392.800000000003</v>
      </c>
      <c r="D135" s="222">
        <v>13674.8</v>
      </c>
      <c r="E135" s="226"/>
      <c r="F135" s="226"/>
    </row>
    <row r="136" spans="1:6">
      <c r="A136" s="223" t="s">
        <v>1403</v>
      </c>
      <c r="B136" s="222">
        <v>13773.3</v>
      </c>
      <c r="C136" s="222">
        <v>89189</v>
      </c>
      <c r="D136" s="222">
        <v>88454.9</v>
      </c>
      <c r="E136" s="226"/>
      <c r="F136" s="226"/>
    </row>
    <row r="137" spans="1:6" ht="30" customHeight="1">
      <c r="A137" s="223" t="s">
        <v>1402</v>
      </c>
      <c r="B137" s="222">
        <v>4727.5</v>
      </c>
      <c r="C137" s="222">
        <v>56672.7</v>
      </c>
      <c r="D137" s="222">
        <v>26014.1</v>
      </c>
      <c r="E137" s="226"/>
      <c r="F137" s="226"/>
    </row>
    <row r="138" spans="1:6">
      <c r="A138" s="223" t="s">
        <v>1401</v>
      </c>
      <c r="B138" s="222">
        <v>90546.4</v>
      </c>
      <c r="C138" s="222">
        <v>32976.400000000001</v>
      </c>
      <c r="D138" s="222">
        <v>30802.6</v>
      </c>
      <c r="E138" s="226"/>
      <c r="F138" s="226"/>
    </row>
    <row r="139" spans="1:6">
      <c r="A139" s="223" t="s">
        <v>1400</v>
      </c>
      <c r="B139" s="222">
        <v>60062.2</v>
      </c>
      <c r="C139" s="222">
        <v>56699.8</v>
      </c>
      <c r="D139" s="222">
        <v>43153.3</v>
      </c>
      <c r="E139" s="226"/>
      <c r="F139" s="226"/>
    </row>
    <row r="140" spans="1:6">
      <c r="A140" s="223" t="s">
        <v>1399</v>
      </c>
      <c r="B140" s="222">
        <v>30796.6</v>
      </c>
      <c r="C140" s="222">
        <v>15140.4</v>
      </c>
      <c r="D140" s="222">
        <v>93266.3</v>
      </c>
      <c r="E140" s="226"/>
      <c r="F140" s="226"/>
    </row>
    <row r="141" spans="1:6">
      <c r="A141" s="223" t="s">
        <v>1398</v>
      </c>
      <c r="B141" s="222">
        <v>79136.5</v>
      </c>
      <c r="C141" s="222">
        <v>42940.7</v>
      </c>
      <c r="D141" s="222">
        <v>26542.799999999999</v>
      </c>
      <c r="E141" s="226"/>
      <c r="F141" s="226"/>
    </row>
    <row r="142" spans="1:6">
      <c r="A142" s="223" t="s">
        <v>1397</v>
      </c>
      <c r="B142" s="222">
        <v>40081.699999999997</v>
      </c>
      <c r="C142" s="222">
        <v>97298.5</v>
      </c>
      <c r="D142" s="222">
        <v>68759.199999999997</v>
      </c>
      <c r="E142" s="226"/>
      <c r="F142" s="226"/>
    </row>
    <row r="143" spans="1:6">
      <c r="A143" s="223" t="s">
        <v>1396</v>
      </c>
      <c r="B143" s="222">
        <v>40499.699999999997</v>
      </c>
      <c r="C143" s="222">
        <v>11980.5</v>
      </c>
      <c r="D143" s="222">
        <v>20561.5</v>
      </c>
      <c r="E143" s="226"/>
      <c r="F143" s="226"/>
    </row>
    <row r="144" spans="1:6">
      <c r="A144" s="223" t="s">
        <v>1395</v>
      </c>
      <c r="B144" s="222">
        <v>51837.9</v>
      </c>
      <c r="C144" s="222">
        <v>34386.6</v>
      </c>
      <c r="D144" s="222">
        <v>14064.6</v>
      </c>
      <c r="E144" s="226"/>
      <c r="F144" s="226"/>
    </row>
    <row r="145" spans="1:6">
      <c r="A145" s="223" t="s">
        <v>1394</v>
      </c>
      <c r="B145" s="222">
        <v>26387.3</v>
      </c>
      <c r="C145" s="222">
        <v>60911.3</v>
      </c>
      <c r="D145" s="222">
        <v>20082.2</v>
      </c>
      <c r="E145" s="226"/>
      <c r="F145" s="226"/>
    </row>
    <row r="146" spans="1:6">
      <c r="A146" s="223" t="s">
        <v>1393</v>
      </c>
      <c r="B146" s="222">
        <v>27976.1</v>
      </c>
      <c r="C146" s="222">
        <v>61703.6</v>
      </c>
      <c r="D146" s="222">
        <v>86759</v>
      </c>
      <c r="E146" s="226"/>
      <c r="F146" s="226"/>
    </row>
    <row r="147" spans="1:6">
      <c r="A147" s="223" t="s">
        <v>1392</v>
      </c>
      <c r="B147" s="222">
        <v>75072.899999999994</v>
      </c>
      <c r="C147" s="222">
        <v>83998.3</v>
      </c>
      <c r="D147" s="222">
        <v>68145.5</v>
      </c>
      <c r="E147" s="226"/>
      <c r="F147" s="226"/>
    </row>
    <row r="148" spans="1:6">
      <c r="A148" s="223" t="s">
        <v>1391</v>
      </c>
      <c r="B148" s="222">
        <v>49118.5</v>
      </c>
      <c r="C148" s="222">
        <v>46471.7</v>
      </c>
      <c r="D148" s="222">
        <v>42341.7</v>
      </c>
      <c r="E148" s="226"/>
      <c r="F148" s="226"/>
    </row>
    <row r="149" spans="1:6">
      <c r="A149" s="223" t="s">
        <v>1390</v>
      </c>
      <c r="B149" s="222">
        <v>83204.899999999994</v>
      </c>
      <c r="C149" s="222">
        <v>16598.900000000001</v>
      </c>
      <c r="D149" s="222">
        <v>22293.4</v>
      </c>
      <c r="E149" s="226"/>
      <c r="F149" s="226"/>
    </row>
    <row r="150" spans="1:6">
      <c r="A150" s="223" t="s">
        <v>1389</v>
      </c>
      <c r="B150" s="222">
        <v>96640.1</v>
      </c>
      <c r="C150" s="222">
        <v>61936</v>
      </c>
      <c r="D150" s="222">
        <v>29100.400000000001</v>
      </c>
      <c r="E150" s="226"/>
      <c r="F150" s="226"/>
    </row>
    <row r="151" spans="1:6">
      <c r="A151" s="223" t="s">
        <v>1388</v>
      </c>
      <c r="B151" s="222">
        <v>1633.6</v>
      </c>
      <c r="C151" s="222">
        <v>41089</v>
      </c>
      <c r="D151" s="222">
        <v>37594</v>
      </c>
      <c r="E151" s="226"/>
      <c r="F151" s="226"/>
    </row>
    <row r="152" spans="1:6">
      <c r="A152" s="223" t="s">
        <v>1387</v>
      </c>
      <c r="B152" s="222">
        <v>16309.5</v>
      </c>
      <c r="C152" s="222">
        <v>21682.2</v>
      </c>
      <c r="D152" s="222">
        <v>88599</v>
      </c>
      <c r="E152" s="226"/>
      <c r="F152" s="226"/>
    </row>
    <row r="153" spans="1:6">
      <c r="A153" s="223" t="s">
        <v>1386</v>
      </c>
      <c r="B153" s="222">
        <v>13435.8</v>
      </c>
      <c r="C153" s="222">
        <v>26111.8</v>
      </c>
      <c r="D153" s="222">
        <v>19320.7</v>
      </c>
      <c r="E153" s="226"/>
      <c r="F153" s="226"/>
    </row>
    <row r="154" spans="1:6">
      <c r="A154" s="223" t="s">
        <v>1385</v>
      </c>
      <c r="B154" s="222">
        <v>45520.5</v>
      </c>
      <c r="C154" s="222">
        <v>72261</v>
      </c>
      <c r="D154" s="222">
        <v>55711.4</v>
      </c>
      <c r="E154" s="226"/>
      <c r="F154" s="226"/>
    </row>
    <row r="155" spans="1:6">
      <c r="A155" s="223" t="s">
        <v>1384</v>
      </c>
      <c r="B155" s="222">
        <v>38873.599999999999</v>
      </c>
      <c r="C155" s="222">
        <v>85178.4</v>
      </c>
      <c r="D155" s="222">
        <v>4701.7</v>
      </c>
      <c r="E155" s="226"/>
      <c r="F155" s="226"/>
    </row>
    <row r="156" spans="1:6">
      <c r="A156" s="223" t="s">
        <v>1383</v>
      </c>
      <c r="B156" s="222">
        <v>99533.1</v>
      </c>
      <c r="C156" s="222">
        <v>4808</v>
      </c>
      <c r="D156" s="222">
        <v>42113.3</v>
      </c>
      <c r="E156" s="226"/>
      <c r="F156" s="226"/>
    </row>
    <row r="157" spans="1:6">
      <c r="A157" s="223" t="s">
        <v>1382</v>
      </c>
      <c r="B157" s="222">
        <v>20642.3</v>
      </c>
      <c r="C157" s="222">
        <v>47834.3</v>
      </c>
      <c r="D157" s="222">
        <v>68891.5</v>
      </c>
      <c r="E157" s="226"/>
      <c r="F157" s="226"/>
    </row>
    <row r="158" spans="1:6">
      <c r="A158" s="223" t="s">
        <v>1381</v>
      </c>
      <c r="B158" s="222">
        <v>74615.100000000006</v>
      </c>
      <c r="C158" s="222">
        <v>65916.5</v>
      </c>
      <c r="D158" s="222">
        <v>88764.2</v>
      </c>
      <c r="E158" s="226"/>
      <c r="F158" s="226"/>
    </row>
    <row r="159" spans="1:6">
      <c r="A159" s="223" t="s">
        <v>1380</v>
      </c>
      <c r="B159" s="222">
        <v>95223.5</v>
      </c>
      <c r="C159" s="222">
        <v>83083</v>
      </c>
      <c r="D159" s="222">
        <v>90950.6</v>
      </c>
      <c r="E159" s="226"/>
      <c r="F159" s="226"/>
    </row>
    <row r="160" spans="1:6">
      <c r="A160" s="223" t="s">
        <v>1379</v>
      </c>
      <c r="B160" s="222">
        <v>88332</v>
      </c>
      <c r="C160" s="222">
        <v>57924.1</v>
      </c>
      <c r="D160" s="222">
        <v>17987.099999999999</v>
      </c>
      <c r="E160" s="226"/>
      <c r="F160" s="226"/>
    </row>
    <row r="161" spans="1:6">
      <c r="A161" s="223" t="s">
        <v>1378</v>
      </c>
      <c r="B161" s="222">
        <v>73538.600000000006</v>
      </c>
      <c r="C161" s="222">
        <v>20533</v>
      </c>
      <c r="D161" s="222">
        <v>52367.7</v>
      </c>
      <c r="E161" s="226"/>
      <c r="F161" s="226"/>
    </row>
    <row r="162" spans="1:6">
      <c r="A162" s="223" t="s">
        <v>1377</v>
      </c>
      <c r="B162" s="222">
        <v>98272.8</v>
      </c>
      <c r="C162" s="222">
        <v>6912.3</v>
      </c>
      <c r="D162" s="222">
        <v>69186</v>
      </c>
      <c r="E162" s="226"/>
      <c r="F162" s="226"/>
    </row>
    <row r="163" spans="1:6">
      <c r="A163" s="223" t="s">
        <v>1376</v>
      </c>
      <c r="B163" s="222">
        <v>19741.2</v>
      </c>
      <c r="C163" s="222">
        <v>37867</v>
      </c>
      <c r="D163" s="222">
        <v>79653.5</v>
      </c>
      <c r="E163" s="226"/>
      <c r="F163" s="226"/>
    </row>
    <row r="164" spans="1:6">
      <c r="A164" s="223" t="s">
        <v>1375</v>
      </c>
      <c r="B164" s="222">
        <v>79676.399999999994</v>
      </c>
      <c r="C164" s="222">
        <v>18131.3</v>
      </c>
      <c r="D164" s="222">
        <v>61504.9</v>
      </c>
      <c r="E164" s="226"/>
      <c r="F164" s="226"/>
    </row>
    <row r="165" spans="1:6">
      <c r="A165" s="223" t="s">
        <v>1374</v>
      </c>
      <c r="B165" s="222">
        <v>90443.199999999997</v>
      </c>
      <c r="C165" s="222">
        <v>73064.899999999994</v>
      </c>
      <c r="D165" s="222">
        <v>80108.800000000003</v>
      </c>
      <c r="E165" s="226"/>
      <c r="F165" s="226"/>
    </row>
    <row r="166" spans="1:6">
      <c r="A166" s="223" t="s">
        <v>1373</v>
      </c>
      <c r="B166" s="222">
        <v>45792</v>
      </c>
      <c r="C166" s="222">
        <v>39314.400000000001</v>
      </c>
      <c r="D166" s="222">
        <v>18786.5</v>
      </c>
      <c r="E166" s="226"/>
      <c r="F166" s="226"/>
    </row>
    <row r="167" spans="1:6">
      <c r="A167" s="223" t="s">
        <v>1372</v>
      </c>
      <c r="B167" s="222">
        <v>64646.1</v>
      </c>
      <c r="C167" s="222">
        <v>4413.2</v>
      </c>
      <c r="D167" s="222">
        <v>36582.400000000001</v>
      </c>
      <c r="E167" s="226"/>
      <c r="F167" s="226"/>
    </row>
    <row r="168" spans="1:6">
      <c r="A168" s="223" t="s">
        <v>1371</v>
      </c>
      <c r="B168" s="222">
        <v>87748.9</v>
      </c>
      <c r="C168" s="222">
        <v>18968.2</v>
      </c>
      <c r="D168" s="222">
        <v>28626</v>
      </c>
      <c r="E168" s="226"/>
      <c r="F168" s="226"/>
    </row>
    <row r="169" spans="1:6">
      <c r="A169" s="223" t="s">
        <v>1370</v>
      </c>
      <c r="B169" s="222">
        <v>8600.6</v>
      </c>
      <c r="C169" s="222">
        <v>96966</v>
      </c>
      <c r="D169" s="222">
        <v>59818.5</v>
      </c>
      <c r="E169" s="226"/>
      <c r="F169" s="226"/>
    </row>
    <row r="170" spans="1:6">
      <c r="A170" s="223" t="s">
        <v>1369</v>
      </c>
      <c r="B170" s="222">
        <v>31983.9</v>
      </c>
      <c r="C170" s="222">
        <v>67758.7</v>
      </c>
      <c r="D170" s="222">
        <v>23466.799999999999</v>
      </c>
      <c r="E170" s="226"/>
      <c r="F170" s="226"/>
    </row>
    <row r="171" spans="1:6">
      <c r="A171" s="223" t="s">
        <v>1368</v>
      </c>
      <c r="B171" s="222">
        <v>85241.5</v>
      </c>
      <c r="C171" s="222">
        <v>31406.799999999999</v>
      </c>
      <c r="D171" s="222">
        <v>14062.9</v>
      </c>
      <c r="E171" s="226"/>
      <c r="F171" s="226"/>
    </row>
    <row r="172" spans="1:6">
      <c r="A172" s="223" t="s">
        <v>1367</v>
      </c>
      <c r="B172" s="222">
        <v>41071.699999999997</v>
      </c>
      <c r="C172" s="222">
        <v>3904.8</v>
      </c>
      <c r="D172" s="222">
        <v>99845.6</v>
      </c>
      <c r="E172" s="226"/>
      <c r="F172" s="226"/>
    </row>
    <row r="173" spans="1:6">
      <c r="A173" s="223" t="s">
        <v>1366</v>
      </c>
      <c r="B173" s="222">
        <v>73903.7</v>
      </c>
      <c r="C173" s="222">
        <v>3874</v>
      </c>
      <c r="D173" s="222">
        <v>54877.9</v>
      </c>
      <c r="E173" s="226"/>
      <c r="F173" s="226"/>
    </row>
    <row r="174" spans="1:6">
      <c r="A174" s="223" t="s">
        <v>1365</v>
      </c>
      <c r="B174" s="222">
        <v>94990</v>
      </c>
      <c r="C174" s="222">
        <v>77925.5</v>
      </c>
      <c r="D174" s="222">
        <v>7700.7</v>
      </c>
      <c r="E174" s="226"/>
      <c r="F174" s="226"/>
    </row>
    <row r="175" spans="1:6">
      <c r="A175" s="223" t="s">
        <v>1364</v>
      </c>
      <c r="B175" s="222">
        <v>41117.300000000003</v>
      </c>
      <c r="C175" s="222">
        <v>40463.199999999997</v>
      </c>
      <c r="D175" s="222">
        <v>41514.5</v>
      </c>
      <c r="E175" s="226"/>
      <c r="F175" s="226"/>
    </row>
    <row r="176" spans="1:6">
      <c r="A176" s="223" t="s">
        <v>1363</v>
      </c>
      <c r="B176" s="222">
        <v>18452.400000000001</v>
      </c>
      <c r="C176" s="222">
        <v>6415.8</v>
      </c>
      <c r="D176" s="222">
        <v>67739.100000000006</v>
      </c>
      <c r="E176" s="226"/>
      <c r="F176" s="226"/>
    </row>
    <row r="177" spans="1:6">
      <c r="A177" s="223" t="s">
        <v>1362</v>
      </c>
      <c r="B177" s="222">
        <v>37998.1</v>
      </c>
      <c r="C177" s="222">
        <v>35307.4</v>
      </c>
      <c r="D177" s="222">
        <v>99971.4</v>
      </c>
      <c r="E177" s="226"/>
      <c r="F177" s="226"/>
    </row>
    <row r="178" spans="1:6">
      <c r="A178" s="223" t="s">
        <v>1361</v>
      </c>
      <c r="B178" s="222">
        <v>99381.2</v>
      </c>
      <c r="C178" s="222">
        <v>2743.2</v>
      </c>
      <c r="D178" s="222">
        <v>15378.4</v>
      </c>
      <c r="E178" s="226"/>
      <c r="F178" s="226"/>
    </row>
    <row r="179" spans="1:6">
      <c r="A179" s="223" t="s">
        <v>1360</v>
      </c>
      <c r="B179" s="222">
        <v>79299.600000000006</v>
      </c>
      <c r="C179" s="222">
        <v>15671.4</v>
      </c>
      <c r="D179" s="222">
        <v>83346.8</v>
      </c>
      <c r="E179" s="226"/>
      <c r="F179" s="226"/>
    </row>
    <row r="180" spans="1:6">
      <c r="A180" s="223" t="s">
        <v>1359</v>
      </c>
      <c r="B180" s="222">
        <v>66573.100000000006</v>
      </c>
      <c r="C180" s="222">
        <v>27417.1</v>
      </c>
      <c r="D180" s="222">
        <v>64868.4</v>
      </c>
      <c r="E180" s="226"/>
      <c r="F180" s="226"/>
    </row>
    <row r="181" spans="1:6">
      <c r="A181" s="223" t="s">
        <v>1358</v>
      </c>
      <c r="B181" s="222">
        <v>32080.1</v>
      </c>
      <c r="C181" s="222">
        <v>22815.3</v>
      </c>
      <c r="D181" s="222">
        <v>61348.800000000003</v>
      </c>
      <c r="E181" s="226"/>
      <c r="F181" s="226"/>
    </row>
    <row r="182" spans="1:6">
      <c r="A182" s="223" t="s">
        <v>1357</v>
      </c>
      <c r="B182" s="222">
        <v>75557.100000000006</v>
      </c>
      <c r="C182" s="222">
        <v>24369.200000000001</v>
      </c>
      <c r="D182" s="222">
        <v>58821.5</v>
      </c>
      <c r="E182" s="226"/>
      <c r="F182" s="226"/>
    </row>
    <row r="183" spans="1:6">
      <c r="A183" s="223" t="s">
        <v>1356</v>
      </c>
      <c r="B183" s="222">
        <v>6728.7</v>
      </c>
      <c r="C183" s="222">
        <v>64628.5</v>
      </c>
      <c r="D183" s="222">
        <v>81791.100000000006</v>
      </c>
      <c r="E183" s="226"/>
      <c r="F183" s="226"/>
    </row>
    <row r="184" spans="1:6">
      <c r="A184" s="223" t="s">
        <v>1355</v>
      </c>
      <c r="B184" s="222">
        <v>16292.4</v>
      </c>
      <c r="C184" s="222">
        <v>33122.5</v>
      </c>
      <c r="D184" s="222">
        <v>49259.9</v>
      </c>
      <c r="E184" s="226"/>
      <c r="F184" s="226"/>
    </row>
    <row r="185" spans="1:6">
      <c r="A185" s="223" t="s">
        <v>1354</v>
      </c>
      <c r="B185" s="222">
        <v>11416</v>
      </c>
      <c r="C185" s="222">
        <v>11628.1</v>
      </c>
      <c r="D185" s="222">
        <v>28082.7</v>
      </c>
      <c r="E185" s="226"/>
      <c r="F185" s="226"/>
    </row>
    <row r="186" spans="1:6">
      <c r="A186" s="223" t="s">
        <v>1353</v>
      </c>
      <c r="B186" s="222">
        <v>65899</v>
      </c>
      <c r="C186" s="222">
        <v>77306.3</v>
      </c>
      <c r="D186" s="222">
        <v>36796.9</v>
      </c>
      <c r="E186" s="226"/>
      <c r="F186" s="226"/>
    </row>
    <row r="187" spans="1:6">
      <c r="A187" s="223" t="s">
        <v>1352</v>
      </c>
      <c r="B187" s="222">
        <v>81278.3</v>
      </c>
      <c r="C187" s="222">
        <v>16462.900000000001</v>
      </c>
      <c r="D187" s="222">
        <v>43936.4</v>
      </c>
      <c r="E187" s="226"/>
      <c r="F187" s="226"/>
    </row>
    <row r="188" spans="1:6">
      <c r="A188" s="223" t="s">
        <v>1351</v>
      </c>
      <c r="B188" s="222">
        <v>71310.100000000006</v>
      </c>
      <c r="C188" s="222">
        <v>27110.5</v>
      </c>
      <c r="D188" s="222">
        <v>60259.3</v>
      </c>
      <c r="E188" s="226"/>
      <c r="F188" s="226"/>
    </row>
    <row r="189" spans="1:6">
      <c r="A189" s="223" t="s">
        <v>1350</v>
      </c>
      <c r="B189" s="222">
        <v>85342.3</v>
      </c>
      <c r="C189" s="222">
        <v>30499.4</v>
      </c>
      <c r="D189" s="222">
        <v>44665.9</v>
      </c>
      <c r="E189" s="226"/>
      <c r="F189" s="226"/>
    </row>
    <row r="190" spans="1:6">
      <c r="A190" s="223" t="s">
        <v>1349</v>
      </c>
      <c r="B190" s="222">
        <v>79706.3</v>
      </c>
      <c r="C190" s="222">
        <v>66446</v>
      </c>
      <c r="D190" s="222">
        <v>11807.8</v>
      </c>
      <c r="E190" s="226"/>
      <c r="F190" s="226"/>
    </row>
    <row r="191" spans="1:6">
      <c r="A191" s="223" t="s">
        <v>1348</v>
      </c>
      <c r="B191" s="222">
        <v>7173</v>
      </c>
      <c r="C191" s="222">
        <v>27735.200000000001</v>
      </c>
      <c r="D191" s="222">
        <v>95427.7</v>
      </c>
      <c r="E191" s="226"/>
      <c r="F191" s="226"/>
    </row>
    <row r="192" spans="1:6">
      <c r="A192" s="223" t="s">
        <v>1347</v>
      </c>
      <c r="B192" s="222">
        <v>15899.2</v>
      </c>
      <c r="C192" s="222">
        <v>79122.8</v>
      </c>
      <c r="D192" s="222">
        <v>4643</v>
      </c>
      <c r="E192" s="226"/>
      <c r="F192" s="226"/>
    </row>
    <row r="193" spans="1:6">
      <c r="A193" s="223" t="s">
        <v>1346</v>
      </c>
      <c r="B193" s="222">
        <v>50499.8</v>
      </c>
      <c r="C193" s="222">
        <v>86217</v>
      </c>
      <c r="D193" s="222">
        <v>42336.5</v>
      </c>
      <c r="E193" s="226"/>
      <c r="F193" s="226"/>
    </row>
    <row r="194" spans="1:6">
      <c r="A194" s="223" t="s">
        <v>1345</v>
      </c>
      <c r="B194" s="222">
        <v>84795.6</v>
      </c>
      <c r="C194" s="222">
        <v>68823.7</v>
      </c>
      <c r="D194" s="222">
        <v>82782.3</v>
      </c>
      <c r="E194" s="226"/>
      <c r="F194" s="226"/>
    </row>
    <row r="195" spans="1:6">
      <c r="A195" s="223" t="s">
        <v>1344</v>
      </c>
      <c r="B195" s="222">
        <v>71107.899999999994</v>
      </c>
      <c r="C195" s="222">
        <v>41083.800000000003</v>
      </c>
      <c r="D195" s="222">
        <v>15092.3</v>
      </c>
      <c r="E195" s="226"/>
      <c r="F195" s="226"/>
    </row>
    <row r="196" spans="1:6">
      <c r="A196" s="223" t="s">
        <v>1343</v>
      </c>
      <c r="B196" s="222">
        <v>73223.899999999994</v>
      </c>
      <c r="C196" s="222">
        <v>10519.8</v>
      </c>
      <c r="D196" s="222">
        <v>48747.3</v>
      </c>
      <c r="E196" s="226"/>
      <c r="F196" s="226"/>
    </row>
    <row r="197" spans="1:6">
      <c r="A197" s="223" t="s">
        <v>1342</v>
      </c>
      <c r="B197" s="222">
        <v>97510</v>
      </c>
      <c r="C197" s="222">
        <v>37124.6</v>
      </c>
      <c r="D197" s="222">
        <v>30511</v>
      </c>
      <c r="E197" s="226"/>
      <c r="F197" s="226"/>
    </row>
    <row r="198" spans="1:6">
      <c r="A198" s="223" t="s">
        <v>1341</v>
      </c>
      <c r="B198" s="222">
        <v>47604.9</v>
      </c>
      <c r="C198" s="222">
        <v>40627.1</v>
      </c>
      <c r="D198" s="222">
        <v>84705</v>
      </c>
      <c r="E198" s="226"/>
      <c r="F198" s="226"/>
    </row>
    <row r="199" spans="1:6">
      <c r="A199" s="223" t="s">
        <v>1340</v>
      </c>
      <c r="B199" s="222">
        <v>74214.3</v>
      </c>
      <c r="C199" s="222">
        <v>97705.4</v>
      </c>
      <c r="D199" s="222">
        <v>30499</v>
      </c>
      <c r="E199" s="226"/>
      <c r="F199" s="226"/>
    </row>
    <row r="200" spans="1:6">
      <c r="A200" s="223" t="s">
        <v>1339</v>
      </c>
      <c r="B200" s="222">
        <v>1887.5</v>
      </c>
      <c r="C200" s="222">
        <v>89759.3</v>
      </c>
      <c r="D200" s="222">
        <v>5741.9</v>
      </c>
      <c r="E200" s="226"/>
      <c r="F200" s="226"/>
    </row>
    <row r="201" spans="1:6">
      <c r="A201" s="223" t="s">
        <v>1338</v>
      </c>
      <c r="B201" s="222">
        <v>13523.9</v>
      </c>
      <c r="C201" s="222">
        <v>8566.4</v>
      </c>
      <c r="D201" s="222">
        <v>5982</v>
      </c>
      <c r="E201" s="226"/>
      <c r="F201" s="226"/>
    </row>
    <row r="202" spans="1:6">
      <c r="A202" s="223" t="s">
        <v>1337</v>
      </c>
      <c r="B202" s="222">
        <v>42672.7</v>
      </c>
      <c r="C202" s="222">
        <v>25140.2</v>
      </c>
      <c r="D202" s="222">
        <v>77559.600000000006</v>
      </c>
      <c r="E202" s="226"/>
      <c r="F202" s="226"/>
    </row>
    <row r="203" spans="1:6">
      <c r="A203" s="223" t="s">
        <v>1336</v>
      </c>
      <c r="B203" s="222">
        <v>18274.400000000001</v>
      </c>
      <c r="C203" s="222">
        <v>43629.8</v>
      </c>
      <c r="D203" s="222">
        <v>3752</v>
      </c>
      <c r="E203" s="226"/>
      <c r="F203" s="226"/>
    </row>
    <row r="204" spans="1:6">
      <c r="A204" s="223" t="s">
        <v>1335</v>
      </c>
      <c r="B204" s="222">
        <v>84610.7</v>
      </c>
      <c r="C204" s="222">
        <v>43733.7</v>
      </c>
      <c r="D204" s="222">
        <v>5793.3</v>
      </c>
      <c r="E204" s="226"/>
      <c r="F204" s="226"/>
    </row>
    <row r="205" spans="1:6">
      <c r="A205" s="223" t="s">
        <v>1334</v>
      </c>
      <c r="B205" s="222">
        <v>15222.9</v>
      </c>
      <c r="C205" s="222">
        <v>56234.3</v>
      </c>
      <c r="D205" s="222">
        <v>8802.1</v>
      </c>
      <c r="E205" s="226"/>
      <c r="F205" s="226"/>
    </row>
    <row r="206" spans="1:6">
      <c r="A206" s="223" t="s">
        <v>1333</v>
      </c>
      <c r="B206" s="222">
        <v>48653.2</v>
      </c>
      <c r="C206" s="222">
        <v>83881.899999999994</v>
      </c>
      <c r="D206" s="222">
        <v>37812.199999999997</v>
      </c>
      <c r="E206" s="226"/>
      <c r="F206" s="226"/>
    </row>
    <row r="207" spans="1:6">
      <c r="A207" s="223" t="s">
        <v>1332</v>
      </c>
      <c r="B207" s="222">
        <v>36011.1</v>
      </c>
      <c r="C207" s="222">
        <v>32195.599999999999</v>
      </c>
      <c r="D207" s="222">
        <v>59169</v>
      </c>
      <c r="E207" s="226"/>
      <c r="F207" s="226"/>
    </row>
    <row r="208" spans="1:6">
      <c r="A208" s="223" t="s">
        <v>1331</v>
      </c>
      <c r="B208" s="222">
        <v>34054.300000000003</v>
      </c>
      <c r="C208" s="222">
        <v>13908</v>
      </c>
      <c r="D208" s="222">
        <v>54911.199999999997</v>
      </c>
      <c r="E208" s="226"/>
      <c r="F208" s="226"/>
    </row>
    <row r="209" spans="1:6">
      <c r="A209" s="223" t="s">
        <v>1330</v>
      </c>
      <c r="B209" s="222">
        <v>53757.5</v>
      </c>
      <c r="C209" s="222">
        <v>42351.4</v>
      </c>
      <c r="D209" s="222">
        <v>64849.3</v>
      </c>
      <c r="E209" s="226"/>
      <c r="F209" s="226"/>
    </row>
    <row r="210" spans="1:6">
      <c r="A210" s="223" t="s">
        <v>1329</v>
      </c>
      <c r="B210" s="222">
        <v>56389.3</v>
      </c>
      <c r="C210" s="222">
        <v>54712.6</v>
      </c>
      <c r="D210" s="222">
        <v>93904.8</v>
      </c>
      <c r="E210" s="226"/>
      <c r="F210" s="226"/>
    </row>
    <row r="211" spans="1:6">
      <c r="A211" s="223" t="s">
        <v>1328</v>
      </c>
      <c r="B211" s="222">
        <v>68238.3</v>
      </c>
      <c r="C211" s="222">
        <v>42169.4</v>
      </c>
      <c r="D211" s="222">
        <v>74342.3</v>
      </c>
      <c r="E211" s="226"/>
      <c r="F211" s="226"/>
    </row>
    <row r="212" spans="1:6">
      <c r="A212" s="223" t="s">
        <v>1327</v>
      </c>
      <c r="B212" s="222">
        <v>76719</v>
      </c>
      <c r="C212" s="222">
        <v>29467.7</v>
      </c>
      <c r="D212" s="222">
        <v>72865.5</v>
      </c>
      <c r="E212" s="226"/>
      <c r="F212" s="226"/>
    </row>
    <row r="213" spans="1:6">
      <c r="A213" s="223" t="s">
        <v>1326</v>
      </c>
      <c r="B213" s="222">
        <v>4876.1000000000004</v>
      </c>
      <c r="C213" s="222">
        <v>73036</v>
      </c>
      <c r="D213" s="222">
        <v>32582.1</v>
      </c>
      <c r="E213" s="226"/>
      <c r="F213" s="226"/>
    </row>
    <row r="214" spans="1:6">
      <c r="A214" s="223" t="s">
        <v>1325</v>
      </c>
      <c r="B214" s="222">
        <v>81615.399999999994</v>
      </c>
      <c r="C214" s="222">
        <v>52218.1</v>
      </c>
      <c r="D214" s="222">
        <v>86427.8</v>
      </c>
      <c r="E214" s="226"/>
      <c r="F214" s="226"/>
    </row>
    <row r="215" spans="1:6">
      <c r="A215" s="223" t="s">
        <v>1324</v>
      </c>
      <c r="B215" s="222">
        <v>13808.6</v>
      </c>
      <c r="C215" s="222">
        <v>89381.4</v>
      </c>
      <c r="D215" s="222">
        <v>97552.9</v>
      </c>
      <c r="E215" s="226"/>
      <c r="F215" s="226"/>
    </row>
    <row r="216" spans="1:6">
      <c r="A216" s="223" t="s">
        <v>1323</v>
      </c>
      <c r="B216" s="222">
        <v>24678.5</v>
      </c>
      <c r="C216" s="222">
        <v>89556.7</v>
      </c>
      <c r="D216" s="222">
        <v>46989.4</v>
      </c>
      <c r="E216" s="226"/>
      <c r="F216" s="226"/>
    </row>
    <row r="217" spans="1:6">
      <c r="A217" s="223" t="s">
        <v>1322</v>
      </c>
      <c r="B217" s="222">
        <v>41631.800000000003</v>
      </c>
      <c r="C217" s="222">
        <v>31370.2</v>
      </c>
      <c r="D217" s="222">
        <v>83841.5</v>
      </c>
      <c r="E217" s="226"/>
      <c r="F217" s="226"/>
    </row>
    <row r="218" spans="1:6">
      <c r="A218" s="223" t="s">
        <v>1321</v>
      </c>
      <c r="B218" s="222">
        <v>84709.4</v>
      </c>
      <c r="C218" s="222">
        <v>11843.6</v>
      </c>
      <c r="D218" s="222">
        <v>28446.2</v>
      </c>
      <c r="E218" s="226"/>
      <c r="F218" s="226"/>
    </row>
    <row r="219" spans="1:6">
      <c r="A219" s="223" t="s">
        <v>1320</v>
      </c>
      <c r="B219" s="222">
        <v>92613.2</v>
      </c>
      <c r="C219" s="222">
        <v>86217.1</v>
      </c>
      <c r="D219" s="222">
        <v>64295.1</v>
      </c>
      <c r="E219" s="226"/>
      <c r="F219" s="226"/>
    </row>
    <row r="220" spans="1:6">
      <c r="A220" s="223" t="s">
        <v>1319</v>
      </c>
      <c r="B220" s="222">
        <v>18454.8</v>
      </c>
      <c r="C220" s="222">
        <v>80428.899999999994</v>
      </c>
      <c r="D220" s="222">
        <v>29011.9</v>
      </c>
      <c r="E220" s="226"/>
      <c r="F220" s="226"/>
    </row>
    <row r="221" spans="1:6">
      <c r="A221" s="223" t="s">
        <v>1318</v>
      </c>
      <c r="B221" s="222">
        <v>95684.4</v>
      </c>
      <c r="C221" s="222">
        <v>57679.3</v>
      </c>
      <c r="D221" s="222">
        <v>93612.7</v>
      </c>
      <c r="E221" s="226"/>
      <c r="F221" s="226"/>
    </row>
    <row r="222" spans="1:6">
      <c r="A222" s="223" t="s">
        <v>1317</v>
      </c>
      <c r="B222" s="222">
        <v>78527</v>
      </c>
      <c r="C222" s="222">
        <v>76626.2</v>
      </c>
      <c r="D222" s="222">
        <v>60545.599999999999</v>
      </c>
      <c r="E222" s="226"/>
      <c r="F222" s="226"/>
    </row>
    <row r="223" spans="1:6">
      <c r="A223" s="223" t="s">
        <v>1316</v>
      </c>
      <c r="B223" s="222">
        <v>47092.1</v>
      </c>
      <c r="C223" s="222">
        <v>68304.600000000006</v>
      </c>
      <c r="D223" s="222">
        <v>64073.2</v>
      </c>
      <c r="E223" s="226"/>
      <c r="F223" s="226"/>
    </row>
    <row r="224" spans="1:6">
      <c r="A224" s="223" t="s">
        <v>1315</v>
      </c>
      <c r="B224" s="222">
        <v>44950.2</v>
      </c>
      <c r="C224" s="222">
        <v>42327.8</v>
      </c>
      <c r="D224" s="222">
        <v>57953.599999999999</v>
      </c>
      <c r="E224" s="226"/>
      <c r="F224" s="226"/>
    </row>
    <row r="225" spans="1:6">
      <c r="A225" s="223" t="s">
        <v>1314</v>
      </c>
      <c r="B225" s="222">
        <v>26736.5</v>
      </c>
      <c r="C225" s="222">
        <v>32946.199999999997</v>
      </c>
      <c r="D225" s="222">
        <v>91688.2</v>
      </c>
      <c r="E225" s="226"/>
      <c r="F225" s="226"/>
    </row>
    <row r="226" spans="1:6">
      <c r="A226" s="223" t="s">
        <v>1313</v>
      </c>
      <c r="B226" s="222">
        <v>10942.5</v>
      </c>
      <c r="C226" s="222">
        <v>72558.7</v>
      </c>
      <c r="D226" s="222">
        <v>43356</v>
      </c>
      <c r="E226" s="226"/>
      <c r="F226" s="226"/>
    </row>
    <row r="227" spans="1:6">
      <c r="A227" s="223" t="s">
        <v>1312</v>
      </c>
      <c r="B227" s="222">
        <v>34830.699999999997</v>
      </c>
      <c r="C227" s="222">
        <v>36771</v>
      </c>
      <c r="D227" s="222">
        <v>51222.400000000001</v>
      </c>
      <c r="E227" s="226"/>
      <c r="F227" s="226"/>
    </row>
    <row r="228" spans="1:6">
      <c r="A228" s="223" t="s">
        <v>1311</v>
      </c>
      <c r="B228" s="222">
        <v>2717.2</v>
      </c>
      <c r="C228" s="222">
        <v>99580</v>
      </c>
      <c r="D228" s="222">
        <v>90464.8</v>
      </c>
      <c r="E228" s="226"/>
      <c r="F228" s="226"/>
    </row>
    <row r="229" spans="1:6">
      <c r="A229" s="223" t="s">
        <v>1310</v>
      </c>
      <c r="B229" s="222">
        <v>14870.5</v>
      </c>
      <c r="C229" s="222">
        <v>18809.099999999999</v>
      </c>
      <c r="D229" s="222">
        <v>77304.5</v>
      </c>
      <c r="E229" s="226"/>
      <c r="F229" s="226"/>
    </row>
    <row r="230" spans="1:6">
      <c r="A230" s="223" t="s">
        <v>1309</v>
      </c>
      <c r="B230" s="222">
        <v>54453.4</v>
      </c>
      <c r="C230" s="222">
        <v>38304.800000000003</v>
      </c>
      <c r="D230" s="222">
        <v>67969.399999999994</v>
      </c>
      <c r="E230" s="226"/>
      <c r="F230" s="226"/>
    </row>
    <row r="231" spans="1:6">
      <c r="A231" s="223" t="s">
        <v>1308</v>
      </c>
      <c r="B231" s="222">
        <v>45741.9</v>
      </c>
      <c r="C231" s="222">
        <v>54581.8</v>
      </c>
      <c r="D231" s="222">
        <v>48629.1</v>
      </c>
      <c r="E231" s="226"/>
      <c r="F231" s="226"/>
    </row>
    <row r="232" spans="1:6">
      <c r="A232" s="223" t="s">
        <v>1307</v>
      </c>
      <c r="B232" s="222">
        <v>30849.4</v>
      </c>
      <c r="C232" s="222">
        <v>39049.1</v>
      </c>
      <c r="D232" s="222">
        <v>85655.1</v>
      </c>
      <c r="E232" s="226"/>
      <c r="F232" s="226"/>
    </row>
    <row r="233" spans="1:6">
      <c r="A233" s="223" t="s">
        <v>1306</v>
      </c>
      <c r="B233" s="222">
        <v>31105.1</v>
      </c>
      <c r="C233" s="222">
        <v>80546.899999999994</v>
      </c>
      <c r="D233" s="222">
        <v>11609.3</v>
      </c>
      <c r="E233" s="226"/>
      <c r="F233" s="226"/>
    </row>
    <row r="234" spans="1:6">
      <c r="A234" s="223" t="s">
        <v>1305</v>
      </c>
      <c r="B234" s="222">
        <v>17638.599999999999</v>
      </c>
      <c r="C234" s="222">
        <v>89343.3</v>
      </c>
      <c r="D234" s="222">
        <v>54229.9</v>
      </c>
      <c r="E234" s="226"/>
      <c r="F234" s="226"/>
    </row>
    <row r="235" spans="1:6">
      <c r="A235" s="223" t="s">
        <v>1304</v>
      </c>
      <c r="B235" s="222">
        <v>95904.8</v>
      </c>
      <c r="C235" s="222">
        <v>63641.3</v>
      </c>
      <c r="D235" s="222">
        <v>35026.800000000003</v>
      </c>
      <c r="E235" s="226"/>
      <c r="F235" s="226"/>
    </row>
    <row r="236" spans="1:6">
      <c r="A236" s="223" t="s">
        <v>1303</v>
      </c>
      <c r="B236" s="222">
        <v>1297.4000000000001</v>
      </c>
      <c r="C236" s="222">
        <v>47588.800000000003</v>
      </c>
      <c r="D236" s="222">
        <v>57388.4</v>
      </c>
      <c r="E236" s="226"/>
      <c r="F236" s="226"/>
    </row>
    <row r="237" spans="1:6">
      <c r="A237" s="223" t="s">
        <v>1302</v>
      </c>
      <c r="B237" s="222">
        <v>20662.2</v>
      </c>
      <c r="C237" s="222">
        <v>66823.8</v>
      </c>
      <c r="D237" s="222">
        <v>86129.9</v>
      </c>
      <c r="E237" s="226"/>
      <c r="F237" s="226"/>
    </row>
    <row r="238" spans="1:6">
      <c r="A238" s="223" t="s">
        <v>1301</v>
      </c>
      <c r="B238" s="222">
        <v>13117.2</v>
      </c>
      <c r="C238" s="222">
        <v>16205.1</v>
      </c>
      <c r="D238" s="222">
        <v>6848.9</v>
      </c>
      <c r="E238" s="226"/>
      <c r="F238" s="226"/>
    </row>
    <row r="239" spans="1:6">
      <c r="A239" s="223" t="s">
        <v>1300</v>
      </c>
      <c r="B239" s="222">
        <v>31875.599999999999</v>
      </c>
      <c r="C239" s="222">
        <v>86149.2</v>
      </c>
      <c r="D239" s="222">
        <v>51337.8</v>
      </c>
      <c r="E239" s="226"/>
      <c r="F239" s="226"/>
    </row>
    <row r="240" spans="1:6">
      <c r="A240" s="223" t="s">
        <v>1299</v>
      </c>
      <c r="B240" s="222">
        <v>30652.1</v>
      </c>
      <c r="C240" s="222">
        <v>65076.9</v>
      </c>
      <c r="D240" s="222">
        <v>85399.2</v>
      </c>
      <c r="E240" s="226"/>
      <c r="F240" s="226"/>
    </row>
    <row r="241" spans="1:6">
      <c r="A241" s="223" t="s">
        <v>1298</v>
      </c>
      <c r="B241" s="222">
        <v>88084.5</v>
      </c>
      <c r="C241" s="222">
        <v>36225.599999999999</v>
      </c>
      <c r="D241" s="222">
        <v>52741.599999999999</v>
      </c>
      <c r="E241" s="226"/>
      <c r="F241" s="226"/>
    </row>
    <row r="242" spans="1:6">
      <c r="A242" s="223" t="s">
        <v>1297</v>
      </c>
      <c r="B242" s="222">
        <v>92923.199999999997</v>
      </c>
      <c r="C242" s="222">
        <v>32774.1</v>
      </c>
      <c r="D242" s="222">
        <v>86680.2</v>
      </c>
      <c r="E242" s="226"/>
      <c r="F242" s="226"/>
    </row>
    <row r="243" spans="1:6">
      <c r="A243" s="223" t="s">
        <v>1296</v>
      </c>
      <c r="B243" s="222">
        <v>14079.7</v>
      </c>
      <c r="C243" s="222">
        <v>56008.3</v>
      </c>
      <c r="D243" s="222">
        <v>5237.8999999999996</v>
      </c>
      <c r="E243" s="226"/>
      <c r="F243" s="226"/>
    </row>
    <row r="244" spans="1:6">
      <c r="A244" s="223" t="s">
        <v>1295</v>
      </c>
      <c r="B244" s="222">
        <v>44251.5</v>
      </c>
      <c r="C244" s="222">
        <v>72399.399999999994</v>
      </c>
      <c r="D244" s="222">
        <v>42018.2</v>
      </c>
      <c r="E244" s="226"/>
      <c r="F244" s="226"/>
    </row>
    <row r="245" spans="1:6">
      <c r="A245" s="223" t="s">
        <v>1294</v>
      </c>
      <c r="B245" s="222">
        <v>1095.5</v>
      </c>
      <c r="C245" s="222">
        <v>37610.1</v>
      </c>
      <c r="D245" s="222">
        <v>95891.9</v>
      </c>
      <c r="E245" s="226"/>
      <c r="F245" s="226"/>
    </row>
    <row r="246" spans="1:6">
      <c r="A246" s="223" t="s">
        <v>1293</v>
      </c>
      <c r="B246" s="222">
        <v>60101.3</v>
      </c>
      <c r="C246" s="222">
        <v>64450.6</v>
      </c>
      <c r="D246" s="222">
        <v>58417</v>
      </c>
      <c r="E246" s="226"/>
      <c r="F246" s="226"/>
    </row>
    <row r="247" spans="1:6">
      <c r="A247" s="223" t="s">
        <v>1292</v>
      </c>
      <c r="B247" s="222">
        <v>65454.400000000001</v>
      </c>
      <c r="C247" s="222">
        <v>4494.3</v>
      </c>
      <c r="D247" s="222">
        <v>70527</v>
      </c>
      <c r="E247" s="226"/>
      <c r="F247" s="226"/>
    </row>
    <row r="248" spans="1:6">
      <c r="A248" s="223" t="s">
        <v>1291</v>
      </c>
      <c r="B248" s="222">
        <v>81463.7</v>
      </c>
      <c r="C248" s="222">
        <v>1610.1</v>
      </c>
      <c r="D248" s="222">
        <v>57165.8</v>
      </c>
      <c r="E248" s="226"/>
      <c r="F248" s="226"/>
    </row>
    <row r="249" spans="1:6">
      <c r="A249" s="223" t="s">
        <v>1290</v>
      </c>
      <c r="B249" s="222">
        <v>61047.199999999997</v>
      </c>
      <c r="C249" s="222">
        <v>71055.3</v>
      </c>
      <c r="D249" s="222">
        <v>94449.7</v>
      </c>
      <c r="E249" s="226"/>
      <c r="F249" s="226"/>
    </row>
    <row r="250" spans="1:6">
      <c r="A250" s="223" t="s">
        <v>1289</v>
      </c>
      <c r="B250" s="222">
        <v>32439.1</v>
      </c>
      <c r="C250" s="222">
        <v>66195.5</v>
      </c>
      <c r="D250" s="222">
        <v>70442.5</v>
      </c>
      <c r="E250" s="226"/>
      <c r="F250" s="226"/>
    </row>
    <row r="251" spans="1:6">
      <c r="A251" s="223" t="s">
        <v>1288</v>
      </c>
      <c r="B251" s="222">
        <v>65337.5</v>
      </c>
      <c r="C251" s="222">
        <v>42566.400000000001</v>
      </c>
      <c r="D251" s="222">
        <v>94168.7</v>
      </c>
      <c r="E251" s="226"/>
      <c r="F251" s="226"/>
    </row>
    <row r="252" spans="1:6">
      <c r="A252" s="223" t="s">
        <v>1287</v>
      </c>
      <c r="B252" s="222">
        <v>31262.2</v>
      </c>
      <c r="C252" s="222">
        <v>49223.4</v>
      </c>
      <c r="D252" s="222">
        <v>70786.899999999994</v>
      </c>
      <c r="E252" s="226"/>
      <c r="F252" s="226"/>
    </row>
    <row r="253" spans="1:6">
      <c r="A253" s="223" t="s">
        <v>1286</v>
      </c>
      <c r="B253" s="222">
        <v>26399.200000000001</v>
      </c>
      <c r="C253" s="222">
        <v>27375.1</v>
      </c>
      <c r="D253" s="222">
        <v>35144.400000000001</v>
      </c>
      <c r="E253" s="226"/>
      <c r="F253" s="226"/>
    </row>
    <row r="254" spans="1:6">
      <c r="A254" s="223" t="s">
        <v>1285</v>
      </c>
      <c r="B254" s="222">
        <v>60129.5</v>
      </c>
      <c r="C254" s="222">
        <v>85786.4</v>
      </c>
      <c r="D254" s="222">
        <v>34457.199999999997</v>
      </c>
      <c r="E254" s="226"/>
      <c r="F254" s="226"/>
    </row>
    <row r="255" spans="1:6">
      <c r="A255" s="223" t="s">
        <v>1284</v>
      </c>
      <c r="B255" s="222">
        <v>46707.7</v>
      </c>
      <c r="C255" s="222">
        <v>35515.199999999997</v>
      </c>
      <c r="D255" s="222">
        <v>80431.100000000006</v>
      </c>
      <c r="E255" s="226"/>
      <c r="F255" s="226"/>
    </row>
    <row r="256" spans="1:6">
      <c r="A256" s="223" t="s">
        <v>1283</v>
      </c>
      <c r="B256" s="222">
        <v>49012.9</v>
      </c>
      <c r="C256" s="222">
        <v>12386</v>
      </c>
      <c r="D256" s="222">
        <v>76168.399999999994</v>
      </c>
      <c r="E256" s="226"/>
      <c r="F256" s="226"/>
    </row>
    <row r="257" spans="1:6">
      <c r="A257" s="223" t="s">
        <v>1282</v>
      </c>
      <c r="B257" s="222">
        <v>41575.1</v>
      </c>
      <c r="C257" s="222">
        <v>97551.6</v>
      </c>
      <c r="D257" s="222">
        <v>35215.9</v>
      </c>
      <c r="E257" s="226"/>
      <c r="F257" s="226"/>
    </row>
    <row r="258" spans="1:6">
      <c r="A258" s="223" t="s">
        <v>1281</v>
      </c>
      <c r="B258" s="222">
        <v>20937.5</v>
      </c>
      <c r="C258" s="222">
        <v>40684</v>
      </c>
      <c r="D258" s="222">
        <v>46451.9</v>
      </c>
      <c r="E258" s="226"/>
      <c r="F258" s="226"/>
    </row>
    <row r="259" spans="1:6">
      <c r="A259" s="223" t="s">
        <v>1280</v>
      </c>
      <c r="B259" s="222">
        <v>54778.8</v>
      </c>
      <c r="C259" s="222">
        <v>87448.6</v>
      </c>
      <c r="D259" s="222">
        <v>27108.400000000001</v>
      </c>
      <c r="E259" s="226"/>
      <c r="F259" s="226"/>
    </row>
    <row r="260" spans="1:6">
      <c r="A260" s="223" t="s">
        <v>1279</v>
      </c>
      <c r="B260" s="222">
        <v>75150.600000000006</v>
      </c>
      <c r="C260" s="222">
        <v>86896.9</v>
      </c>
      <c r="D260" s="222">
        <v>61983.3</v>
      </c>
      <c r="E260" s="226"/>
      <c r="F260" s="226"/>
    </row>
    <row r="261" spans="1:6">
      <c r="A261" s="223" t="s">
        <v>1278</v>
      </c>
      <c r="B261" s="222">
        <v>85232.6</v>
      </c>
      <c r="C261" s="222">
        <v>93090.3</v>
      </c>
      <c r="D261" s="222">
        <v>32703.200000000001</v>
      </c>
      <c r="E261" s="226"/>
      <c r="F261" s="226"/>
    </row>
    <row r="262" spans="1:6">
      <c r="A262" s="223" t="s">
        <v>1277</v>
      </c>
      <c r="B262" s="222">
        <v>77574.5</v>
      </c>
      <c r="C262" s="222">
        <v>9476.2999999999993</v>
      </c>
      <c r="D262" s="222">
        <v>20751.2</v>
      </c>
      <c r="E262" s="226"/>
      <c r="F262" s="226"/>
    </row>
    <row r="263" spans="1:6">
      <c r="A263" s="223" t="s">
        <v>1276</v>
      </c>
      <c r="B263" s="222">
        <v>53552.800000000003</v>
      </c>
      <c r="C263" s="222">
        <v>88101.3</v>
      </c>
      <c r="D263" s="222">
        <v>64532.9</v>
      </c>
      <c r="E263" s="226"/>
      <c r="F263" s="226"/>
    </row>
    <row r="264" spans="1:6">
      <c r="A264" s="223" t="s">
        <v>1275</v>
      </c>
      <c r="B264" s="222">
        <v>49433.5</v>
      </c>
      <c r="C264" s="222">
        <v>58990.6</v>
      </c>
      <c r="D264" s="222">
        <v>12519.6</v>
      </c>
      <c r="E264" s="226"/>
      <c r="F264" s="226"/>
    </row>
    <row r="265" spans="1:6">
      <c r="A265" s="223" t="s">
        <v>1274</v>
      </c>
      <c r="B265" s="222">
        <v>92023.6</v>
      </c>
      <c r="C265" s="222">
        <v>38855.800000000003</v>
      </c>
      <c r="D265" s="222">
        <v>10476.5</v>
      </c>
      <c r="E265" s="226"/>
      <c r="F265" s="226"/>
    </row>
    <row r="266" spans="1:6">
      <c r="A266" s="223" t="s">
        <v>1273</v>
      </c>
      <c r="B266" s="222">
        <v>66203.899999999994</v>
      </c>
      <c r="C266" s="222">
        <v>78568.800000000003</v>
      </c>
      <c r="D266" s="222">
        <v>54008.1</v>
      </c>
      <c r="E266" s="226"/>
      <c r="F266" s="226"/>
    </row>
    <row r="267" spans="1:6">
      <c r="A267" s="223" t="s">
        <v>1272</v>
      </c>
      <c r="B267" s="222">
        <v>75024.600000000006</v>
      </c>
      <c r="C267" s="222">
        <v>75608.7</v>
      </c>
      <c r="D267" s="222">
        <v>82380.800000000003</v>
      </c>
      <c r="E267" s="226"/>
      <c r="F267" s="226"/>
    </row>
    <row r="268" spans="1:6">
      <c r="A268" s="223" t="s">
        <v>1271</v>
      </c>
      <c r="B268" s="222">
        <v>26846</v>
      </c>
      <c r="C268" s="222">
        <v>19448.7</v>
      </c>
      <c r="D268" s="222">
        <v>98349.6</v>
      </c>
      <c r="E268" s="226"/>
      <c r="F268" s="226"/>
    </row>
    <row r="269" spans="1:6">
      <c r="A269" s="223" t="s">
        <v>1270</v>
      </c>
      <c r="B269" s="222">
        <v>92986.8</v>
      </c>
      <c r="C269" s="222">
        <v>42771.6</v>
      </c>
      <c r="D269" s="222">
        <v>29520.400000000001</v>
      </c>
      <c r="E269" s="226"/>
      <c r="F269" s="226"/>
    </row>
    <row r="270" spans="1:6">
      <c r="A270" s="223" t="s">
        <v>1269</v>
      </c>
      <c r="B270" s="222">
        <v>10312.700000000001</v>
      </c>
      <c r="C270" s="222">
        <v>82392.600000000006</v>
      </c>
      <c r="D270" s="222">
        <v>54781.8</v>
      </c>
      <c r="E270" s="226"/>
      <c r="F270" s="226"/>
    </row>
    <row r="271" spans="1:6">
      <c r="A271" s="223" t="s">
        <v>1268</v>
      </c>
      <c r="B271" s="222">
        <v>2574.9</v>
      </c>
      <c r="C271" s="222">
        <v>24496.2</v>
      </c>
      <c r="D271" s="222">
        <v>96333.2</v>
      </c>
      <c r="E271" s="226"/>
      <c r="F271" s="226"/>
    </row>
    <row r="272" spans="1:6">
      <c r="A272" s="223" t="s">
        <v>1267</v>
      </c>
      <c r="B272" s="222">
        <v>71152.399999999994</v>
      </c>
      <c r="C272" s="222">
        <v>75445</v>
      </c>
      <c r="D272" s="222">
        <v>53398.8</v>
      </c>
      <c r="E272" s="226"/>
      <c r="F272" s="226"/>
    </row>
    <row r="273" spans="1:6">
      <c r="A273" s="223" t="s">
        <v>1266</v>
      </c>
      <c r="B273" s="222">
        <v>34316.9</v>
      </c>
      <c r="C273" s="222">
        <v>47807.6</v>
      </c>
      <c r="D273" s="222">
        <v>91800.4</v>
      </c>
      <c r="E273" s="226"/>
      <c r="F273" s="226"/>
    </row>
    <row r="274" spans="1:6">
      <c r="A274" s="223" t="s">
        <v>1265</v>
      </c>
      <c r="B274" s="222">
        <v>92556.5</v>
      </c>
      <c r="C274" s="222">
        <v>30380.9</v>
      </c>
      <c r="D274" s="222">
        <v>15745.6</v>
      </c>
      <c r="E274" s="226"/>
      <c r="F274" s="226"/>
    </row>
    <row r="275" spans="1:6">
      <c r="A275" s="223" t="s">
        <v>1264</v>
      </c>
      <c r="B275" s="222">
        <v>42478.2</v>
      </c>
      <c r="C275" s="222">
        <v>34641.4</v>
      </c>
      <c r="D275" s="222">
        <v>60486.7</v>
      </c>
      <c r="E275" s="226"/>
      <c r="F275" s="226"/>
    </row>
    <row r="276" spans="1:6">
      <c r="A276" s="223" t="s">
        <v>1263</v>
      </c>
      <c r="B276" s="222">
        <v>86207</v>
      </c>
      <c r="C276" s="222">
        <v>23046.400000000001</v>
      </c>
      <c r="D276" s="222">
        <v>97821.8</v>
      </c>
      <c r="E276" s="226"/>
      <c r="F276" s="226"/>
    </row>
    <row r="277" spans="1:6">
      <c r="A277" s="223" t="s">
        <v>1262</v>
      </c>
      <c r="B277" s="222">
        <v>35797.1</v>
      </c>
      <c r="C277" s="222">
        <v>3807.8</v>
      </c>
      <c r="D277" s="222">
        <v>15902.2</v>
      </c>
      <c r="E277" s="226"/>
      <c r="F277" s="226"/>
    </row>
    <row r="278" spans="1:6">
      <c r="A278" s="223" t="s">
        <v>1261</v>
      </c>
      <c r="B278" s="222">
        <v>59531</v>
      </c>
      <c r="C278" s="222">
        <v>24603.3</v>
      </c>
      <c r="D278" s="222">
        <v>80373.899999999994</v>
      </c>
      <c r="E278" s="226"/>
      <c r="F278" s="226"/>
    </row>
    <row r="279" spans="1:6">
      <c r="A279" s="223" t="s">
        <v>1260</v>
      </c>
      <c r="B279" s="222">
        <v>38629.5</v>
      </c>
      <c r="C279" s="222">
        <v>98554.7</v>
      </c>
      <c r="D279" s="222">
        <v>96328.2</v>
      </c>
      <c r="E279" s="226"/>
      <c r="F279" s="226"/>
    </row>
    <row r="280" spans="1:6">
      <c r="A280" s="223" t="s">
        <v>1259</v>
      </c>
      <c r="B280" s="222">
        <v>47678.1</v>
      </c>
      <c r="C280" s="222">
        <v>24462.1</v>
      </c>
      <c r="D280" s="222">
        <v>72416.100000000006</v>
      </c>
      <c r="E280" s="226"/>
      <c r="F280" s="226"/>
    </row>
    <row r="281" spans="1:6">
      <c r="A281" s="223" t="s">
        <v>1258</v>
      </c>
      <c r="B281" s="222">
        <v>53986</v>
      </c>
      <c r="C281" s="222">
        <v>69007.7</v>
      </c>
      <c r="D281" s="222">
        <v>49289.2</v>
      </c>
      <c r="E281" s="226"/>
      <c r="F281" s="226"/>
    </row>
    <row r="282" spans="1:6">
      <c r="A282" s="223" t="s">
        <v>1257</v>
      </c>
      <c r="B282" s="222">
        <v>29336.1</v>
      </c>
      <c r="C282" s="222">
        <v>32514.799999999999</v>
      </c>
      <c r="D282" s="222">
        <v>71421.2</v>
      </c>
      <c r="E282" s="226"/>
      <c r="F282" s="226"/>
    </row>
    <row r="283" spans="1:6">
      <c r="A283" s="223" t="s">
        <v>1256</v>
      </c>
      <c r="B283" s="222">
        <v>17311.099999999999</v>
      </c>
      <c r="C283" s="222">
        <v>82514.399999999994</v>
      </c>
      <c r="D283" s="222">
        <v>14177.8</v>
      </c>
      <c r="E283" s="226"/>
      <c r="F283" s="226"/>
    </row>
    <row r="284" spans="1:6">
      <c r="A284" s="223" t="s">
        <v>1255</v>
      </c>
      <c r="B284" s="222">
        <v>83674</v>
      </c>
      <c r="C284" s="222">
        <v>41174.6</v>
      </c>
      <c r="D284" s="222">
        <v>55415.1</v>
      </c>
      <c r="E284" s="226"/>
      <c r="F284" s="226"/>
    </row>
    <row r="285" spans="1:6">
      <c r="A285" s="223" t="s">
        <v>1254</v>
      </c>
      <c r="B285" s="222">
        <v>11688.1</v>
      </c>
      <c r="C285" s="222">
        <v>23739</v>
      </c>
      <c r="D285" s="222">
        <v>60348.6</v>
      </c>
      <c r="E285" s="226"/>
      <c r="F285" s="226"/>
    </row>
    <row r="286" spans="1:6">
      <c r="A286" s="223" t="s">
        <v>1253</v>
      </c>
      <c r="B286" s="222">
        <v>24828.400000000001</v>
      </c>
      <c r="C286" s="222">
        <v>90931.6</v>
      </c>
      <c r="D286" s="222">
        <v>24630.6</v>
      </c>
      <c r="E286" s="226"/>
      <c r="F286" s="226"/>
    </row>
    <row r="287" spans="1:6">
      <c r="A287" s="223" t="s">
        <v>1252</v>
      </c>
      <c r="B287" s="222">
        <v>93068</v>
      </c>
      <c r="C287" s="222">
        <v>61702.3</v>
      </c>
      <c r="D287" s="222">
        <v>9359.9</v>
      </c>
      <c r="E287" s="226"/>
      <c r="F287" s="226"/>
    </row>
    <row r="288" spans="1:6">
      <c r="A288" s="223" t="s">
        <v>1251</v>
      </c>
      <c r="B288" s="222">
        <v>27447.9</v>
      </c>
      <c r="C288" s="222">
        <v>46616.5</v>
      </c>
      <c r="D288" s="222">
        <v>73845.399999999994</v>
      </c>
      <c r="E288" s="226"/>
      <c r="F288" s="226"/>
    </row>
    <row r="289" spans="1:6">
      <c r="A289" s="223" t="s">
        <v>1250</v>
      </c>
      <c r="B289" s="222">
        <v>20194.8</v>
      </c>
      <c r="C289" s="222">
        <v>23035.7</v>
      </c>
      <c r="D289" s="222">
        <v>63008.1</v>
      </c>
      <c r="E289" s="226"/>
      <c r="F289" s="226"/>
    </row>
    <row r="290" spans="1:6">
      <c r="A290" s="223" t="s">
        <v>1249</v>
      </c>
      <c r="B290" s="222">
        <v>34856.1</v>
      </c>
      <c r="C290" s="222">
        <v>60118.9</v>
      </c>
      <c r="D290" s="222">
        <v>90445.1</v>
      </c>
      <c r="E290" s="226"/>
      <c r="F290" s="226"/>
    </row>
    <row r="291" spans="1:6">
      <c r="A291" s="223" t="s">
        <v>1248</v>
      </c>
      <c r="B291" s="222">
        <v>63758.1</v>
      </c>
      <c r="C291" s="222">
        <v>22026.1</v>
      </c>
      <c r="D291" s="222">
        <v>65830</v>
      </c>
      <c r="E291" s="226"/>
      <c r="F291" s="226"/>
    </row>
    <row r="292" spans="1:6">
      <c r="A292" s="223" t="s">
        <v>1247</v>
      </c>
      <c r="B292" s="222">
        <v>33558.400000000001</v>
      </c>
      <c r="C292" s="222">
        <v>47769.2</v>
      </c>
      <c r="D292" s="222">
        <v>69961.5</v>
      </c>
      <c r="E292" s="226"/>
      <c r="F292" s="226"/>
    </row>
    <row r="293" spans="1:6">
      <c r="A293" s="223" t="s">
        <v>1246</v>
      </c>
      <c r="B293" s="222">
        <v>18484.5</v>
      </c>
      <c r="C293" s="222">
        <v>75475</v>
      </c>
      <c r="D293" s="222">
        <v>72968.100000000006</v>
      </c>
      <c r="E293" s="226"/>
      <c r="F293" s="226"/>
    </row>
    <row r="294" spans="1:6">
      <c r="A294" s="223" t="s">
        <v>1245</v>
      </c>
      <c r="B294" s="222">
        <v>18072.8</v>
      </c>
      <c r="C294" s="222">
        <v>32695.3</v>
      </c>
      <c r="D294" s="222">
        <v>67656.899999999994</v>
      </c>
      <c r="E294" s="226"/>
      <c r="F294" s="226"/>
    </row>
    <row r="295" spans="1:6">
      <c r="A295" s="223" t="s">
        <v>1244</v>
      </c>
      <c r="B295" s="222">
        <v>44591.5</v>
      </c>
      <c r="C295" s="222">
        <v>45630.3</v>
      </c>
      <c r="D295" s="222">
        <v>78749.399999999994</v>
      </c>
      <c r="E295" s="226"/>
      <c r="F295" s="226"/>
    </row>
    <row r="296" spans="1:6">
      <c r="A296" s="223" t="s">
        <v>1243</v>
      </c>
      <c r="B296" s="222">
        <v>92421.4</v>
      </c>
      <c r="C296" s="222">
        <v>22259.7</v>
      </c>
      <c r="D296" s="222">
        <v>73272.600000000006</v>
      </c>
      <c r="E296" s="226"/>
      <c r="F296" s="226"/>
    </row>
    <row r="297" spans="1:6">
      <c r="A297" s="223" t="s">
        <v>1242</v>
      </c>
      <c r="B297" s="222">
        <v>89101.1</v>
      </c>
      <c r="C297" s="222">
        <v>39090</v>
      </c>
      <c r="D297" s="222">
        <v>85059.9</v>
      </c>
      <c r="E297" s="226"/>
      <c r="F297" s="226"/>
    </row>
    <row r="298" spans="1:6">
      <c r="A298" s="223" t="s">
        <v>1241</v>
      </c>
      <c r="B298" s="222">
        <v>27091.4</v>
      </c>
      <c r="C298" s="222">
        <v>32713</v>
      </c>
      <c r="D298" s="222">
        <v>24405.1</v>
      </c>
      <c r="E298" s="226"/>
      <c r="F298" s="226"/>
    </row>
    <row r="299" spans="1:6">
      <c r="A299" s="223" t="s">
        <v>1240</v>
      </c>
      <c r="B299" s="222">
        <v>80979.7</v>
      </c>
      <c r="C299" s="222">
        <v>82293.2</v>
      </c>
      <c r="D299" s="222">
        <v>67921.2</v>
      </c>
      <c r="E299" s="226"/>
      <c r="F299" s="226"/>
    </row>
    <row r="300" spans="1:6">
      <c r="A300" s="223" t="s">
        <v>1239</v>
      </c>
      <c r="B300" s="222">
        <v>85256.3</v>
      </c>
      <c r="C300" s="222">
        <v>17954</v>
      </c>
      <c r="D300" s="222">
        <v>1555.7</v>
      </c>
      <c r="E300" s="226"/>
      <c r="F300" s="226"/>
    </row>
    <row r="301" spans="1:6">
      <c r="A301" s="223" t="s">
        <v>1238</v>
      </c>
      <c r="B301" s="222">
        <v>32158.2</v>
      </c>
      <c r="C301" s="222">
        <v>8173.6</v>
      </c>
      <c r="D301" s="222">
        <v>50179.7</v>
      </c>
      <c r="E301" s="226"/>
      <c r="F301" s="226"/>
    </row>
    <row r="302" spans="1:6">
      <c r="A302" s="223" t="s">
        <v>1237</v>
      </c>
      <c r="B302" s="222">
        <v>13395</v>
      </c>
      <c r="C302" s="222">
        <v>92436.3</v>
      </c>
      <c r="D302" s="222">
        <v>94633.1</v>
      </c>
      <c r="E302" s="226"/>
      <c r="F302" s="226"/>
    </row>
    <row r="303" spans="1:6">
      <c r="A303" s="223" t="s">
        <v>1236</v>
      </c>
      <c r="B303" s="222">
        <v>25474.7</v>
      </c>
      <c r="C303" s="222">
        <v>5383.3</v>
      </c>
      <c r="D303" s="222">
        <v>70472.100000000006</v>
      </c>
      <c r="E303" s="226"/>
      <c r="F303" s="226"/>
    </row>
    <row r="304" spans="1:6">
      <c r="A304" s="223" t="s">
        <v>1235</v>
      </c>
      <c r="B304" s="222">
        <v>34443.800000000003</v>
      </c>
      <c r="C304" s="222">
        <v>60056.1</v>
      </c>
      <c r="D304" s="222">
        <v>17945.900000000001</v>
      </c>
      <c r="E304" s="226"/>
      <c r="F304" s="226"/>
    </row>
    <row r="305" spans="1:6">
      <c r="A305" s="223" t="s">
        <v>1234</v>
      </c>
      <c r="B305" s="222">
        <v>41929.599999999999</v>
      </c>
      <c r="C305" s="222">
        <v>33029.1</v>
      </c>
      <c r="D305" s="222">
        <v>78658.7</v>
      </c>
      <c r="E305" s="226"/>
      <c r="F305" s="226"/>
    </row>
    <row r="306" spans="1:6">
      <c r="A306" s="223" t="s">
        <v>1233</v>
      </c>
      <c r="B306" s="222">
        <v>51026.3</v>
      </c>
      <c r="C306" s="222">
        <v>52931.6</v>
      </c>
      <c r="D306" s="222">
        <v>69904.399999999994</v>
      </c>
      <c r="E306" s="226"/>
      <c r="F306" s="226"/>
    </row>
    <row r="307" spans="1:6">
      <c r="A307" s="223" t="s">
        <v>1232</v>
      </c>
      <c r="B307" s="222">
        <v>59393.4</v>
      </c>
      <c r="C307" s="222">
        <v>54898</v>
      </c>
      <c r="D307" s="222">
        <v>3748.7</v>
      </c>
      <c r="E307" s="226"/>
      <c r="F307" s="226"/>
    </row>
    <row r="308" spans="1:6">
      <c r="A308" s="223" t="s">
        <v>1231</v>
      </c>
      <c r="B308" s="222">
        <v>78904.600000000006</v>
      </c>
      <c r="C308" s="222">
        <v>45734.6</v>
      </c>
      <c r="D308" s="222">
        <v>52525.3</v>
      </c>
      <c r="E308" s="226"/>
      <c r="F308" s="226"/>
    </row>
    <row r="309" spans="1:6">
      <c r="A309" s="223" t="s">
        <v>1230</v>
      </c>
      <c r="B309" s="222">
        <v>62335.3</v>
      </c>
      <c r="C309" s="222">
        <v>33997.599999999999</v>
      </c>
      <c r="D309" s="222">
        <v>72216.5</v>
      </c>
      <c r="E309" s="226"/>
      <c r="F309" s="226"/>
    </row>
    <row r="310" spans="1:6">
      <c r="A310" s="223" t="s">
        <v>1229</v>
      </c>
      <c r="B310" s="222">
        <v>68775.399999999994</v>
      </c>
      <c r="C310" s="222">
        <v>45311.7</v>
      </c>
      <c r="D310" s="222">
        <v>20783.900000000001</v>
      </c>
      <c r="E310" s="226"/>
      <c r="F310" s="226"/>
    </row>
    <row r="311" spans="1:6">
      <c r="A311" s="223" t="s">
        <v>1228</v>
      </c>
      <c r="B311" s="222">
        <v>82460</v>
      </c>
      <c r="C311" s="222">
        <v>76775.899999999994</v>
      </c>
      <c r="D311" s="222">
        <v>53747.3</v>
      </c>
      <c r="E311" s="226"/>
      <c r="F311" s="226"/>
    </row>
    <row r="312" spans="1:6">
      <c r="A312" s="223" t="s">
        <v>1227</v>
      </c>
      <c r="B312" s="222">
        <v>26971.7</v>
      </c>
      <c r="C312" s="222">
        <v>45772.800000000003</v>
      </c>
      <c r="D312" s="222">
        <v>57622.400000000001</v>
      </c>
      <c r="E312" s="226"/>
      <c r="F312" s="226"/>
    </row>
    <row r="313" spans="1:6">
      <c r="A313" s="223" t="s">
        <v>1226</v>
      </c>
      <c r="B313" s="222">
        <v>21129.8</v>
      </c>
      <c r="C313" s="222">
        <v>21497.5</v>
      </c>
      <c r="D313" s="222">
        <v>41207</v>
      </c>
      <c r="E313" s="226"/>
      <c r="F313" s="226"/>
    </row>
    <row r="314" spans="1:6">
      <c r="A314" s="223" t="s">
        <v>1225</v>
      </c>
      <c r="B314" s="222">
        <v>44538.6</v>
      </c>
      <c r="C314" s="222">
        <v>61477.5</v>
      </c>
      <c r="D314" s="222">
        <v>47650.5</v>
      </c>
      <c r="E314" s="226"/>
      <c r="F314" s="226"/>
    </row>
    <row r="315" spans="1:6">
      <c r="A315" s="223" t="s">
        <v>1224</v>
      </c>
      <c r="B315" s="222">
        <v>66155</v>
      </c>
      <c r="C315" s="222">
        <v>23193.7</v>
      </c>
      <c r="D315" s="222">
        <v>52941.8</v>
      </c>
      <c r="E315" s="226"/>
      <c r="F315" s="226"/>
    </row>
    <row r="316" spans="1:6">
      <c r="A316" s="223" t="s">
        <v>1223</v>
      </c>
      <c r="B316" s="222">
        <v>85406</v>
      </c>
      <c r="C316" s="222">
        <v>95966.9</v>
      </c>
      <c r="D316" s="222">
        <v>98740.5</v>
      </c>
      <c r="E316" s="226"/>
      <c r="F316" s="226"/>
    </row>
    <row r="317" spans="1:6">
      <c r="A317" s="223" t="s">
        <v>1222</v>
      </c>
      <c r="B317" s="222">
        <v>49810.5</v>
      </c>
      <c r="C317" s="222">
        <v>71168</v>
      </c>
      <c r="D317" s="222">
        <v>55480</v>
      </c>
      <c r="E317" s="226"/>
      <c r="F317" s="226"/>
    </row>
    <row r="318" spans="1:6">
      <c r="A318" s="223" t="s">
        <v>1221</v>
      </c>
      <c r="B318" s="222">
        <v>61254.2</v>
      </c>
      <c r="C318" s="222">
        <v>7841.6</v>
      </c>
      <c r="D318" s="222">
        <v>59923.3</v>
      </c>
      <c r="E318" s="226"/>
      <c r="F318" s="226"/>
    </row>
    <row r="319" spans="1:6">
      <c r="A319" s="223" t="s">
        <v>1220</v>
      </c>
      <c r="B319" s="222">
        <v>9912.2999999999993</v>
      </c>
      <c r="C319" s="222">
        <v>79967.7</v>
      </c>
      <c r="D319" s="222">
        <v>40751.599999999999</v>
      </c>
      <c r="E319" s="226"/>
      <c r="F319" s="226"/>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2:D18"/>
  <sheetViews>
    <sheetView topLeftCell="A12" workbookViewId="0">
      <selection activeCell="J34" sqref="J34"/>
    </sheetView>
  </sheetViews>
  <sheetFormatPr defaultRowHeight="15"/>
  <cols>
    <col min="1" max="1" width="14.5703125" bestFit="1" customWidth="1"/>
    <col min="2" max="2" width="14.5703125" customWidth="1"/>
    <col min="3" max="3" width="7.42578125" bestFit="1" customWidth="1"/>
    <col min="4" max="4" width="12.140625" bestFit="1" customWidth="1"/>
  </cols>
  <sheetData>
    <row r="12" spans="1:4" ht="16.5">
      <c r="A12" s="184" t="s">
        <v>1105</v>
      </c>
      <c r="B12" s="184"/>
      <c r="C12" s="184" t="s">
        <v>1106</v>
      </c>
      <c r="D12" s="184" t="s">
        <v>1107</v>
      </c>
    </row>
    <row r="13" spans="1:4" ht="16.5">
      <c r="A13" s="183" t="s">
        <v>1108</v>
      </c>
      <c r="B13" s="183"/>
      <c r="C13" s="218">
        <v>0</v>
      </c>
      <c r="D13" s="219">
        <v>0</v>
      </c>
    </row>
    <row r="14" spans="1:4" ht="16.5">
      <c r="A14" s="183" t="s">
        <v>1109</v>
      </c>
      <c r="B14" s="183"/>
      <c r="C14" s="218">
        <v>1000</v>
      </c>
      <c r="D14" s="219">
        <v>0.01</v>
      </c>
    </row>
    <row r="15" spans="1:4" ht="16.5">
      <c r="A15" s="183" t="s">
        <v>1110</v>
      </c>
      <c r="B15" s="183"/>
      <c r="C15" s="218">
        <v>3000</v>
      </c>
      <c r="D15" s="219">
        <v>0.02</v>
      </c>
    </row>
    <row r="16" spans="1:4" ht="16.5">
      <c r="A16" s="183" t="s">
        <v>1111</v>
      </c>
      <c r="B16" s="183"/>
      <c r="C16" s="218">
        <v>4000</v>
      </c>
      <c r="D16" s="219">
        <v>0.03</v>
      </c>
    </row>
    <row r="17" spans="1:4" ht="16.5">
      <c r="A17" s="183" t="s">
        <v>1112</v>
      </c>
      <c r="B17" s="183"/>
      <c r="C17" s="218">
        <v>5000</v>
      </c>
      <c r="D17" s="219">
        <v>0.04</v>
      </c>
    </row>
    <row r="18" spans="1:4" ht="16.5">
      <c r="A18" s="183" t="s">
        <v>1113</v>
      </c>
      <c r="B18" s="183"/>
      <c r="C18" s="218">
        <v>6000</v>
      </c>
      <c r="D18" s="219">
        <v>0.05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FF0000"/>
  </sheetPr>
  <dimension ref="A1:M72"/>
  <sheetViews>
    <sheetView topLeftCell="B57" workbookViewId="0">
      <selection activeCell="G66" sqref="G66"/>
    </sheetView>
  </sheetViews>
  <sheetFormatPr defaultColWidth="9.140625" defaultRowHeight="20.25"/>
  <cols>
    <col min="1" max="1" width="9.140625" style="4"/>
    <col min="2" max="2" width="24" style="4" customWidth="1"/>
    <col min="3" max="3" width="42.42578125" style="4" customWidth="1"/>
    <col min="4" max="4" width="18.7109375" style="4" customWidth="1"/>
    <col min="5" max="5" width="29.140625" style="4" customWidth="1"/>
    <col min="6" max="6" width="15.28515625" style="4" customWidth="1"/>
    <col min="7" max="7" width="15.7109375" style="4" customWidth="1"/>
    <col min="8" max="8" width="14.28515625" style="4" customWidth="1"/>
    <col min="9" max="9" width="11.5703125" style="4" customWidth="1"/>
    <col min="10" max="10" width="12.140625" style="4" customWidth="1"/>
    <col min="11" max="11" width="13.42578125" style="4" customWidth="1"/>
    <col min="12" max="16384" width="9.140625" style="4"/>
  </cols>
  <sheetData>
    <row r="1" spans="1:13">
      <c r="A1" s="4">
        <v>144</v>
      </c>
    </row>
    <row r="2" spans="1:13">
      <c r="A2" s="4">
        <v>14</v>
      </c>
    </row>
    <row r="3" spans="1:13">
      <c r="A3" s="4">
        <v>15</v>
      </c>
    </row>
    <row r="5" spans="1:13">
      <c r="B5" s="22" t="s">
        <v>982</v>
      </c>
      <c r="C5" s="22">
        <v>11</v>
      </c>
    </row>
    <row r="6" spans="1:13">
      <c r="A6" s="2"/>
      <c r="B6" s="3" t="s">
        <v>983</v>
      </c>
      <c r="C6" s="2"/>
      <c r="D6" s="2"/>
      <c r="E6" s="2"/>
      <c r="F6" s="2"/>
      <c r="G6" s="2"/>
      <c r="H6" s="2"/>
      <c r="I6" s="2"/>
      <c r="J6" s="2"/>
      <c r="K6" s="2"/>
      <c r="L6" s="2"/>
      <c r="M6" s="2"/>
    </row>
    <row r="7" spans="1:13">
      <c r="B7" s="106" t="s">
        <v>684</v>
      </c>
      <c r="C7" s="107" t="s">
        <v>984</v>
      </c>
    </row>
    <row r="9" spans="1:13">
      <c r="B9" s="22" t="s">
        <v>985</v>
      </c>
      <c r="C9" s="22">
        <v>200000</v>
      </c>
    </row>
    <row r="10" spans="1:13">
      <c r="B10" s="22" t="s">
        <v>683</v>
      </c>
      <c r="C10" s="108">
        <v>0.05</v>
      </c>
    </row>
    <row r="11" spans="1:13">
      <c r="B11" s="22" t="s">
        <v>685</v>
      </c>
      <c r="C11" s="22">
        <v>360</v>
      </c>
    </row>
    <row r="13" spans="1:13">
      <c r="B13" s="22" t="s">
        <v>684</v>
      </c>
      <c r="C13" s="109"/>
    </row>
    <row r="14" spans="1:13">
      <c r="A14" s="2"/>
      <c r="B14" s="3" t="s">
        <v>986</v>
      </c>
      <c r="C14" s="2"/>
      <c r="D14" s="2"/>
      <c r="E14" s="2"/>
      <c r="F14" s="2"/>
      <c r="G14" s="2"/>
      <c r="H14" s="2"/>
      <c r="I14" s="2"/>
      <c r="J14" s="2"/>
      <c r="K14" s="2"/>
      <c r="L14" s="2"/>
      <c r="M14" s="2"/>
    </row>
    <row r="16" spans="1:13">
      <c r="B16" s="5" t="s">
        <v>987</v>
      </c>
      <c r="C16" s="4">
        <f>A1+A2+A3</f>
        <v>173</v>
      </c>
    </row>
    <row r="18" spans="1:13">
      <c r="B18" s="5" t="s">
        <v>988</v>
      </c>
      <c r="C18" s="4">
        <f>SQRT(A1)</f>
        <v>12</v>
      </c>
    </row>
    <row r="20" spans="1:13">
      <c r="B20" s="110" t="s">
        <v>989</v>
      </c>
      <c r="C20" s="11">
        <f ca="1">TODAY()</f>
        <v>44948</v>
      </c>
    </row>
    <row r="22" spans="1:13">
      <c r="B22" s="5" t="s">
        <v>990</v>
      </c>
    </row>
    <row r="24" spans="1:13">
      <c r="B24" s="5" t="s">
        <v>991</v>
      </c>
    </row>
    <row r="27" spans="1:13">
      <c r="A27" s="2"/>
      <c r="B27" s="3" t="s">
        <v>992</v>
      </c>
      <c r="C27" s="2"/>
      <c r="D27" s="2"/>
      <c r="E27" s="2"/>
      <c r="F27" s="2"/>
      <c r="G27" s="2"/>
      <c r="H27" s="2"/>
      <c r="I27" s="2"/>
      <c r="J27" s="2"/>
      <c r="K27" s="2"/>
      <c r="L27" s="2"/>
      <c r="M27" s="2"/>
    </row>
    <row r="28" spans="1:13">
      <c r="B28" s="4" t="s">
        <v>993</v>
      </c>
      <c r="C28" s="4" t="s">
        <v>994</v>
      </c>
      <c r="D28" s="4" t="s">
        <v>995</v>
      </c>
    </row>
    <row r="29" spans="1:13">
      <c r="B29" s="4" t="s">
        <v>996</v>
      </c>
      <c r="C29" s="4" t="s">
        <v>997</v>
      </c>
      <c r="D29" s="5" t="s">
        <v>998</v>
      </c>
    </row>
    <row r="30" spans="1:13">
      <c r="B30" s="4" t="s">
        <v>999</v>
      </c>
      <c r="C30" s="4" t="s">
        <v>1000</v>
      </c>
      <c r="D30" s="5" t="s">
        <v>1001</v>
      </c>
    </row>
    <row r="31" spans="1:13">
      <c r="B31" s="4" t="s">
        <v>1002</v>
      </c>
      <c r="C31" s="4" t="s">
        <v>1003</v>
      </c>
      <c r="D31" s="111" t="s">
        <v>1004</v>
      </c>
    </row>
    <row r="32" spans="1:13">
      <c r="B32" s="4" t="s">
        <v>1005</v>
      </c>
      <c r="C32" s="4" t="s">
        <v>1006</v>
      </c>
      <c r="D32" s="112">
        <v>0.2</v>
      </c>
    </row>
    <row r="33" spans="1:13">
      <c r="B33" s="4" t="s">
        <v>1007</v>
      </c>
      <c r="C33" s="4" t="s">
        <v>1008</v>
      </c>
      <c r="D33" s="4" t="s">
        <v>1009</v>
      </c>
    </row>
    <row r="36" spans="1:13">
      <c r="A36" s="2"/>
      <c r="B36" s="3" t="s">
        <v>1010</v>
      </c>
      <c r="C36" s="2"/>
      <c r="D36" s="2"/>
      <c r="E36" s="2"/>
      <c r="F36" s="2"/>
      <c r="G36" s="2"/>
      <c r="H36" s="2"/>
      <c r="I36" s="2"/>
      <c r="J36" s="2"/>
      <c r="K36" s="2"/>
      <c r="L36" s="2"/>
      <c r="M36" s="2"/>
    </row>
    <row r="37" spans="1:13">
      <c r="B37" s="5" t="s">
        <v>1011</v>
      </c>
      <c r="C37" s="4" t="s">
        <v>1012</v>
      </c>
      <c r="G37" s="105" t="s">
        <v>1013</v>
      </c>
      <c r="H37" s="105" t="s">
        <v>1014</v>
      </c>
      <c r="I37" s="105" t="s">
        <v>1015</v>
      </c>
      <c r="J37" s="105" t="s">
        <v>1016</v>
      </c>
      <c r="K37" s="105" t="s">
        <v>1017</v>
      </c>
    </row>
    <row r="38" spans="1:13">
      <c r="B38" s="4" t="s">
        <v>1018</v>
      </c>
      <c r="C38" s="4" t="s">
        <v>1019</v>
      </c>
      <c r="F38" s="4" t="s">
        <v>1020</v>
      </c>
      <c r="G38" s="12">
        <v>50000</v>
      </c>
      <c r="H38" s="12">
        <v>20000</v>
      </c>
      <c r="I38" s="12">
        <v>10000</v>
      </c>
      <c r="J38" s="12">
        <v>20000</v>
      </c>
      <c r="K38" s="12">
        <v>5000</v>
      </c>
    </row>
    <row r="39" spans="1:13">
      <c r="B39" s="4" t="s">
        <v>1021</v>
      </c>
      <c r="C39" s="4" t="s">
        <v>1022</v>
      </c>
      <c r="F39" s="4" t="s">
        <v>1023</v>
      </c>
      <c r="G39" s="12">
        <v>55000</v>
      </c>
      <c r="H39" s="12">
        <v>15000</v>
      </c>
      <c r="I39" s="12">
        <v>12000</v>
      </c>
      <c r="J39" s="12">
        <v>25000</v>
      </c>
      <c r="K39" s="12">
        <v>10000</v>
      </c>
    </row>
    <row r="40" spans="1:13">
      <c r="B40" s="4" t="s">
        <v>1024</v>
      </c>
      <c r="C40" s="4" t="s">
        <v>1025</v>
      </c>
      <c r="E40" s="12"/>
      <c r="F40" s="12"/>
      <c r="G40" s="12"/>
      <c r="H40" s="12"/>
      <c r="I40" s="12"/>
    </row>
    <row r="41" spans="1:13">
      <c r="B41" s="4" t="s">
        <v>1026</v>
      </c>
      <c r="C41" s="4" t="s">
        <v>1027</v>
      </c>
      <c r="E41" s="4" t="s">
        <v>1012</v>
      </c>
      <c r="F41" s="4" t="s">
        <v>1028</v>
      </c>
      <c r="G41" s="5" t="b">
        <f>G38=G39</f>
        <v>0</v>
      </c>
      <c r="H41" s="5" t="b">
        <f t="shared" ref="H41:I41" si="0">H38=H39</f>
        <v>0</v>
      </c>
      <c r="I41" s="5" t="b">
        <f t="shared" si="0"/>
        <v>0</v>
      </c>
      <c r="J41" s="113"/>
      <c r="K41" s="113"/>
    </row>
    <row r="42" spans="1:13">
      <c r="B42" s="4" t="s">
        <v>1029</v>
      </c>
      <c r="C42" s="4" t="s">
        <v>1030</v>
      </c>
      <c r="E42" s="4" t="s">
        <v>1019</v>
      </c>
      <c r="F42" s="4" t="s">
        <v>1031</v>
      </c>
      <c r="G42" s="4" t="b">
        <f>G38&gt;G39</f>
        <v>0</v>
      </c>
      <c r="H42" s="4" t="b">
        <f t="shared" ref="H42:I42" si="1">H38&gt;H39</f>
        <v>1</v>
      </c>
      <c r="I42" s="4" t="b">
        <f t="shared" si="1"/>
        <v>0</v>
      </c>
      <c r="J42" s="114"/>
      <c r="K42" s="114"/>
    </row>
    <row r="43" spans="1:13">
      <c r="E43" s="4" t="s">
        <v>1022</v>
      </c>
      <c r="F43" s="4" t="s">
        <v>1032</v>
      </c>
      <c r="G43" s="4" t="b">
        <f>G38&lt;G39</f>
        <v>1</v>
      </c>
      <c r="H43" s="4" t="b">
        <f t="shared" ref="H43:I43" si="2">H38&lt;H39</f>
        <v>0</v>
      </c>
      <c r="I43" s="4" t="b">
        <f t="shared" si="2"/>
        <v>1</v>
      </c>
      <c r="J43" s="114"/>
      <c r="K43" s="114"/>
    </row>
    <row r="44" spans="1:13">
      <c r="E44" s="4" t="s">
        <v>1025</v>
      </c>
      <c r="F44" s="4" t="s">
        <v>1033</v>
      </c>
      <c r="G44" s="4" t="b">
        <f>G38&gt;=G39</f>
        <v>0</v>
      </c>
      <c r="H44" s="4" t="b">
        <f>H38&gt;=H39</f>
        <v>1</v>
      </c>
      <c r="I44" s="4" t="b">
        <f>I38&gt;=I39</f>
        <v>0</v>
      </c>
      <c r="J44" s="114"/>
      <c r="K44" s="114"/>
    </row>
    <row r="45" spans="1:13">
      <c r="E45" s="4" t="s">
        <v>1027</v>
      </c>
      <c r="F45" s="4" t="s">
        <v>1034</v>
      </c>
      <c r="G45" s="4" t="b">
        <f>G38&lt;=G39</f>
        <v>1</v>
      </c>
      <c r="H45" s="4" t="b">
        <f>H38&lt;=H39</f>
        <v>0</v>
      </c>
      <c r="I45" s="4" t="b">
        <f>I38&lt;=I39</f>
        <v>1</v>
      </c>
      <c r="J45" s="114"/>
      <c r="K45" s="114"/>
    </row>
    <row r="46" spans="1:13">
      <c r="E46" s="4" t="s">
        <v>1030</v>
      </c>
      <c r="F46" s="4" t="s">
        <v>1035</v>
      </c>
      <c r="G46" s="4" t="b">
        <f>G38&lt;&gt;G39</f>
        <v>1</v>
      </c>
      <c r="H46" s="4" t="b">
        <f>H38&lt;&gt;H39</f>
        <v>1</v>
      </c>
      <c r="I46" s="4" t="b">
        <f>I38&lt;&gt;I39</f>
        <v>1</v>
      </c>
      <c r="J46" s="114"/>
      <c r="K46" s="114"/>
    </row>
    <row r="50" spans="1:13">
      <c r="A50" s="2"/>
      <c r="B50" s="3" t="s">
        <v>1036</v>
      </c>
      <c r="C50" s="2"/>
      <c r="D50" s="2"/>
      <c r="E50" s="2"/>
      <c r="F50" s="2"/>
      <c r="G50" s="2"/>
      <c r="H50" s="2"/>
      <c r="I50" s="2"/>
      <c r="J50" s="2"/>
      <c r="K50" s="2"/>
      <c r="L50" s="2"/>
      <c r="M50" s="2"/>
    </row>
    <row r="51" spans="1:13">
      <c r="B51" s="4" t="s">
        <v>17</v>
      </c>
      <c r="C51" s="4" t="s">
        <v>1037</v>
      </c>
      <c r="D51" s="4" t="s">
        <v>1038</v>
      </c>
    </row>
    <row r="52" spans="1:13">
      <c r="D52" s="4" t="s">
        <v>1039</v>
      </c>
    </row>
    <row r="53" spans="1:13">
      <c r="B53" s="4" t="str">
        <f>CONCATENATE(D51," ",D53," ",D56)</f>
        <v>Jide Loves Football</v>
      </c>
      <c r="D53" s="4" t="s">
        <v>1040</v>
      </c>
    </row>
    <row r="54" spans="1:13">
      <c r="D54" s="4" t="s">
        <v>1041</v>
      </c>
    </row>
    <row r="55" spans="1:13">
      <c r="D55" s="4" t="s">
        <v>1042</v>
      </c>
    </row>
    <row r="56" spans="1:13">
      <c r="D56" s="4" t="s">
        <v>1043</v>
      </c>
    </row>
    <row r="57" spans="1:13">
      <c r="D57" s="4" t="s">
        <v>1044</v>
      </c>
    </row>
    <row r="60" spans="1:13">
      <c r="A60" s="2"/>
      <c r="B60" s="3" t="s">
        <v>1045</v>
      </c>
      <c r="C60" s="2"/>
      <c r="D60" s="2"/>
      <c r="E60" s="2"/>
      <c r="F60" s="2"/>
      <c r="G60" s="2"/>
      <c r="H60" s="2"/>
      <c r="I60" s="2"/>
      <c r="J60" s="2"/>
      <c r="K60" s="2"/>
      <c r="L60" s="2"/>
      <c r="M60" s="2"/>
    </row>
    <row r="61" spans="1:13">
      <c r="D61" s="105" t="s">
        <v>1046</v>
      </c>
      <c r="E61" s="105" t="s">
        <v>1047</v>
      </c>
      <c r="F61" s="105" t="s">
        <v>1048</v>
      </c>
      <c r="G61" s="105" t="s">
        <v>1049</v>
      </c>
      <c r="H61" s="105"/>
    </row>
    <row r="62" spans="1:13">
      <c r="B62" s="4" t="s">
        <v>1050</v>
      </c>
      <c r="C62" s="5" t="s">
        <v>1051</v>
      </c>
      <c r="D62" s="4">
        <v>563</v>
      </c>
      <c r="E62" s="4">
        <v>222</v>
      </c>
      <c r="F62" s="4">
        <v>432</v>
      </c>
      <c r="G62" s="4">
        <v>695</v>
      </c>
    </row>
    <row r="63" spans="1:13">
      <c r="B63" s="4" t="s">
        <v>1052</v>
      </c>
      <c r="C63" s="5" t="s">
        <v>1053</v>
      </c>
      <c r="D63" s="4">
        <v>790</v>
      </c>
      <c r="E63" s="4">
        <v>297</v>
      </c>
      <c r="F63" s="4">
        <v>359</v>
      </c>
      <c r="G63" s="4">
        <v>725</v>
      </c>
    </row>
    <row r="64" spans="1:13">
      <c r="D64" s="4">
        <v>145</v>
      </c>
      <c r="E64" s="4">
        <v>766</v>
      </c>
      <c r="F64" s="4">
        <v>864</v>
      </c>
      <c r="G64" s="4">
        <v>137</v>
      </c>
    </row>
    <row r="65" spans="1:13">
      <c r="D65" s="4">
        <v>348</v>
      </c>
      <c r="E65" s="4">
        <v>739</v>
      </c>
      <c r="F65" s="4">
        <v>408</v>
      </c>
      <c r="G65" s="4">
        <v>337</v>
      </c>
    </row>
    <row r="66" spans="1:13">
      <c r="G66" s="122"/>
    </row>
    <row r="67" spans="1:13">
      <c r="A67" s="2"/>
      <c r="B67" s="3" t="s">
        <v>1054</v>
      </c>
      <c r="C67" s="2"/>
      <c r="D67" s="2"/>
      <c r="E67" s="2"/>
      <c r="F67" s="2"/>
      <c r="G67" s="2"/>
      <c r="H67" s="2"/>
      <c r="I67" s="2"/>
      <c r="J67" s="2"/>
      <c r="K67" s="2"/>
      <c r="L67" s="2"/>
      <c r="M67" s="2"/>
    </row>
    <row r="69" spans="1:13">
      <c r="B69" s="4" t="s">
        <v>1055</v>
      </c>
    </row>
    <row r="70" spans="1:13">
      <c r="B70" s="5" t="s">
        <v>1056</v>
      </c>
    </row>
    <row r="72" spans="1:13">
      <c r="B72" s="5" t="s">
        <v>1057</v>
      </c>
    </row>
  </sheetData>
  <pageMargins left="0.7" right="0.7" top="0.75" bottom="0.75" header="0.3" footer="0.3"/>
  <pageSetup orientation="portrait" horizontalDpi="300" verticalDpi="3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7030A0"/>
  </sheetPr>
  <dimension ref="B2:G15"/>
  <sheetViews>
    <sheetView workbookViewId="0">
      <selection activeCell="E14" sqref="E14"/>
    </sheetView>
  </sheetViews>
  <sheetFormatPr defaultRowHeight="15"/>
  <cols>
    <col min="3" max="3" width="14.85546875" bestFit="1" customWidth="1"/>
    <col min="4" max="4" width="18.140625" customWidth="1"/>
    <col min="5" max="5" width="12" bestFit="1" customWidth="1"/>
  </cols>
  <sheetData>
    <row r="2" spans="2:7" ht="46.5">
      <c r="B2" s="528" t="s">
        <v>1183</v>
      </c>
      <c r="C2" s="528"/>
      <c r="D2" s="528"/>
      <c r="E2" s="528"/>
      <c r="F2" s="528"/>
      <c r="G2" s="205"/>
    </row>
    <row r="3" spans="2:7" ht="26.25">
      <c r="C3" s="529" t="s">
        <v>1184</v>
      </c>
      <c r="D3" s="529"/>
      <c r="E3" s="529"/>
    </row>
    <row r="4" spans="2:7">
      <c r="B4" s="208" t="s">
        <v>1185</v>
      </c>
      <c r="C4" s="208" t="s">
        <v>1116</v>
      </c>
      <c r="D4" s="208" t="s">
        <v>1186</v>
      </c>
      <c r="E4" s="208" t="s">
        <v>1187</v>
      </c>
    </row>
    <row r="5" spans="2:7">
      <c r="B5" s="206" t="s">
        <v>1188</v>
      </c>
      <c r="C5" s="206" t="s">
        <v>1189</v>
      </c>
      <c r="D5" s="207">
        <v>43315</v>
      </c>
      <c r="E5" s="206">
        <v>60</v>
      </c>
    </row>
    <row r="6" spans="2:7">
      <c r="B6" s="206" t="s">
        <v>1190</v>
      </c>
      <c r="C6" s="206" t="s">
        <v>1191</v>
      </c>
      <c r="D6" s="207">
        <v>43321</v>
      </c>
      <c r="E6" s="206">
        <v>-56</v>
      </c>
    </row>
    <row r="7" spans="2:7">
      <c r="B7" s="206" t="s">
        <v>1192</v>
      </c>
      <c r="C7" s="206" t="s">
        <v>1189</v>
      </c>
      <c r="D7" s="207">
        <v>43325</v>
      </c>
      <c r="E7" s="206">
        <v>89</v>
      </c>
    </row>
    <row r="8" spans="2:7">
      <c r="B8" s="206" t="s">
        <v>1193</v>
      </c>
      <c r="C8" s="206" t="s">
        <v>1194</v>
      </c>
      <c r="D8" s="207">
        <v>43326</v>
      </c>
      <c r="E8" s="206">
        <v>-10</v>
      </c>
    </row>
    <row r="9" spans="2:7">
      <c r="B9" s="206" t="s">
        <v>1195</v>
      </c>
      <c r="C9" s="206" t="s">
        <v>1196</v>
      </c>
      <c r="D9" s="207">
        <v>43327</v>
      </c>
      <c r="E9" s="206">
        <v>77</v>
      </c>
    </row>
    <row r="10" spans="2:7">
      <c r="B10" s="206" t="s">
        <v>1193</v>
      </c>
      <c r="C10" s="206" t="s">
        <v>1194</v>
      </c>
      <c r="D10" s="207">
        <v>43327</v>
      </c>
      <c r="E10" s="206">
        <v>-45</v>
      </c>
    </row>
    <row r="11" spans="2:7">
      <c r="B11" s="206" t="s">
        <v>1197</v>
      </c>
      <c r="C11" s="206" t="s">
        <v>1198</v>
      </c>
      <c r="D11" s="207">
        <v>43329</v>
      </c>
      <c r="E11" s="206">
        <v>55</v>
      </c>
    </row>
    <row r="12" spans="2:7">
      <c r="B12" s="206" t="s">
        <v>1199</v>
      </c>
      <c r="C12" s="206" t="s">
        <v>1200</v>
      </c>
      <c r="D12" s="207">
        <v>43331</v>
      </c>
      <c r="E12" s="206">
        <v>65</v>
      </c>
    </row>
    <row r="13" spans="2:7">
      <c r="B13" s="206" t="s">
        <v>1190</v>
      </c>
      <c r="C13" s="206" t="s">
        <v>1191</v>
      </c>
      <c r="D13" s="207">
        <v>43333</v>
      </c>
      <c r="E13" s="206">
        <v>-20</v>
      </c>
    </row>
    <row r="14" spans="2:7">
      <c r="B14" s="208" t="s">
        <v>1201</v>
      </c>
      <c r="C14" s="206"/>
      <c r="D14" s="206"/>
      <c r="E14" s="206">
        <f>SUMIF(E5:E13,"&gt;0")</f>
        <v>346</v>
      </c>
    </row>
    <row r="15" spans="2:7">
      <c r="B15" s="208" t="s">
        <v>1202</v>
      </c>
      <c r="C15" s="206"/>
      <c r="D15" s="206"/>
      <c r="E15" s="206">
        <f>SUMIF(E5:E14,"&lt;0")</f>
        <v>-131</v>
      </c>
    </row>
  </sheetData>
  <mergeCells count="2">
    <mergeCell ref="B2:F2"/>
    <mergeCell ref="C3:E3"/>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9" tint="-0.249977111117893"/>
  </sheetPr>
  <dimension ref="A1:E10"/>
  <sheetViews>
    <sheetView workbookViewId="0">
      <selection activeCell="E14" sqref="E14"/>
    </sheetView>
  </sheetViews>
  <sheetFormatPr defaultRowHeight="15"/>
  <cols>
    <col min="1" max="1" width="10" bestFit="1" customWidth="1"/>
    <col min="2" max="2" width="9.5703125" bestFit="1" customWidth="1"/>
    <col min="5" max="5" width="14.5703125" bestFit="1" customWidth="1"/>
  </cols>
  <sheetData>
    <row r="1" spans="1:5">
      <c r="A1" s="14" t="s">
        <v>671</v>
      </c>
      <c r="B1" s="14" t="s">
        <v>1207</v>
      </c>
      <c r="C1" s="14"/>
      <c r="D1" s="14" t="s">
        <v>1208</v>
      </c>
      <c r="E1" s="14" t="s">
        <v>1209</v>
      </c>
    </row>
    <row r="2" spans="1:5">
      <c r="A2" s="210">
        <v>43465</v>
      </c>
      <c r="B2" s="283">
        <v>1250</v>
      </c>
      <c r="D2">
        <v>2000</v>
      </c>
      <c r="E2" s="210">
        <f>FORECAST(D2,A2:A9,B2:B9)</f>
        <v>43727.069916613211</v>
      </c>
    </row>
    <row r="3" spans="1:5">
      <c r="A3" s="210">
        <v>43496</v>
      </c>
      <c r="B3" s="283">
        <v>1370</v>
      </c>
      <c r="E3" s="6"/>
    </row>
    <row r="4" spans="1:5">
      <c r="A4" s="210">
        <v>43524</v>
      </c>
      <c r="B4" s="283">
        <v>1300</v>
      </c>
    </row>
    <row r="5" spans="1:5">
      <c r="A5" s="210">
        <v>43555</v>
      </c>
      <c r="B5" s="283">
        <v>1500</v>
      </c>
    </row>
    <row r="6" spans="1:5">
      <c r="A6" s="210">
        <v>43585</v>
      </c>
      <c r="B6" s="283">
        <v>1620</v>
      </c>
    </row>
    <row r="7" spans="1:5">
      <c r="A7" s="210">
        <v>43616</v>
      </c>
      <c r="B7" s="283">
        <v>1520</v>
      </c>
    </row>
    <row r="8" spans="1:5">
      <c r="A8" s="210">
        <v>43646</v>
      </c>
      <c r="B8" s="283">
        <v>1780</v>
      </c>
    </row>
    <row r="9" spans="1:5">
      <c r="A9" s="210">
        <v>43673</v>
      </c>
      <c r="B9" s="283">
        <v>1820</v>
      </c>
    </row>
    <row r="10" spans="1:5">
      <c r="B10" s="283">
        <v>2000</v>
      </c>
    </row>
  </sheetData>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B2:D15"/>
  <sheetViews>
    <sheetView workbookViewId="0">
      <selection activeCell="R13" sqref="R13"/>
    </sheetView>
  </sheetViews>
  <sheetFormatPr defaultRowHeight="15" customHeight="1"/>
  <cols>
    <col min="2" max="2" width="10.85546875" bestFit="1" customWidth="1"/>
    <col min="4" max="4" width="11" bestFit="1" customWidth="1"/>
  </cols>
  <sheetData>
    <row r="2" spans="2:4">
      <c r="B2" s="206" t="s">
        <v>1807</v>
      </c>
      <c r="C2" s="206" t="s">
        <v>671</v>
      </c>
      <c r="D2" s="206" t="s">
        <v>1808</v>
      </c>
    </row>
    <row r="3" spans="2:4">
      <c r="B3" t="s">
        <v>1809</v>
      </c>
      <c r="C3" s="6">
        <v>43231</v>
      </c>
      <c r="D3" s="115">
        <v>665.56</v>
      </c>
    </row>
    <row r="4" spans="2:4">
      <c r="B4" t="s">
        <v>1809</v>
      </c>
      <c r="C4" s="6">
        <v>43232</v>
      </c>
      <c r="D4" s="115">
        <v>675.8</v>
      </c>
    </row>
    <row r="5" spans="2:4">
      <c r="B5" t="s">
        <v>1809</v>
      </c>
      <c r="C5" s="6">
        <v>43617</v>
      </c>
      <c r="D5" s="115">
        <v>-675.8</v>
      </c>
    </row>
    <row r="6" spans="2:4">
      <c r="B6" t="s">
        <v>1810</v>
      </c>
      <c r="C6" s="6">
        <v>43234</v>
      </c>
      <c r="D6" s="115">
        <v>201.13</v>
      </c>
    </row>
    <row r="7" spans="2:4">
      <c r="B7" t="s">
        <v>1810</v>
      </c>
      <c r="C7" s="6">
        <v>43253</v>
      </c>
      <c r="D7" s="115">
        <v>-201.13</v>
      </c>
    </row>
    <row r="8" spans="2:4">
      <c r="B8" t="s">
        <v>1811</v>
      </c>
      <c r="C8" s="6">
        <v>43229</v>
      </c>
      <c r="D8" s="115">
        <v>551.05999999999995</v>
      </c>
    </row>
    <row r="9" spans="2:4">
      <c r="B9" t="s">
        <v>1811</v>
      </c>
      <c r="C9" s="6">
        <v>43230</v>
      </c>
      <c r="D9" s="115">
        <v>719.38</v>
      </c>
    </row>
    <row r="10" spans="2:4">
      <c r="B10" t="s">
        <v>1811</v>
      </c>
      <c r="C10" s="6">
        <v>43249</v>
      </c>
      <c r="D10" s="115">
        <v>-551.05999999999995</v>
      </c>
    </row>
    <row r="11" spans="2:4">
      <c r="B11" t="s">
        <v>1812</v>
      </c>
      <c r="C11" s="6">
        <v>43233</v>
      </c>
      <c r="D11" s="115">
        <v>334</v>
      </c>
    </row>
    <row r="12" spans="2:4">
      <c r="B12" t="s">
        <v>1812</v>
      </c>
      <c r="C12" s="6">
        <v>43235</v>
      </c>
      <c r="D12" s="115">
        <v>1542.19</v>
      </c>
    </row>
    <row r="13" spans="2:4">
      <c r="B13" t="s">
        <v>1812</v>
      </c>
      <c r="C13" s="6">
        <v>43250</v>
      </c>
      <c r="D13" s="115">
        <v>-300</v>
      </c>
    </row>
    <row r="14" spans="2:4">
      <c r="B14" t="s">
        <v>1812</v>
      </c>
      <c r="C14" s="6">
        <v>43253</v>
      </c>
      <c r="D14" s="115">
        <v>943</v>
      </c>
    </row>
    <row r="15" spans="2:4">
      <c r="B15" t="s">
        <v>1812</v>
      </c>
      <c r="C15" s="6">
        <v>43254</v>
      </c>
      <c r="D15" s="115">
        <v>-1542.19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B1:D64"/>
  <sheetViews>
    <sheetView showGridLines="0" zoomScaleNormal="100" workbookViewId="0">
      <selection activeCell="C10" sqref="C10"/>
    </sheetView>
  </sheetViews>
  <sheetFormatPr defaultRowHeight="15"/>
  <cols>
    <col min="1" max="1" width="4.42578125" customWidth="1"/>
    <col min="2" max="7" width="10.140625" customWidth="1"/>
    <col min="10" max="14" width="12.5703125" bestFit="1" customWidth="1"/>
  </cols>
  <sheetData>
    <row r="1" spans="2:4" s="200" customFormat="1" ht="40.5" customHeight="1">
      <c r="B1" s="201" t="s">
        <v>1179</v>
      </c>
    </row>
    <row r="4" spans="2:4">
      <c r="B4" s="271" t="s">
        <v>1100</v>
      </c>
      <c r="C4" s="272" t="s">
        <v>668</v>
      </c>
      <c r="D4" s="273" t="s">
        <v>121</v>
      </c>
    </row>
    <row r="5" spans="2:4">
      <c r="B5" s="274" t="s">
        <v>1174</v>
      </c>
      <c r="C5" s="203" t="s">
        <v>1178</v>
      </c>
      <c r="D5" s="275">
        <v>80000</v>
      </c>
    </row>
    <row r="6" spans="2:4">
      <c r="B6" s="276" t="s">
        <v>1173</v>
      </c>
      <c r="C6" s="204" t="s">
        <v>1178</v>
      </c>
      <c r="D6" s="277">
        <v>175000</v>
      </c>
    </row>
    <row r="7" spans="2:4">
      <c r="B7" s="274" t="s">
        <v>1172</v>
      </c>
      <c r="C7" s="203" t="s">
        <v>1178</v>
      </c>
      <c r="D7" s="275">
        <v>96000</v>
      </c>
    </row>
    <row r="8" spans="2:4">
      <c r="B8" s="276" t="s">
        <v>1171</v>
      </c>
      <c r="C8" s="204" t="s">
        <v>1178</v>
      </c>
      <c r="D8" s="277">
        <v>186000</v>
      </c>
    </row>
    <row r="9" spans="2:4">
      <c r="B9" s="274" t="s">
        <v>1170</v>
      </c>
      <c r="C9" s="203" t="s">
        <v>1178</v>
      </c>
      <c r="D9" s="275">
        <v>116000</v>
      </c>
    </row>
    <row r="10" spans="2:4">
      <c r="B10" s="276" t="s">
        <v>1169</v>
      </c>
      <c r="C10" s="204" t="s">
        <v>1178</v>
      </c>
      <c r="D10" s="277">
        <v>111000</v>
      </c>
    </row>
    <row r="11" spans="2:4">
      <c r="B11" s="274" t="s">
        <v>1168</v>
      </c>
      <c r="C11" s="203" t="s">
        <v>1178</v>
      </c>
      <c r="D11" s="275">
        <v>96000</v>
      </c>
    </row>
    <row r="12" spans="2:4">
      <c r="B12" s="276" t="s">
        <v>1167</v>
      </c>
      <c r="C12" s="204" t="s">
        <v>1178</v>
      </c>
      <c r="D12" s="277">
        <v>116000</v>
      </c>
    </row>
    <row r="13" spans="2:4">
      <c r="B13" s="274" t="s">
        <v>1166</v>
      </c>
      <c r="C13" s="203" t="s">
        <v>1178</v>
      </c>
      <c r="D13" s="275">
        <v>132000</v>
      </c>
    </row>
    <row r="14" spans="2:4">
      <c r="B14" s="276" t="s">
        <v>1165</v>
      </c>
      <c r="C14" s="204" t="s">
        <v>1178</v>
      </c>
      <c r="D14" s="277">
        <v>110000</v>
      </c>
    </row>
    <row r="15" spans="2:4">
      <c r="B15" s="274" t="s">
        <v>1164</v>
      </c>
      <c r="C15" s="203" t="s">
        <v>1178</v>
      </c>
      <c r="D15" s="275">
        <v>110000</v>
      </c>
    </row>
    <row r="16" spans="2:4">
      <c r="B16" s="276" t="s">
        <v>1163</v>
      </c>
      <c r="C16" s="204" t="s">
        <v>1178</v>
      </c>
      <c r="D16" s="277">
        <v>96000</v>
      </c>
    </row>
    <row r="17" spans="2:4">
      <c r="B17" s="274" t="s">
        <v>1174</v>
      </c>
      <c r="C17" s="203" t="s">
        <v>1177</v>
      </c>
      <c r="D17" s="275">
        <v>198000</v>
      </c>
    </row>
    <row r="18" spans="2:4">
      <c r="B18" s="276" t="s">
        <v>1173</v>
      </c>
      <c r="C18" s="204" t="s">
        <v>1177</v>
      </c>
      <c r="D18" s="277">
        <v>100000</v>
      </c>
    </row>
    <row r="19" spans="2:4">
      <c r="B19" s="274" t="s">
        <v>1172</v>
      </c>
      <c r="C19" s="203" t="s">
        <v>1177</v>
      </c>
      <c r="D19" s="275">
        <v>156000</v>
      </c>
    </row>
    <row r="20" spans="2:4">
      <c r="B20" s="276" t="s">
        <v>1171</v>
      </c>
      <c r="C20" s="204" t="s">
        <v>1177</v>
      </c>
      <c r="D20" s="277">
        <v>152000</v>
      </c>
    </row>
    <row r="21" spans="2:4">
      <c r="B21" s="274" t="s">
        <v>1170</v>
      </c>
      <c r="C21" s="203" t="s">
        <v>1177</v>
      </c>
      <c r="D21" s="275">
        <v>190000</v>
      </c>
    </row>
    <row r="22" spans="2:4">
      <c r="B22" s="276" t="s">
        <v>1169</v>
      </c>
      <c r="C22" s="204" t="s">
        <v>1177</v>
      </c>
      <c r="D22" s="277">
        <v>210000</v>
      </c>
    </row>
    <row r="23" spans="2:4">
      <c r="B23" s="274" t="s">
        <v>1168</v>
      </c>
      <c r="C23" s="203" t="s">
        <v>1177</v>
      </c>
      <c r="D23" s="275">
        <v>105000</v>
      </c>
    </row>
    <row r="24" spans="2:4">
      <c r="B24" s="276" t="s">
        <v>1167</v>
      </c>
      <c r="C24" s="204" t="s">
        <v>1177</v>
      </c>
      <c r="D24" s="277">
        <v>125000</v>
      </c>
    </row>
    <row r="25" spans="2:4">
      <c r="B25" s="274" t="s">
        <v>1166</v>
      </c>
      <c r="C25" s="203" t="s">
        <v>1177</v>
      </c>
      <c r="D25" s="275">
        <v>105000</v>
      </c>
    </row>
    <row r="26" spans="2:4">
      <c r="B26" s="276" t="s">
        <v>1165</v>
      </c>
      <c r="C26" s="204" t="s">
        <v>1177</v>
      </c>
      <c r="D26" s="277">
        <v>160000</v>
      </c>
    </row>
    <row r="27" spans="2:4">
      <c r="B27" s="274" t="s">
        <v>1164</v>
      </c>
      <c r="C27" s="203" t="s">
        <v>1177</v>
      </c>
      <c r="D27" s="275">
        <v>130000</v>
      </c>
    </row>
    <row r="28" spans="2:4">
      <c r="B28" s="276" t="s">
        <v>1163</v>
      </c>
      <c r="C28" s="204" t="s">
        <v>1177</v>
      </c>
      <c r="D28" s="277">
        <v>160000</v>
      </c>
    </row>
    <row r="29" spans="2:4">
      <c r="B29" s="274" t="s">
        <v>1174</v>
      </c>
      <c r="C29" s="203" t="s">
        <v>1176</v>
      </c>
      <c r="D29" s="275">
        <v>88000</v>
      </c>
    </row>
    <row r="30" spans="2:4">
      <c r="B30" s="276" t="s">
        <v>1173</v>
      </c>
      <c r="C30" s="204" t="s">
        <v>1176</v>
      </c>
      <c r="D30" s="277">
        <v>90000</v>
      </c>
    </row>
    <row r="31" spans="2:4">
      <c r="B31" s="274" t="s">
        <v>1172</v>
      </c>
      <c r="C31" s="203" t="s">
        <v>1176</v>
      </c>
      <c r="D31" s="275">
        <v>200000</v>
      </c>
    </row>
    <row r="32" spans="2:4">
      <c r="B32" s="276" t="s">
        <v>1171</v>
      </c>
      <c r="C32" s="204" t="s">
        <v>1176</v>
      </c>
      <c r="D32" s="277">
        <v>185000</v>
      </c>
    </row>
    <row r="33" spans="2:4">
      <c r="B33" s="274" t="s">
        <v>1170</v>
      </c>
      <c r="C33" s="203" t="s">
        <v>1176</v>
      </c>
      <c r="D33" s="275">
        <v>210000</v>
      </c>
    </row>
    <row r="34" spans="2:4">
      <c r="B34" s="276" t="s">
        <v>1169</v>
      </c>
      <c r="C34" s="204" t="s">
        <v>1176</v>
      </c>
      <c r="D34" s="277">
        <v>87000</v>
      </c>
    </row>
    <row r="35" spans="2:4">
      <c r="B35" s="274" t="s">
        <v>1168</v>
      </c>
      <c r="C35" s="203" t="s">
        <v>1176</v>
      </c>
      <c r="D35" s="275">
        <v>108000</v>
      </c>
    </row>
    <row r="36" spans="2:4">
      <c r="B36" s="276" t="s">
        <v>1167</v>
      </c>
      <c r="C36" s="204" t="s">
        <v>1176</v>
      </c>
      <c r="D36" s="277">
        <v>108000</v>
      </c>
    </row>
    <row r="37" spans="2:4">
      <c r="B37" s="274" t="s">
        <v>1166</v>
      </c>
      <c r="C37" s="203" t="s">
        <v>1176</v>
      </c>
      <c r="D37" s="275">
        <v>204000</v>
      </c>
    </row>
    <row r="38" spans="2:4">
      <c r="B38" s="276" t="s">
        <v>1165</v>
      </c>
      <c r="C38" s="204" t="s">
        <v>1176</v>
      </c>
      <c r="D38" s="277">
        <v>120000</v>
      </c>
    </row>
    <row r="39" spans="2:4">
      <c r="B39" s="274" t="s">
        <v>1164</v>
      </c>
      <c r="C39" s="203" t="s">
        <v>1176</v>
      </c>
      <c r="D39" s="275">
        <v>204000</v>
      </c>
    </row>
    <row r="40" spans="2:4">
      <c r="B40" s="276" t="s">
        <v>1163</v>
      </c>
      <c r="C40" s="204" t="s">
        <v>1176</v>
      </c>
      <c r="D40" s="277">
        <v>228000</v>
      </c>
    </row>
    <row r="41" spans="2:4">
      <c r="B41" s="274" t="s">
        <v>1174</v>
      </c>
      <c r="C41" s="203" t="s">
        <v>1175</v>
      </c>
      <c r="D41" s="275">
        <v>78000</v>
      </c>
    </row>
    <row r="42" spans="2:4">
      <c r="B42" s="276" t="s">
        <v>1173</v>
      </c>
      <c r="C42" s="204" t="s">
        <v>1175</v>
      </c>
      <c r="D42" s="277">
        <v>96000</v>
      </c>
    </row>
    <row r="43" spans="2:4">
      <c r="B43" s="274" t="s">
        <v>1172</v>
      </c>
      <c r="C43" s="203" t="s">
        <v>1175</v>
      </c>
      <c r="D43" s="275">
        <v>104000</v>
      </c>
    </row>
    <row r="44" spans="2:4">
      <c r="B44" s="276" t="s">
        <v>1171</v>
      </c>
      <c r="C44" s="204" t="s">
        <v>1175</v>
      </c>
      <c r="D44" s="277">
        <v>195000</v>
      </c>
    </row>
    <row r="45" spans="2:4">
      <c r="B45" s="274" t="s">
        <v>1170</v>
      </c>
      <c r="C45" s="203" t="s">
        <v>1175</v>
      </c>
      <c r="D45" s="275">
        <v>152000</v>
      </c>
    </row>
    <row r="46" spans="2:4">
      <c r="B46" s="276" t="s">
        <v>1169</v>
      </c>
      <c r="C46" s="204" t="s">
        <v>1175</v>
      </c>
      <c r="D46" s="277">
        <v>130000</v>
      </c>
    </row>
    <row r="47" spans="2:4">
      <c r="B47" s="274" t="s">
        <v>1168</v>
      </c>
      <c r="C47" s="203" t="s">
        <v>1175</v>
      </c>
      <c r="D47" s="275">
        <v>160000</v>
      </c>
    </row>
    <row r="48" spans="2:4">
      <c r="B48" s="276" t="s">
        <v>1167</v>
      </c>
      <c r="C48" s="204" t="s">
        <v>1175</v>
      </c>
      <c r="D48" s="277">
        <v>204000</v>
      </c>
    </row>
    <row r="49" spans="2:4">
      <c r="B49" s="274" t="s">
        <v>1166</v>
      </c>
      <c r="C49" s="203" t="s">
        <v>1175</v>
      </c>
      <c r="D49" s="275">
        <v>192000</v>
      </c>
    </row>
    <row r="50" spans="2:4">
      <c r="B50" s="276" t="s">
        <v>1165</v>
      </c>
      <c r="C50" s="204" t="s">
        <v>1175</v>
      </c>
      <c r="D50" s="277">
        <v>80000</v>
      </c>
    </row>
    <row r="51" spans="2:4">
      <c r="B51" s="274" t="s">
        <v>1164</v>
      </c>
      <c r="C51" s="203" t="s">
        <v>1175</v>
      </c>
      <c r="D51" s="275">
        <v>128000</v>
      </c>
    </row>
    <row r="52" spans="2:4">
      <c r="B52" s="276" t="s">
        <v>1163</v>
      </c>
      <c r="C52" s="204" t="s">
        <v>1175</v>
      </c>
      <c r="D52" s="277">
        <v>124000</v>
      </c>
    </row>
    <row r="53" spans="2:4">
      <c r="B53" s="274" t="s">
        <v>1174</v>
      </c>
      <c r="C53" s="203" t="s">
        <v>1162</v>
      </c>
      <c r="D53" s="275">
        <v>114000</v>
      </c>
    </row>
    <row r="54" spans="2:4">
      <c r="B54" s="276" t="s">
        <v>1173</v>
      </c>
      <c r="C54" s="204" t="s">
        <v>1162</v>
      </c>
      <c r="D54" s="277">
        <v>115000</v>
      </c>
    </row>
    <row r="55" spans="2:4">
      <c r="B55" s="274" t="s">
        <v>1172</v>
      </c>
      <c r="C55" s="203" t="s">
        <v>1162</v>
      </c>
      <c r="D55" s="275">
        <v>84000</v>
      </c>
    </row>
    <row r="56" spans="2:4">
      <c r="B56" s="276" t="s">
        <v>1171</v>
      </c>
      <c r="C56" s="204" t="s">
        <v>1162</v>
      </c>
      <c r="D56" s="277">
        <v>102000</v>
      </c>
    </row>
    <row r="57" spans="2:4">
      <c r="B57" s="274" t="s">
        <v>1170</v>
      </c>
      <c r="C57" s="203" t="s">
        <v>1162</v>
      </c>
      <c r="D57" s="275">
        <v>128000</v>
      </c>
    </row>
    <row r="58" spans="2:4">
      <c r="B58" s="276" t="s">
        <v>1169</v>
      </c>
      <c r="C58" s="204" t="s">
        <v>1162</v>
      </c>
      <c r="D58" s="277">
        <v>84000</v>
      </c>
    </row>
    <row r="59" spans="2:4">
      <c r="B59" s="274" t="s">
        <v>1168</v>
      </c>
      <c r="C59" s="203" t="s">
        <v>1162</v>
      </c>
      <c r="D59" s="275">
        <v>120000</v>
      </c>
    </row>
    <row r="60" spans="2:4">
      <c r="B60" s="276" t="s">
        <v>1167</v>
      </c>
      <c r="C60" s="204" t="s">
        <v>1162</v>
      </c>
      <c r="D60" s="277">
        <v>78000</v>
      </c>
    </row>
    <row r="61" spans="2:4">
      <c r="B61" s="274" t="s">
        <v>1166</v>
      </c>
      <c r="C61" s="203" t="s">
        <v>1162</v>
      </c>
      <c r="D61" s="275">
        <v>111000</v>
      </c>
    </row>
    <row r="62" spans="2:4">
      <c r="B62" s="276" t="s">
        <v>1165</v>
      </c>
      <c r="C62" s="204" t="s">
        <v>1162</v>
      </c>
      <c r="D62" s="277">
        <v>92000</v>
      </c>
    </row>
    <row r="63" spans="2:4">
      <c r="B63" s="274" t="s">
        <v>1164</v>
      </c>
      <c r="C63" s="203" t="s">
        <v>1162</v>
      </c>
      <c r="D63" s="275">
        <v>90000</v>
      </c>
    </row>
    <row r="64" spans="2:4">
      <c r="B64" s="268" t="s">
        <v>1163</v>
      </c>
      <c r="C64" s="269" t="s">
        <v>1162</v>
      </c>
      <c r="D64" s="270">
        <v>72000</v>
      </c>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FF00"/>
  </sheetPr>
  <dimension ref="A2:C10"/>
  <sheetViews>
    <sheetView workbookViewId="0">
      <selection activeCell="G12" sqref="G12"/>
    </sheetView>
  </sheetViews>
  <sheetFormatPr defaultRowHeight="15"/>
  <cols>
    <col min="1" max="1" width="33.140625" bestFit="1" customWidth="1"/>
    <col min="2" max="2" width="16.85546875" bestFit="1" customWidth="1"/>
    <col min="3" max="3" width="18.5703125" bestFit="1" customWidth="1"/>
  </cols>
  <sheetData>
    <row r="2" spans="1:3" ht="25.5">
      <c r="A2" s="177" t="s">
        <v>1800</v>
      </c>
      <c r="B2" s="177" t="s">
        <v>714</v>
      </c>
      <c r="C2" s="177" t="s">
        <v>1799</v>
      </c>
    </row>
    <row r="3" spans="1:3" ht="25.5">
      <c r="A3" s="176">
        <v>50</v>
      </c>
      <c r="B3" s="178">
        <v>1500</v>
      </c>
      <c r="C3" s="178">
        <f>B3*A3</f>
        <v>75000</v>
      </c>
    </row>
    <row r="4" spans="1:3">
      <c r="B4" s="13"/>
    </row>
    <row r="5" spans="1:3">
      <c r="B5" s="13"/>
    </row>
    <row r="6" spans="1:3">
      <c r="B6" s="13"/>
    </row>
    <row r="7" spans="1:3">
      <c r="B7" s="13"/>
    </row>
    <row r="8" spans="1:3">
      <c r="B8" s="13"/>
    </row>
    <row r="9" spans="1:3">
      <c r="B9" s="13"/>
    </row>
    <row r="10" spans="1:3">
      <c r="B10" s="13"/>
    </row>
  </sheetData>
  <scenarios current="2" show="2" sqref="C3">
    <scenario name="15" locked="1" count="1" user="user" comment="Created by user on 27-10-2017">
      <inputCells r="A3" val="15"/>
    </scenario>
    <scenario name="20" locked="1" count="1" user="user" comment="Created by user on 27-10-2017">
      <inputCells r="A3" val="20"/>
    </scenario>
    <scenario name="50" locked="1" count="1" user="Akerele Oluwasogo" comment="Created by Akerele Oluwasogo on 25-04-2018">
      <inputCells r="A3" val="50"/>
    </scenario>
  </scenario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4" tint="-0.249977111117893"/>
  </sheetPr>
  <dimension ref="A1:O11"/>
  <sheetViews>
    <sheetView workbookViewId="0">
      <selection activeCell="L13" sqref="L13"/>
    </sheetView>
  </sheetViews>
  <sheetFormatPr defaultRowHeight="15"/>
  <cols>
    <col min="1" max="1" width="13.140625" bestFit="1" customWidth="1"/>
    <col min="2" max="2" width="11" bestFit="1" customWidth="1"/>
    <col min="15" max="15" width="10.5703125" bestFit="1" customWidth="1"/>
  </cols>
  <sheetData>
    <row r="1" spans="1:15" ht="18.75">
      <c r="A1" s="530" t="s">
        <v>1744</v>
      </c>
      <c r="B1" s="530"/>
      <c r="C1" s="530"/>
      <c r="D1" s="530"/>
      <c r="E1" s="530"/>
    </row>
    <row r="3" spans="1:15">
      <c r="A3" t="s">
        <v>1745</v>
      </c>
      <c r="B3">
        <v>700</v>
      </c>
      <c r="C3" t="s">
        <v>1746</v>
      </c>
    </row>
    <row r="4" spans="1:15">
      <c r="A4" t="s">
        <v>1747</v>
      </c>
      <c r="B4" s="288">
        <v>100</v>
      </c>
      <c r="C4" t="s">
        <v>1746</v>
      </c>
    </row>
    <row r="5" spans="1:15">
      <c r="A5" t="s">
        <v>1743</v>
      </c>
      <c r="B5" s="289">
        <f>B3*B4</f>
        <v>70000</v>
      </c>
      <c r="C5" t="str">
        <f ca="1">_xlfn.FORMULATEXT(B5)</f>
        <v>=B3*B4</v>
      </c>
    </row>
    <row r="6" spans="1:15">
      <c r="B6" s="288"/>
      <c r="O6" s="284"/>
    </row>
    <row r="7" spans="1:15">
      <c r="B7" s="288"/>
      <c r="O7" s="284"/>
    </row>
    <row r="8" spans="1:15">
      <c r="A8" t="s">
        <v>1748</v>
      </c>
      <c r="B8" s="288">
        <v>20</v>
      </c>
      <c r="C8" t="s">
        <v>1746</v>
      </c>
    </row>
    <row r="9" spans="1:15">
      <c r="A9" t="s">
        <v>1749</v>
      </c>
      <c r="B9" s="288">
        <f>B3*B8</f>
        <v>14000</v>
      </c>
      <c r="C9" t="str">
        <f ca="1">_xlfn.FORMULATEXT(B9)</f>
        <v>=B3*B8</v>
      </c>
    </row>
    <row r="10" spans="1:15">
      <c r="B10" s="288"/>
      <c r="H10" s="284"/>
    </row>
    <row r="11" spans="1:15">
      <c r="A11" t="s">
        <v>1750</v>
      </c>
      <c r="B11" s="289">
        <f>B5-B9</f>
        <v>56000</v>
      </c>
      <c r="C11" t="str">
        <f ca="1">_xlfn.FORMULATEXT(B11)</f>
        <v>=B5-B9</v>
      </c>
    </row>
  </sheetData>
  <mergeCells count="1">
    <mergeCell ref="A1:E1"/>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5"/>
  </sheetPr>
  <dimension ref="A1:D13"/>
  <sheetViews>
    <sheetView workbookViewId="0">
      <selection activeCell="G7" sqref="G7"/>
    </sheetView>
  </sheetViews>
  <sheetFormatPr defaultRowHeight="15"/>
  <cols>
    <col min="1" max="1" width="23.42578125" bestFit="1" customWidth="1"/>
    <col min="3" max="4" width="21" bestFit="1" customWidth="1"/>
  </cols>
  <sheetData>
    <row r="1" spans="1:4" ht="16.5">
      <c r="A1" s="34" t="s">
        <v>1149</v>
      </c>
      <c r="B1" s="35"/>
      <c r="C1" s="35"/>
    </row>
    <row r="2" spans="1:4" ht="16.5">
      <c r="A2" s="195" t="s">
        <v>1150</v>
      </c>
      <c r="B2" s="35">
        <f ca="1">RANDBETWEEN(10,10000)</f>
        <v>8317</v>
      </c>
      <c r="C2" s="35"/>
    </row>
    <row r="3" spans="1:4" ht="16.5">
      <c r="A3" s="195"/>
      <c r="B3" s="35"/>
      <c r="C3" s="35" t="s">
        <v>1151</v>
      </c>
    </row>
    <row r="4" spans="1:4" ht="16.5">
      <c r="A4" s="195" t="s">
        <v>1152</v>
      </c>
      <c r="B4" s="196">
        <v>1383</v>
      </c>
      <c r="C4" s="197" t="str">
        <f>REPT("|",B4/10)</f>
        <v>||||||||||||||||||||||||||||||||||||||||||||||||||||||||||||||||||||||||||||||||||||||||||||||||||||||||||||||||||||||||||||||||||||||||||</v>
      </c>
      <c r="D4" s="198" t="str">
        <f>REPT("|",B4/10)</f>
        <v>||||||||||||||||||||||||||||||||||||||||||||||||||||||||||||||||||||||||||||||||||||||||||||||||||||||||||||||||||||||||||||||||||||||||||</v>
      </c>
    </row>
    <row r="5" spans="1:4" ht="16.5">
      <c r="A5" s="195" t="s">
        <v>1153</v>
      </c>
      <c r="B5" s="196">
        <v>1108</v>
      </c>
      <c r="C5" s="197" t="str">
        <f t="shared" ref="C5:C13" si="0">REPT("|",B5/10)</f>
        <v>||||||||||||||||||||||||||||||||||||||||||||||||||||||||||||||||||||||||||||||||||||||||||||||||||||||||||||||</v>
      </c>
      <c r="D5" s="198" t="str">
        <f t="shared" ref="D5:D13" si="1">REPT("|",B5/10)</f>
        <v>||||||||||||||||||||||||||||||||||||||||||||||||||||||||||||||||||||||||||||||||||||||||||||||||||||||||||||||</v>
      </c>
    </row>
    <row r="6" spans="1:4" ht="16.5">
      <c r="A6" s="195" t="s">
        <v>1154</v>
      </c>
      <c r="B6" s="196">
        <v>1031</v>
      </c>
      <c r="C6" s="197" t="str">
        <f t="shared" si="0"/>
        <v>|||||||||||||||||||||||||||||||||||||||||||||||||||||||||||||||||||||||||||||||||||||||||||||||||||||||</v>
      </c>
      <c r="D6" s="198" t="str">
        <f t="shared" si="1"/>
        <v>|||||||||||||||||||||||||||||||||||||||||||||||||||||||||||||||||||||||||||||||||||||||||||||||||||||||</v>
      </c>
    </row>
    <row r="7" spans="1:4" ht="16.5">
      <c r="A7" s="195" t="s">
        <v>1155</v>
      </c>
      <c r="B7" s="196">
        <v>680</v>
      </c>
      <c r="C7" s="197" t="str">
        <f t="shared" si="0"/>
        <v>||||||||||||||||||||||||||||||||||||||||||||||||||||||||||||||||||||</v>
      </c>
      <c r="D7" s="198" t="str">
        <f t="shared" si="1"/>
        <v>||||||||||||||||||||||||||||||||||||||||||||||||||||||||||||||||||||</v>
      </c>
    </row>
    <row r="8" spans="1:4" ht="16.5">
      <c r="A8" s="195" t="s">
        <v>1156</v>
      </c>
      <c r="B8" s="196">
        <v>539</v>
      </c>
      <c r="C8" s="197" t="str">
        <f t="shared" si="0"/>
        <v>|||||||||||||||||||||||||||||||||||||||||||||||||||||</v>
      </c>
      <c r="D8" s="198" t="str">
        <f t="shared" si="1"/>
        <v>|||||||||||||||||||||||||||||||||||||||||||||||||||||</v>
      </c>
    </row>
    <row r="9" spans="1:4" ht="16.5">
      <c r="A9" s="195" t="s">
        <v>1157</v>
      </c>
      <c r="B9" s="196">
        <v>476</v>
      </c>
      <c r="C9" s="197" t="str">
        <f t="shared" si="0"/>
        <v>|||||||||||||||||||||||||||||||||||||||||||||||</v>
      </c>
      <c r="D9" s="198" t="str">
        <f t="shared" si="1"/>
        <v>|||||||||||||||||||||||||||||||||||||||||||||||</v>
      </c>
    </row>
    <row r="10" spans="1:4" ht="16.5">
      <c r="A10" s="195" t="s">
        <v>1158</v>
      </c>
      <c r="B10" s="196">
        <v>358</v>
      </c>
      <c r="C10" s="197" t="str">
        <f t="shared" si="0"/>
        <v>|||||||||||||||||||||||||||||||||||</v>
      </c>
      <c r="D10" s="198" t="str">
        <f t="shared" si="1"/>
        <v>|||||||||||||||||||||||||||||||||||</v>
      </c>
    </row>
    <row r="11" spans="1:4" ht="16.5">
      <c r="A11" s="195" t="s">
        <v>1159</v>
      </c>
      <c r="B11" s="196">
        <v>321</v>
      </c>
      <c r="C11" s="197" t="str">
        <f t="shared" si="0"/>
        <v>||||||||||||||||||||||||||||||||</v>
      </c>
      <c r="D11" s="198" t="str">
        <f t="shared" si="1"/>
        <v>||||||||||||||||||||||||||||||||</v>
      </c>
    </row>
    <row r="12" spans="1:4" ht="16.5">
      <c r="A12" s="195" t="s">
        <v>1160</v>
      </c>
      <c r="B12" s="196">
        <v>286</v>
      </c>
      <c r="C12" s="197" t="str">
        <f>REPT("|",B12/10)</f>
        <v>||||||||||||||||||||||||||||</v>
      </c>
      <c r="D12" s="198" t="str">
        <f t="shared" si="1"/>
        <v>||||||||||||||||||||||||||||</v>
      </c>
    </row>
    <row r="13" spans="1:4" ht="16.5">
      <c r="A13" s="195" t="s">
        <v>1161</v>
      </c>
      <c r="B13" s="196">
        <v>147</v>
      </c>
      <c r="C13" s="197" t="str">
        <f t="shared" si="0"/>
        <v>||||||||||||||</v>
      </c>
      <c r="D13" s="198" t="str">
        <f t="shared" si="1"/>
        <v>||||||||||||||</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I20"/>
  <sheetViews>
    <sheetView workbookViewId="0">
      <selection activeCell="J9" sqref="J9"/>
    </sheetView>
  </sheetViews>
  <sheetFormatPr defaultRowHeight="15"/>
  <cols>
    <col min="1" max="1" width="9.7109375" bestFit="1" customWidth="1"/>
    <col min="4" max="4" width="11.5703125" bestFit="1" customWidth="1"/>
  </cols>
  <sheetData>
    <row r="1" spans="1:9">
      <c r="A1" s="254" t="s">
        <v>671</v>
      </c>
      <c r="B1" s="255" t="s">
        <v>1723</v>
      </c>
      <c r="C1" s="255" t="s">
        <v>1724</v>
      </c>
      <c r="D1" s="256" t="s">
        <v>1207</v>
      </c>
    </row>
    <row r="2" spans="1:9">
      <c r="A2" s="262">
        <v>42736</v>
      </c>
      <c r="B2" s="257" t="s">
        <v>1725</v>
      </c>
      <c r="C2" s="257" t="s">
        <v>1726</v>
      </c>
      <c r="D2" s="258">
        <v>74</v>
      </c>
    </row>
    <row r="3" spans="1:9">
      <c r="A3" s="263">
        <v>42750</v>
      </c>
      <c r="B3" s="259" t="s">
        <v>1725</v>
      </c>
      <c r="C3" s="259" t="s">
        <v>1039</v>
      </c>
      <c r="D3" s="260">
        <v>235</v>
      </c>
      <c r="H3" s="13"/>
    </row>
    <row r="4" spans="1:9">
      <c r="A4" s="262">
        <v>42752</v>
      </c>
      <c r="B4" s="257" t="s">
        <v>1727</v>
      </c>
      <c r="C4" s="257" t="s">
        <v>1728</v>
      </c>
      <c r="D4" s="258">
        <v>20</v>
      </c>
    </row>
    <row r="5" spans="1:9">
      <c r="A5" s="263">
        <v>42756</v>
      </c>
      <c r="B5" s="259" t="s">
        <v>1729</v>
      </c>
      <c r="C5" s="259" t="s">
        <v>1730</v>
      </c>
      <c r="D5" s="260">
        <v>125</v>
      </c>
      <c r="I5" s="261"/>
    </row>
    <row r="6" spans="1:9">
      <c r="A6" s="262">
        <v>42768</v>
      </c>
      <c r="B6" s="257" t="s">
        <v>1725</v>
      </c>
      <c r="C6" s="257" t="s">
        <v>1039</v>
      </c>
      <c r="D6" s="258">
        <v>235</v>
      </c>
    </row>
    <row r="7" spans="1:9">
      <c r="A7" s="263">
        <v>42786</v>
      </c>
      <c r="B7" s="259" t="s">
        <v>1729</v>
      </c>
      <c r="C7" s="259" t="s">
        <v>1731</v>
      </c>
      <c r="D7" s="260">
        <v>20</v>
      </c>
    </row>
    <row r="8" spans="1:9">
      <c r="A8" s="264">
        <v>42791</v>
      </c>
      <c r="B8" s="252" t="s">
        <v>1729</v>
      </c>
      <c r="C8" s="252" t="s">
        <v>1732</v>
      </c>
      <c r="D8" s="253">
        <v>125</v>
      </c>
    </row>
    <row r="9" spans="1:9">
      <c r="A9" s="263">
        <v>42796</v>
      </c>
      <c r="B9" s="259" t="s">
        <v>1725</v>
      </c>
      <c r="C9" s="257" t="s">
        <v>1726</v>
      </c>
      <c r="D9" s="265">
        <v>500</v>
      </c>
    </row>
    <row r="10" spans="1:9">
      <c r="A10" s="264">
        <v>42801</v>
      </c>
      <c r="B10" s="257" t="s">
        <v>1727</v>
      </c>
      <c r="C10" s="259" t="s">
        <v>1039</v>
      </c>
      <c r="D10" s="266">
        <v>1000</v>
      </c>
    </row>
    <row r="11" spans="1:9">
      <c r="A11" s="263">
        <v>42806</v>
      </c>
      <c r="B11" s="259" t="s">
        <v>1729</v>
      </c>
      <c r="C11" s="257" t="s">
        <v>1728</v>
      </c>
      <c r="D11" s="265">
        <v>500</v>
      </c>
    </row>
    <row r="12" spans="1:9">
      <c r="A12" s="264">
        <v>42811</v>
      </c>
      <c r="B12" s="259" t="s">
        <v>1725</v>
      </c>
      <c r="C12" s="259" t="s">
        <v>1730</v>
      </c>
      <c r="D12" s="266">
        <v>2000</v>
      </c>
    </row>
    <row r="13" spans="1:9">
      <c r="A13" s="263">
        <v>42816</v>
      </c>
      <c r="B13" s="257" t="s">
        <v>1727</v>
      </c>
      <c r="C13" s="259" t="s">
        <v>1731</v>
      </c>
      <c r="D13" s="265">
        <v>4500</v>
      </c>
    </row>
    <row r="14" spans="1:9">
      <c r="A14" s="264">
        <v>42821</v>
      </c>
      <c r="B14" s="259" t="s">
        <v>1729</v>
      </c>
      <c r="C14" s="252" t="s">
        <v>1732</v>
      </c>
      <c r="D14" s="266">
        <v>3000</v>
      </c>
    </row>
    <row r="15" spans="1:9">
      <c r="A15" s="263">
        <v>42826</v>
      </c>
      <c r="B15" s="259" t="s">
        <v>1725</v>
      </c>
      <c r="C15" s="257" t="s">
        <v>1726</v>
      </c>
      <c r="D15" s="265">
        <v>10000</v>
      </c>
    </row>
    <row r="16" spans="1:9">
      <c r="A16" s="264">
        <v>42831</v>
      </c>
      <c r="B16" s="257" t="s">
        <v>1727</v>
      </c>
      <c r="C16" s="259" t="s">
        <v>1039</v>
      </c>
      <c r="D16" s="266">
        <v>2500</v>
      </c>
    </row>
    <row r="17" spans="1:4">
      <c r="A17" s="263">
        <v>42836</v>
      </c>
      <c r="B17" s="259" t="s">
        <v>1729</v>
      </c>
      <c r="C17" s="257" t="s">
        <v>1728</v>
      </c>
      <c r="D17" s="265">
        <v>1000</v>
      </c>
    </row>
    <row r="18" spans="1:4">
      <c r="A18" s="264">
        <v>42841</v>
      </c>
      <c r="B18" s="259" t="s">
        <v>1725</v>
      </c>
      <c r="C18" s="259" t="s">
        <v>1730</v>
      </c>
      <c r="D18" s="266">
        <v>400</v>
      </c>
    </row>
    <row r="19" spans="1:4">
      <c r="A19" s="263">
        <v>42846</v>
      </c>
      <c r="B19" s="257" t="s">
        <v>1727</v>
      </c>
      <c r="C19" s="259" t="s">
        <v>1731</v>
      </c>
      <c r="D19" s="265">
        <v>700</v>
      </c>
    </row>
    <row r="20" spans="1:4">
      <c r="A20" s="264">
        <v>42851</v>
      </c>
      <c r="B20" s="259" t="s">
        <v>1729</v>
      </c>
      <c r="C20" s="252" t="s">
        <v>1732</v>
      </c>
      <c r="D20" s="266">
        <v>2500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C61"/>
  <sheetViews>
    <sheetView workbookViewId="0">
      <selection activeCell="I6" sqref="I6"/>
    </sheetView>
  </sheetViews>
  <sheetFormatPr defaultRowHeight="15"/>
  <cols>
    <col min="1" max="1" width="9.28515625" bestFit="1" customWidth="1"/>
    <col min="2" max="2" width="10.140625" bestFit="1" customWidth="1"/>
    <col min="3" max="3" width="12" bestFit="1" customWidth="1"/>
  </cols>
  <sheetData>
    <row r="1" spans="1:3">
      <c r="A1" s="215" t="s">
        <v>1100</v>
      </c>
      <c r="B1" s="216" t="s">
        <v>668</v>
      </c>
      <c r="C1" s="217" t="s">
        <v>121</v>
      </c>
    </row>
    <row r="2" spans="1:3">
      <c r="A2" t="s">
        <v>1174</v>
      </c>
      <c r="B2" t="s">
        <v>1178</v>
      </c>
      <c r="C2">
        <v>80000</v>
      </c>
    </row>
    <row r="3" spans="1:3">
      <c r="A3" t="s">
        <v>1173</v>
      </c>
      <c r="B3" t="s">
        <v>1178</v>
      </c>
      <c r="C3">
        <v>175000</v>
      </c>
    </row>
    <row r="4" spans="1:3">
      <c r="A4" t="s">
        <v>1172</v>
      </c>
      <c r="B4" t="s">
        <v>1178</v>
      </c>
      <c r="C4">
        <v>96000</v>
      </c>
    </row>
    <row r="5" spans="1:3">
      <c r="A5" t="s">
        <v>1171</v>
      </c>
      <c r="B5" t="s">
        <v>1178</v>
      </c>
      <c r="C5">
        <v>186000</v>
      </c>
    </row>
    <row r="6" spans="1:3">
      <c r="A6" t="s">
        <v>1170</v>
      </c>
      <c r="B6" t="s">
        <v>1178</v>
      </c>
      <c r="C6">
        <v>116000</v>
      </c>
    </row>
    <row r="7" spans="1:3">
      <c r="A7" t="s">
        <v>1169</v>
      </c>
      <c r="B7" t="s">
        <v>1178</v>
      </c>
      <c r="C7">
        <v>111000</v>
      </c>
    </row>
    <row r="8" spans="1:3">
      <c r="A8" t="s">
        <v>1168</v>
      </c>
      <c r="B8" t="s">
        <v>1178</v>
      </c>
      <c r="C8">
        <v>96000</v>
      </c>
    </row>
    <row r="9" spans="1:3">
      <c r="A9" t="s">
        <v>1167</v>
      </c>
      <c r="B9" t="s">
        <v>1178</v>
      </c>
      <c r="C9">
        <v>116000</v>
      </c>
    </row>
    <row r="10" spans="1:3">
      <c r="A10" t="s">
        <v>1166</v>
      </c>
      <c r="B10" t="s">
        <v>1178</v>
      </c>
      <c r="C10">
        <v>132000</v>
      </c>
    </row>
    <row r="11" spans="1:3">
      <c r="A11" t="s">
        <v>1165</v>
      </c>
      <c r="B11" t="s">
        <v>1178</v>
      </c>
      <c r="C11">
        <v>110000</v>
      </c>
    </row>
    <row r="12" spans="1:3">
      <c r="A12" t="s">
        <v>1164</v>
      </c>
      <c r="B12" t="s">
        <v>1178</v>
      </c>
      <c r="C12">
        <v>110000</v>
      </c>
    </row>
    <row r="13" spans="1:3">
      <c r="A13" t="s">
        <v>1163</v>
      </c>
      <c r="B13" t="s">
        <v>1178</v>
      </c>
      <c r="C13">
        <v>96000</v>
      </c>
    </row>
    <row r="14" spans="1:3">
      <c r="A14" t="s">
        <v>1174</v>
      </c>
      <c r="B14" t="s">
        <v>1177</v>
      </c>
      <c r="C14">
        <v>198000</v>
      </c>
    </row>
    <row r="15" spans="1:3">
      <c r="A15" t="s">
        <v>1173</v>
      </c>
      <c r="B15" t="s">
        <v>1177</v>
      </c>
      <c r="C15">
        <v>100000</v>
      </c>
    </row>
    <row r="16" spans="1:3">
      <c r="A16" t="s">
        <v>1172</v>
      </c>
      <c r="B16" t="s">
        <v>1177</v>
      </c>
      <c r="C16">
        <v>156000</v>
      </c>
    </row>
    <row r="17" spans="1:3">
      <c r="A17" t="s">
        <v>1171</v>
      </c>
      <c r="B17" t="s">
        <v>1177</v>
      </c>
      <c r="C17">
        <v>152000</v>
      </c>
    </row>
    <row r="18" spans="1:3">
      <c r="A18" t="s">
        <v>1170</v>
      </c>
      <c r="B18" t="s">
        <v>1177</v>
      </c>
      <c r="C18">
        <v>190000</v>
      </c>
    </row>
    <row r="19" spans="1:3">
      <c r="A19" t="s">
        <v>1169</v>
      </c>
      <c r="B19" t="s">
        <v>1177</v>
      </c>
      <c r="C19">
        <v>210000</v>
      </c>
    </row>
    <row r="20" spans="1:3">
      <c r="A20" t="s">
        <v>1168</v>
      </c>
      <c r="B20" t="s">
        <v>1177</v>
      </c>
      <c r="C20">
        <v>105000</v>
      </c>
    </row>
    <row r="21" spans="1:3">
      <c r="A21" t="s">
        <v>1167</v>
      </c>
      <c r="B21" t="s">
        <v>1177</v>
      </c>
      <c r="C21">
        <v>125000</v>
      </c>
    </row>
    <row r="22" spans="1:3">
      <c r="A22" t="s">
        <v>1166</v>
      </c>
      <c r="B22" t="s">
        <v>1177</v>
      </c>
      <c r="C22">
        <v>105000</v>
      </c>
    </row>
    <row r="23" spans="1:3">
      <c r="A23" t="s">
        <v>1165</v>
      </c>
      <c r="B23" t="s">
        <v>1177</v>
      </c>
      <c r="C23">
        <v>160000</v>
      </c>
    </row>
    <row r="24" spans="1:3">
      <c r="A24" t="s">
        <v>1164</v>
      </c>
      <c r="B24" t="s">
        <v>1177</v>
      </c>
      <c r="C24">
        <v>130000</v>
      </c>
    </row>
    <row r="25" spans="1:3">
      <c r="A25" t="s">
        <v>1163</v>
      </c>
      <c r="B25" t="s">
        <v>1177</v>
      </c>
      <c r="C25">
        <v>160000</v>
      </c>
    </row>
    <row r="26" spans="1:3">
      <c r="A26" t="s">
        <v>1174</v>
      </c>
      <c r="B26" t="s">
        <v>1176</v>
      </c>
      <c r="C26">
        <v>88000</v>
      </c>
    </row>
    <row r="27" spans="1:3">
      <c r="A27" t="s">
        <v>1173</v>
      </c>
      <c r="B27" t="s">
        <v>1176</v>
      </c>
      <c r="C27">
        <v>90000</v>
      </c>
    </row>
    <row r="28" spans="1:3">
      <c r="A28" t="s">
        <v>1172</v>
      </c>
      <c r="B28" t="s">
        <v>1176</v>
      </c>
      <c r="C28">
        <v>200000</v>
      </c>
    </row>
    <row r="29" spans="1:3">
      <c r="A29" t="s">
        <v>1171</v>
      </c>
      <c r="B29" t="s">
        <v>1176</v>
      </c>
      <c r="C29">
        <v>185000</v>
      </c>
    </row>
    <row r="30" spans="1:3">
      <c r="A30" t="s">
        <v>1170</v>
      </c>
      <c r="B30" t="s">
        <v>1176</v>
      </c>
      <c r="C30">
        <v>210000</v>
      </c>
    </row>
    <row r="31" spans="1:3">
      <c r="A31" t="s">
        <v>1169</v>
      </c>
      <c r="B31" t="s">
        <v>1176</v>
      </c>
      <c r="C31">
        <v>87000</v>
      </c>
    </row>
    <row r="32" spans="1:3">
      <c r="A32" t="s">
        <v>1168</v>
      </c>
      <c r="B32" t="s">
        <v>1176</v>
      </c>
      <c r="C32">
        <v>108000</v>
      </c>
    </row>
    <row r="33" spans="1:3">
      <c r="A33" t="s">
        <v>1167</v>
      </c>
      <c r="B33" t="s">
        <v>1176</v>
      </c>
      <c r="C33">
        <v>108000</v>
      </c>
    </row>
    <row r="34" spans="1:3">
      <c r="A34" t="s">
        <v>1166</v>
      </c>
      <c r="B34" t="s">
        <v>1176</v>
      </c>
      <c r="C34">
        <v>204000</v>
      </c>
    </row>
    <row r="35" spans="1:3">
      <c r="A35" t="s">
        <v>1165</v>
      </c>
      <c r="B35" t="s">
        <v>1176</v>
      </c>
      <c r="C35">
        <v>120000</v>
      </c>
    </row>
    <row r="36" spans="1:3">
      <c r="A36" t="s">
        <v>1164</v>
      </c>
      <c r="B36" t="s">
        <v>1176</v>
      </c>
      <c r="C36">
        <v>204000</v>
      </c>
    </row>
    <row r="37" spans="1:3">
      <c r="A37" t="s">
        <v>1163</v>
      </c>
      <c r="B37" t="s">
        <v>1176</v>
      </c>
      <c r="C37">
        <v>228000</v>
      </c>
    </row>
    <row r="38" spans="1:3">
      <c r="A38" t="s">
        <v>1174</v>
      </c>
      <c r="B38" t="s">
        <v>1175</v>
      </c>
      <c r="C38">
        <v>78000</v>
      </c>
    </row>
    <row r="39" spans="1:3">
      <c r="A39" t="s">
        <v>1173</v>
      </c>
      <c r="B39" t="s">
        <v>1175</v>
      </c>
      <c r="C39">
        <v>96000</v>
      </c>
    </row>
    <row r="40" spans="1:3">
      <c r="A40" t="s">
        <v>1172</v>
      </c>
      <c r="B40" t="s">
        <v>1175</v>
      </c>
      <c r="C40">
        <v>104000</v>
      </c>
    </row>
    <row r="41" spans="1:3">
      <c r="A41" t="s">
        <v>1171</v>
      </c>
      <c r="B41" t="s">
        <v>1175</v>
      </c>
      <c r="C41">
        <v>195000</v>
      </c>
    </row>
    <row r="42" spans="1:3">
      <c r="A42" t="s">
        <v>1170</v>
      </c>
      <c r="B42" t="s">
        <v>1175</v>
      </c>
      <c r="C42">
        <v>152000</v>
      </c>
    </row>
    <row r="43" spans="1:3">
      <c r="A43" t="s">
        <v>1169</v>
      </c>
      <c r="B43" t="s">
        <v>1175</v>
      </c>
      <c r="C43">
        <v>130000</v>
      </c>
    </row>
    <row r="44" spans="1:3">
      <c r="A44" t="s">
        <v>1168</v>
      </c>
      <c r="B44" t="s">
        <v>1175</v>
      </c>
      <c r="C44">
        <v>160000</v>
      </c>
    </row>
    <row r="45" spans="1:3">
      <c r="A45" t="s">
        <v>1167</v>
      </c>
      <c r="B45" t="s">
        <v>1175</v>
      </c>
      <c r="C45">
        <v>204000</v>
      </c>
    </row>
    <row r="46" spans="1:3">
      <c r="A46" t="s">
        <v>1166</v>
      </c>
      <c r="B46" t="s">
        <v>1175</v>
      </c>
      <c r="C46">
        <v>192000</v>
      </c>
    </row>
    <row r="47" spans="1:3">
      <c r="A47" t="s">
        <v>1165</v>
      </c>
      <c r="B47" t="s">
        <v>1175</v>
      </c>
      <c r="C47">
        <v>80000</v>
      </c>
    </row>
    <row r="48" spans="1:3">
      <c r="A48" t="s">
        <v>1164</v>
      </c>
      <c r="B48" t="s">
        <v>1175</v>
      </c>
      <c r="C48">
        <v>128000</v>
      </c>
    </row>
    <row r="49" spans="1:3">
      <c r="A49" t="s">
        <v>1163</v>
      </c>
      <c r="B49" t="s">
        <v>1175</v>
      </c>
      <c r="C49">
        <v>124000</v>
      </c>
    </row>
    <row r="50" spans="1:3">
      <c r="A50" t="s">
        <v>1174</v>
      </c>
      <c r="B50" t="s">
        <v>1162</v>
      </c>
      <c r="C50">
        <v>114000</v>
      </c>
    </row>
    <row r="51" spans="1:3">
      <c r="A51" t="s">
        <v>1173</v>
      </c>
      <c r="B51" t="s">
        <v>1162</v>
      </c>
      <c r="C51">
        <v>115000</v>
      </c>
    </row>
    <row r="52" spans="1:3">
      <c r="A52" t="s">
        <v>1172</v>
      </c>
      <c r="B52" t="s">
        <v>1162</v>
      </c>
      <c r="C52">
        <v>84000</v>
      </c>
    </row>
    <row r="53" spans="1:3">
      <c r="A53" t="s">
        <v>1171</v>
      </c>
      <c r="B53" t="s">
        <v>1162</v>
      </c>
      <c r="C53">
        <v>102000</v>
      </c>
    </row>
    <row r="54" spans="1:3">
      <c r="A54" t="s">
        <v>1170</v>
      </c>
      <c r="B54" t="s">
        <v>1162</v>
      </c>
      <c r="C54">
        <v>128000</v>
      </c>
    </row>
    <row r="55" spans="1:3">
      <c r="A55" t="s">
        <v>1169</v>
      </c>
      <c r="B55" t="s">
        <v>1162</v>
      </c>
      <c r="C55">
        <v>84000</v>
      </c>
    </row>
    <row r="56" spans="1:3">
      <c r="A56" t="s">
        <v>1168</v>
      </c>
      <c r="B56" t="s">
        <v>1162</v>
      </c>
      <c r="C56">
        <v>120000</v>
      </c>
    </row>
    <row r="57" spans="1:3">
      <c r="A57" t="s">
        <v>1167</v>
      </c>
      <c r="B57" t="s">
        <v>1162</v>
      </c>
      <c r="C57">
        <v>78000</v>
      </c>
    </row>
    <row r="58" spans="1:3">
      <c r="A58" t="s">
        <v>1166</v>
      </c>
      <c r="B58" t="s">
        <v>1162</v>
      </c>
      <c r="C58">
        <v>111000</v>
      </c>
    </row>
    <row r="59" spans="1:3">
      <c r="A59" t="s">
        <v>1165</v>
      </c>
      <c r="B59" t="s">
        <v>1162</v>
      </c>
      <c r="C59">
        <v>92000</v>
      </c>
    </row>
    <row r="60" spans="1:3">
      <c r="A60" t="s">
        <v>1164</v>
      </c>
      <c r="B60" t="s">
        <v>1162</v>
      </c>
      <c r="C60">
        <v>90000</v>
      </c>
    </row>
    <row r="61" spans="1:3">
      <c r="A61" t="s">
        <v>1163</v>
      </c>
      <c r="B61" t="s">
        <v>1162</v>
      </c>
      <c r="C61">
        <v>72000</v>
      </c>
    </row>
  </sheetData>
  <pageMargins left="0.7" right="0.7" top="0.75" bottom="0.75" header="0.3" footer="0.3"/>
  <pageSetup orientation="portrait" verticalDpi="3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rgb="FFC00000"/>
  </sheetPr>
  <dimension ref="C3"/>
  <sheetViews>
    <sheetView workbookViewId="0">
      <selection activeCell="E20" sqref="E20"/>
    </sheetView>
  </sheetViews>
  <sheetFormatPr defaultRowHeight="15"/>
  <cols>
    <col min="3" max="3" width="37.42578125" bestFit="1" customWidth="1"/>
  </cols>
  <sheetData>
    <row r="3" spans="3:3">
      <c r="C3" s="180" t="s">
        <v>1097</v>
      </c>
    </row>
  </sheetData>
  <hyperlinks>
    <hyperlink ref="C3" r:id="rId1" xr:uid="{00000000-0004-0000-4200-000000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71</vt:i4>
      </vt:variant>
      <vt:variant>
        <vt:lpstr>Named Ranges</vt:lpstr>
      </vt:variant>
      <vt:variant>
        <vt:i4>45</vt:i4>
      </vt:variant>
    </vt:vector>
  </HeadingPairs>
  <TitlesOfParts>
    <vt:vector size="116" baseType="lpstr">
      <vt:lpstr>Excel Interface</vt:lpstr>
      <vt:lpstr>Sample 1</vt:lpstr>
      <vt:lpstr>Sample 2</vt:lpstr>
      <vt:lpstr>Autofill</vt:lpstr>
      <vt:lpstr>Introduction to Functions</vt:lpstr>
      <vt:lpstr>Conditional Functions</vt:lpstr>
      <vt:lpstr>MIN &amp; MAX</vt:lpstr>
      <vt:lpstr>Dates_Time</vt:lpstr>
      <vt:lpstr>Date</vt:lpstr>
      <vt:lpstr> Advanced Sorting &amp; Filtering</vt:lpstr>
      <vt:lpstr>Date 2</vt:lpstr>
      <vt:lpstr>IF FUNCTION (2)</vt:lpstr>
      <vt:lpstr>Auto Format</vt:lpstr>
      <vt:lpstr>Exercise 2 - Number of Students</vt:lpstr>
      <vt:lpstr>Exercise 3 - Tax Calculations</vt:lpstr>
      <vt:lpstr>Form</vt:lpstr>
      <vt:lpstr>Auto-Correct</vt:lpstr>
      <vt:lpstr>Data Separation</vt:lpstr>
      <vt:lpstr>Flashfill</vt:lpstr>
      <vt:lpstr>Text</vt:lpstr>
      <vt:lpstr>Data Cleanzing</vt:lpstr>
      <vt:lpstr>Phone number</vt:lpstr>
      <vt:lpstr>Data Separation (2)</vt:lpstr>
      <vt:lpstr>Changing of Text Case</vt:lpstr>
      <vt:lpstr>Array Formulas</vt:lpstr>
      <vt:lpstr>Cell Reference</vt:lpstr>
      <vt:lpstr>sumif &amp; Countif</vt:lpstr>
      <vt:lpstr>Choose Function</vt:lpstr>
      <vt:lpstr>Graph</vt:lpstr>
      <vt:lpstr>IF Function</vt:lpstr>
      <vt:lpstr>VlookUp with Approximate Match</vt:lpstr>
      <vt:lpstr>Vlookup with exact Match</vt:lpstr>
      <vt:lpstr>HLOOKUP</vt:lpstr>
      <vt:lpstr>Input (2)</vt:lpstr>
      <vt:lpstr>Staff Performance Report (2)</vt:lpstr>
      <vt:lpstr>Index Match</vt:lpstr>
      <vt:lpstr>Financial</vt:lpstr>
      <vt:lpstr>CUMIPMT</vt:lpstr>
      <vt:lpstr>Sheet2</vt:lpstr>
      <vt:lpstr>Report Analysis</vt:lpstr>
      <vt:lpstr>Report Dashboard</vt:lpstr>
      <vt:lpstr>Pivot Tables (2)</vt:lpstr>
      <vt:lpstr>MACRO</vt:lpstr>
      <vt:lpstr>Pivot Table analysis</vt:lpstr>
      <vt:lpstr>SCENARIO (2)</vt:lpstr>
      <vt:lpstr>Input</vt:lpstr>
      <vt:lpstr>Staff Performance Report</vt:lpstr>
      <vt:lpstr>Vlookup2</vt:lpstr>
      <vt:lpstr>Employee List </vt:lpstr>
      <vt:lpstr>Pivot Tables</vt:lpstr>
      <vt:lpstr>Custom format</vt:lpstr>
      <vt:lpstr>Election Report</vt:lpstr>
      <vt:lpstr>Data Validation</vt:lpstr>
      <vt:lpstr>DataBase Function</vt:lpstr>
      <vt:lpstr>Index &amp; Match</vt:lpstr>
      <vt:lpstr>Correlation Analysis</vt:lpstr>
      <vt:lpstr>Pivot Table 2</vt:lpstr>
      <vt:lpstr>Exercise 1 - Monthly Water Bill</vt:lpstr>
      <vt:lpstr>Table Array</vt:lpstr>
      <vt:lpstr>Formular</vt:lpstr>
      <vt:lpstr>Calculating Stock</vt:lpstr>
      <vt:lpstr>Forecast</vt:lpstr>
      <vt:lpstr>Reconcillation</vt:lpstr>
      <vt:lpstr>Slicers</vt:lpstr>
      <vt:lpstr>SCENARIO</vt:lpstr>
      <vt:lpstr>Solver</vt:lpstr>
      <vt:lpstr>Repeating Character</vt:lpstr>
      <vt:lpstr>Pivot Table</vt:lpstr>
      <vt:lpstr>Graph 2</vt:lpstr>
      <vt:lpstr>Shortcut</vt:lpstr>
      <vt:lpstr>Macros</vt:lpstr>
      <vt:lpstr>'Index Match'!Apples</vt:lpstr>
      <vt:lpstr>'Introduction to Functions'!Apples</vt:lpstr>
      <vt:lpstr>MACRO!Apples</vt:lpstr>
      <vt:lpstr>'MIN &amp; MAX'!Apples</vt:lpstr>
      <vt:lpstr>Apples</vt:lpstr>
      <vt:lpstr>'Index Match'!Bananas</vt:lpstr>
      <vt:lpstr>MACRO!Bananas</vt:lpstr>
      <vt:lpstr>Bananas</vt:lpstr>
      <vt:lpstr>branch_managers</vt:lpstr>
      <vt:lpstr>Branch_Mgr</vt:lpstr>
      <vt:lpstr>' Advanced Sorting &amp; Filtering'!Criteria</vt:lpstr>
      <vt:lpstr>'DataBase Function'!Criteria</vt:lpstr>
      <vt:lpstr>'Introduction to Functions'!ExtraCredit</vt:lpstr>
      <vt:lpstr>' Advanced Sorting &amp; Filtering'!Extract</vt:lpstr>
      <vt:lpstr>'Conditional Functions'!Extract</vt:lpstr>
      <vt:lpstr>'DataBase Function'!Extract</vt:lpstr>
      <vt:lpstr>'Introduction to Functions'!Fruit</vt:lpstr>
      <vt:lpstr>'Introduction to Functions'!Items</vt:lpstr>
      <vt:lpstr>'Index Match'!Lemons</vt:lpstr>
      <vt:lpstr>'Introduction to Functions'!Lemons</vt:lpstr>
      <vt:lpstr>MACRO!Lemons</vt:lpstr>
      <vt:lpstr>'MIN &amp; MAX'!Lemons</vt:lpstr>
      <vt:lpstr>Lemons</vt:lpstr>
      <vt:lpstr>'Index Match'!lst_Fruit</vt:lpstr>
      <vt:lpstr>MACRO!lst_Fruit</vt:lpstr>
      <vt:lpstr>lst_Fruit</vt:lpstr>
      <vt:lpstr>'Index Match'!lst_FruitType</vt:lpstr>
      <vt:lpstr>'Introduction to Functions'!lst_FruitType</vt:lpstr>
      <vt:lpstr>MACRO!lst_FruitType</vt:lpstr>
      <vt:lpstr>'MIN &amp; MAX'!lst_FruitType</vt:lpstr>
      <vt:lpstr>lst_FruitType</vt:lpstr>
      <vt:lpstr>'Introduction to Functions'!Meat</vt:lpstr>
      <vt:lpstr>'Introduction to Functions'!MoreFruit</vt:lpstr>
      <vt:lpstr>'Introduction to Functions'!MoreItems</vt:lpstr>
      <vt:lpstr>'Index Match'!Oranges</vt:lpstr>
      <vt:lpstr>'Introduction to Functions'!Oranges</vt:lpstr>
      <vt:lpstr>MACRO!Oranges</vt:lpstr>
      <vt:lpstr>'MIN &amp; MAX'!Oranges</vt:lpstr>
      <vt:lpstr>Oranges</vt:lpstr>
      <vt:lpstr>' Advanced Sorting &amp; Filtering'!Print_Area</vt:lpstr>
      <vt:lpstr>'DataBase Function'!Print_Area</vt:lpstr>
      <vt:lpstr>'Sample 2'!Print_Area</vt:lpstr>
      <vt:lpstr>'Sample 2'!Print_Titles</vt:lpstr>
      <vt:lpstr>'Introduction to Functions'!SUMExtraCredit</vt:lpstr>
      <vt:lpstr>'Introduction to Functions'!Total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Oluwasogo</dc:creator>
  <cp:lastModifiedBy>Francis Adeboye</cp:lastModifiedBy>
  <cp:lastPrinted>2018-07-06T16:52:45Z</cp:lastPrinted>
  <dcterms:created xsi:type="dcterms:W3CDTF">2017-02-04T11:45:00Z</dcterms:created>
  <dcterms:modified xsi:type="dcterms:W3CDTF">2023-01-22T15:51:05Z</dcterms:modified>
</cp:coreProperties>
</file>