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elKhan/Downloads/"/>
    </mc:Choice>
  </mc:AlternateContent>
  <xr:revisionPtr revIDLastSave="0" documentId="8_{04925DA8-D379-EF4F-8637-2248245A700D}" xr6:coauthVersionLast="46" xr6:coauthVersionMax="46" xr10:uidLastSave="{00000000-0000-0000-0000-000000000000}"/>
  <bookViews>
    <workbookView xWindow="1500" yWindow="1120" windowWidth="32040" windowHeight="19480" xr2:uid="{B0C9BE38-5C71-4B60-9F7B-414E77838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J7" i="1"/>
  <c r="I7" i="1"/>
  <c r="C12" i="1"/>
  <c r="J8" i="1"/>
  <c r="J9" i="1"/>
  <c r="J10" i="1"/>
  <c r="J11" i="1"/>
  <c r="I9" i="1"/>
  <c r="I8" i="1"/>
  <c r="I10" i="1"/>
  <c r="I11" i="1"/>
  <c r="C9" i="1" l="1"/>
  <c r="C11" i="1" s="1"/>
  <c r="C10" i="1"/>
  <c r="L7" i="1" l="1"/>
  <c r="L11" i="1"/>
  <c r="M11" i="1"/>
  <c r="N11" i="1"/>
  <c r="L8" i="1"/>
  <c r="M10" i="1"/>
  <c r="L9" i="1"/>
  <c r="N10" i="1"/>
  <c r="L10" i="1"/>
  <c r="M7" i="1"/>
  <c r="R8" i="1"/>
  <c r="Q10" i="1"/>
  <c r="P8" i="1"/>
  <c r="R10" i="1"/>
  <c r="R11" i="1"/>
  <c r="Q9" i="1"/>
  <c r="Q7" i="1"/>
  <c r="P11" i="1"/>
  <c r="R9" i="1"/>
  <c r="R7" i="1"/>
  <c r="Q11" i="1"/>
  <c r="P9" i="1"/>
  <c r="P7" i="1"/>
  <c r="Q8" i="1"/>
  <c r="P10" i="1"/>
  <c r="N9" i="1"/>
  <c r="M8" i="1"/>
  <c r="N7" i="1"/>
  <c r="N8" i="1"/>
  <c r="M9" i="1"/>
  <c r="C14" i="1"/>
  <c r="C15" i="1" l="1"/>
</calcChain>
</file>

<file path=xl/sharedStrings.xml><?xml version="1.0" encoding="utf-8"?>
<sst xmlns="http://schemas.openxmlformats.org/spreadsheetml/2006/main" count="38" uniqueCount="36">
  <si>
    <t>x1</t>
  </si>
  <si>
    <t>x2</t>
  </si>
  <si>
    <t>Range</t>
  </si>
  <si>
    <t>Average</t>
  </si>
  <si>
    <t>Cpu</t>
  </si>
  <si>
    <t>Cpl</t>
  </si>
  <si>
    <t>Cpk</t>
  </si>
  <si>
    <t>CL = Grand Avg</t>
  </si>
  <si>
    <t>Range Chart</t>
  </si>
  <si>
    <t>CL = Avg Range</t>
  </si>
  <si>
    <t>Upper Spec Limit     (optional)</t>
  </si>
  <si>
    <t>Lower Spec Limit     (optional)</t>
  </si>
  <si>
    <t>Subgroup size</t>
  </si>
  <si>
    <t>Estimated Std Dev</t>
  </si>
  <si>
    <t>Reference 1</t>
  </si>
  <si>
    <t>Reference 2</t>
  </si>
  <si>
    <t>Visible exactly as shown:</t>
  </si>
  <si>
    <t>X-bar Chart:</t>
  </si>
  <si>
    <r>
      <t xml:space="preserve">UCL = Grand Avg + </t>
    </r>
    <r>
      <rPr>
        <b/>
        <sz val="9"/>
        <color rgb="FFFF0000"/>
        <rFont val="Calibri"/>
        <family val="2"/>
        <scheme val="minor"/>
      </rPr>
      <t>1.880</t>
    </r>
    <r>
      <rPr>
        <sz val="9"/>
        <color theme="1"/>
        <rFont val="Calibri"/>
        <family val="2"/>
        <scheme val="minor"/>
      </rPr>
      <t xml:space="preserve"> * Avg range</t>
    </r>
  </si>
  <si>
    <r>
      <t xml:space="preserve">LCL = Grand Avg - </t>
    </r>
    <r>
      <rPr>
        <b/>
        <sz val="9"/>
        <color rgb="FFFF0000"/>
        <rFont val="Calibri"/>
        <family val="2"/>
        <scheme val="minor"/>
      </rPr>
      <t>1.880</t>
    </r>
    <r>
      <rPr>
        <sz val="9"/>
        <color theme="1"/>
        <rFont val="Calibri"/>
        <family val="2"/>
        <scheme val="minor"/>
      </rPr>
      <t xml:space="preserve"> * Avg range</t>
    </r>
  </si>
  <si>
    <r>
      <t xml:space="preserve">UCL = </t>
    </r>
    <r>
      <rPr>
        <b/>
        <sz val="9"/>
        <color rgb="FFFF0000"/>
        <rFont val="Calibri"/>
        <family val="2"/>
        <scheme val="minor"/>
      </rPr>
      <t>3.267</t>
    </r>
    <r>
      <rPr>
        <sz val="9"/>
        <color theme="1"/>
        <rFont val="Calibri"/>
        <family val="2"/>
        <scheme val="minor"/>
      </rPr>
      <t xml:space="preserve"> * Avg range</t>
    </r>
  </si>
  <si>
    <r>
      <t xml:space="preserve">LCL = </t>
    </r>
    <r>
      <rPr>
        <b/>
        <sz val="9"/>
        <color rgb="FFFF0000"/>
        <rFont val="Calibri"/>
        <family val="2"/>
        <scheme val="minor"/>
      </rPr>
      <t>0</t>
    </r>
    <r>
      <rPr>
        <sz val="9"/>
        <color theme="1"/>
        <rFont val="Calibri"/>
        <family val="2"/>
        <scheme val="minor"/>
      </rPr>
      <t xml:space="preserve"> * Avg range</t>
    </r>
  </si>
  <si>
    <t>Back-end calculations for Range chart:</t>
  </si>
  <si>
    <t>Back-end calculations for X-bar chart:</t>
  </si>
  <si>
    <t>Label</t>
  </si>
  <si>
    <t>Value</t>
  </si>
  <si>
    <t>Grand Average</t>
  </si>
  <si>
    <t>Average Range</t>
  </si>
  <si>
    <t>UCL = Grand Avg + 1.880 * Avg range</t>
  </si>
  <si>
    <t>LCL = Grand Avg - 1.880 * Avg range</t>
  </si>
  <si>
    <t>Subgroup averages</t>
  </si>
  <si>
    <t>UCL = 3.267 * Avg range</t>
  </si>
  <si>
    <t>Subgroup ranges</t>
  </si>
  <si>
    <t>LCL = 0 * Avg range</t>
  </si>
  <si>
    <t>CL = Average Range</t>
  </si>
  <si>
    <t xml:space="preserve">After user creates a new chart with subgroup size of 2: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</si>
</sst>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 wrapText="1"/>
    </xf>
    <xf numFmtId="0" fontId="5" fillId="0" borderId="12" xfId="0" applyFont="1" applyBorder="1" applyAlignment="1">
      <alignment horizontal="left"/>
    </xf>
    <xf numFmtId="0" fontId="5" fillId="0" borderId="11" xfId="0" applyFont="1" applyBorder="1"/>
    <xf numFmtId="0" fontId="6" fillId="0" borderId="11" xfId="0" applyFont="1" applyBorder="1"/>
    <xf numFmtId="2" fontId="6" fillId="0" borderId="12" xfId="0" applyNumberFormat="1" applyFont="1" applyBorder="1" applyAlignment="1">
      <alignment horizontal="left"/>
    </xf>
    <xf numFmtId="2" fontId="5" fillId="0" borderId="12" xfId="0" applyNumberFormat="1" applyFont="1" applyBorder="1" applyAlignment="1">
      <alignment horizontal="left"/>
    </xf>
    <xf numFmtId="0" fontId="5" fillId="0" borderId="13" xfId="0" applyFont="1" applyBorder="1"/>
    <xf numFmtId="2" fontId="5" fillId="0" borderId="14" xfId="0" applyNumberFormat="1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Averages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Sheet1!$I$7:$I$11</c:f>
              <c:numCache>
                <c:formatCode>General</c:formatCode>
                <c:ptCount val="5"/>
                <c:pt idx="0">
                  <c:v>3</c:v>
                </c:pt>
                <c:pt idx="1">
                  <c:v>4.75</c:v>
                </c:pt>
                <c:pt idx="2">
                  <c:v>3.4000000000000004</c:v>
                </c:pt>
                <c:pt idx="3">
                  <c:v>4.6999999999999993</c:v>
                </c:pt>
                <c:pt idx="4">
                  <c:v>3.3499999999999996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E-4D59-8F42-B5C6B8A9A4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Sheet1!$L$7:$L$11</c:f>
              <c:numCache>
                <c:formatCode>General</c:formatCode>
                <c:ptCount val="5"/>
                <c:pt idx="0">
                  <c:v>6.6223999999999998</c:v>
                </c:pt>
                <c:pt idx="1">
                  <c:v>6.6223999999999998</c:v>
                </c:pt>
                <c:pt idx="2">
                  <c:v>6.6223999999999998</c:v>
                </c:pt>
                <c:pt idx="3">
                  <c:v>6.6223999999999998</c:v>
                </c:pt>
                <c:pt idx="4">
                  <c:v>6.6223999999999998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E-4D59-8F42-B5C6B8A9A4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Sheet1!$M$7:$M$11</c:f>
              <c:numCache>
                <c:formatCode>General</c:formatCode>
                <c:ptCount val="5"/>
                <c:pt idx="0">
                  <c:v>3.84</c:v>
                </c:pt>
                <c:pt idx="1">
                  <c:v>3.84</c:v>
                </c:pt>
                <c:pt idx="2">
                  <c:v>3.84</c:v>
                </c:pt>
                <c:pt idx="3">
                  <c:v>3.84</c:v>
                </c:pt>
                <c:pt idx="4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E-4D59-8F42-B5C6B8A9A4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Sheet1!$N$7:$N$11</c:f>
              <c:numCache>
                <c:formatCode>General</c:formatCode>
                <c:ptCount val="5"/>
                <c:pt idx="0">
                  <c:v>1.0575999999999999</c:v>
                </c:pt>
                <c:pt idx="1">
                  <c:v>1.0575999999999999</c:v>
                </c:pt>
                <c:pt idx="2">
                  <c:v>1.0575999999999999</c:v>
                </c:pt>
                <c:pt idx="3">
                  <c:v>1.0575999999999999</c:v>
                </c:pt>
                <c:pt idx="4">
                  <c:v>1.0575999999999999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E-4D59-8F42-B5C6B8A9A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38216"/>
        <c:axId val="604741168"/>
      </c:lineChart>
      <c:catAx>
        <c:axId val="604738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604741168"/>
        <c:crosses val="autoZero"/>
        <c:auto val="1"/>
        <c:lblAlgn val="ctr"/>
        <c:lblOffset val="100"/>
        <c:noMultiLvlLbl val="0"/>
      </c:catAx>
      <c:valAx>
        <c:axId val="604741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473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Sheet1!$J$7:$J$11</c:f>
              <c:numCache>
                <c:formatCode>General</c:formatCode>
                <c:ptCount val="5"/>
                <c:pt idx="0">
                  <c:v>1.7999999999999998</c:v>
                </c:pt>
                <c:pt idx="1">
                  <c:v>1.9000000000000004</c:v>
                </c:pt>
                <c:pt idx="2">
                  <c:v>1.6</c:v>
                </c:pt>
                <c:pt idx="3">
                  <c:v>1.2000000000000002</c:v>
                </c:pt>
                <c:pt idx="4">
                  <c:v>0.89999999999999991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2-4DBB-BBC4-2A4230C242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Sheet1!$P$7:$P$11</c:f>
              <c:numCache>
                <c:formatCode>General</c:formatCode>
                <c:ptCount val="5"/>
                <c:pt idx="0">
                  <c:v>4.8351600000000001</c:v>
                </c:pt>
                <c:pt idx="1">
                  <c:v>4.8351600000000001</c:v>
                </c:pt>
                <c:pt idx="2">
                  <c:v>4.8351600000000001</c:v>
                </c:pt>
                <c:pt idx="3">
                  <c:v>4.8351600000000001</c:v>
                </c:pt>
                <c:pt idx="4">
                  <c:v>4.8351600000000001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2-4DBB-BBC4-2A4230C242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Sheet1!$Q$7:$Q$11</c:f>
              <c:numCache>
                <c:formatCode>General</c:formatCode>
                <c:ptCount val="5"/>
                <c:pt idx="0">
                  <c:v>1.48</c:v>
                </c:pt>
                <c:pt idx="1">
                  <c:v>1.48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2-4DBB-BBC4-2A4230C242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Sheet1!$R$7:$R$11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2-4DBB-BBC4-2A4230C2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32968"/>
        <c:axId val="604737232"/>
      </c:lineChart>
      <c:catAx>
        <c:axId val="604732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604737232"/>
        <c:crosses val="autoZero"/>
        <c:auto val="1"/>
        <c:lblAlgn val="ctr"/>
        <c:lblOffset val="100"/>
        <c:noMultiLvlLbl val="0"/>
      </c:catAx>
      <c:valAx>
        <c:axId val="604737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473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352426</xdr:colOff>
      <xdr:row>12</xdr:row>
      <xdr:rowOff>408458</xdr:rowOff>
    </xdr:from>
    <xdr:to>
      <xdr:col>15</xdr:col>
      <xdr:colOff>438150</xdr:colOff>
      <xdr:row>22</xdr:row>
      <xdr:rowOff>85331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C2F2B8-6D34-4D5D-BA61-EB34C210C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6" y="3875558"/>
          <a:ext cx="2019299" cy="2305773"/>
        </a:xfrm>
        <a:prstGeom prst="rect">
          <a:avLst/>
        </a:prstGeom>
      </xdr:spPr>
    </xdr:pic>
    <xdr:clientData/>
  </xdr:twoCellAnchor>
  <xdr:oneCellAnchor>
    <xdr:from>
      <xdr:col>15</xdr:col>
      <xdr:colOff>495300</xdr:colOff>
      <xdr:row>13</xdr:row>
      <xdr:rowOff>9524</xdr:rowOff>
    </xdr:from>
    <xdr:ext cx="2600325" cy="207645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80A45B-AD12-4817-8B9E-4B8311CC2599}"/>
            </a:ext>
          </a:extLst>
        </xdr:cNvPr>
        <xdr:cNvSpPr txBox="1"/>
      </xdr:nvSpPr>
      <xdr:spPr>
        <a:xfrm>
          <a:off x="11649075" y="3886199"/>
          <a:ext cx="2600325" cy="2076451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</a:t>
          </a:r>
          <a:r>
            <a:rPr lang="en-US" sz="1100" baseline="0"/>
            <a:t>red numbers above (and the Estimated Std Dev formula) correspond with the first row in the constants table.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To create the chart for sample size of 3, add another data input column (labeled as "x3"), then change the above red numbers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(and the Estimated Std Dev formula) </a:t>
          </a:r>
          <a:r>
            <a:rPr lang="en-US" sz="1100" baseline="0"/>
            <a:t>with the second row of numbers in the constants table .</a:t>
          </a:r>
          <a:endParaRPr lang="en-US" sz="1100"/>
        </a:p>
      </xdr:txBody>
    </xdr:sp>
    <xdr:clientData/>
  </xdr:oneCellAnchor>
  <xdr:twoCellAnchor>
    <xdr:from>
      <xdr:col>1</xdr:col>
      <xdr:colOff>9525</xdr:colOff>
      <xdr:row>16</xdr:row>
      <xdr:rowOff>119061</xdr:rowOff>
    </xdr:from>
    <xdr:to>
      <xdr:col>8</xdr:col>
      <xdr:colOff>457200</xdr:colOff>
      <xdr:row>31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255385-C428-4021-A1BB-9F0049FD3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31</xdr:row>
      <xdr:rowOff>119061</xdr:rowOff>
    </xdr:from>
    <xdr:to>
      <xdr:col>8</xdr:col>
      <xdr:colOff>457200</xdr:colOff>
      <xdr:row>46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4F47CB-0B49-44A3-A1A2-B9A9FE363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3A2A-A0E1-4A8E-A218-EB60A7D0FFD7}">
  <dimension ref="A2:R47"/>
  <sheetViews>
    <sheetView showGridLines="0" tabSelected="1" zoomScaleNormal="100" workbookViewId="0">
      <selection activeCell="P12" sqref="P12"/>
    </sheetView>
  </sheetViews>
  <sheetFormatPr baseColWidth="10" defaultColWidth="9.1640625" defaultRowHeight="16" x14ac:dyDescent="0.2"/>
  <cols>
    <col min="1" max="1" width="2.5" style="1" customWidth="1"/>
    <col min="2" max="2" width="18.6640625" style="7" customWidth="1"/>
    <col min="3" max="3" width="12.83203125" style="7" customWidth="1"/>
    <col min="4" max="4" width="1.83203125" style="7" customWidth="1"/>
    <col min="5" max="6" width="14.5" style="7" customWidth="1"/>
    <col min="7" max="7" width="6.5" style="7" customWidth="1"/>
    <col min="8" max="8" width="5.6640625" style="7" customWidth="1"/>
    <col min="9" max="9" width="9" style="7" customWidth="1"/>
    <col min="10" max="10" width="8.5" style="7" customWidth="1"/>
    <col min="11" max="11" width="3.5" style="1" customWidth="1"/>
    <col min="12" max="12" width="28" style="1" customWidth="1"/>
    <col min="13" max="13" width="12.33203125" style="1" customWidth="1"/>
    <col min="14" max="14" width="27" style="1" customWidth="1"/>
    <col min="15" max="15" width="2" style="1" customWidth="1"/>
    <col min="16" max="16" width="18.5" style="1" customWidth="1"/>
    <col min="17" max="17" width="12.1640625" style="1" customWidth="1"/>
    <col min="18" max="18" width="15.83203125" style="1" customWidth="1"/>
    <col min="19" max="19" width="14.5" style="1" bestFit="1" customWidth="1"/>
    <col min="20" max="20" width="10.33203125" style="1" customWidth="1"/>
    <col min="21" max="16384" width="9.1640625" style="1"/>
  </cols>
  <sheetData>
    <row r="2" spans="1:18" x14ac:dyDescent="0.2">
      <c r="A2" s="41"/>
      <c r="B2" s="42" t="s">
        <v>35</v>
      </c>
      <c r="C2" s="42"/>
      <c r="D2" s="42"/>
      <c r="E2" s="42"/>
      <c r="F2" s="42"/>
    </row>
    <row r="4" spans="1:18" x14ac:dyDescent="0.2">
      <c r="B4" s="38" t="s">
        <v>16</v>
      </c>
      <c r="C4" s="39"/>
      <c r="D4" s="39"/>
      <c r="E4" s="39" t="s">
        <v>16</v>
      </c>
      <c r="F4" s="39"/>
      <c r="G4" s="39"/>
      <c r="H4" s="39"/>
      <c r="I4" s="39"/>
      <c r="J4" s="40"/>
      <c r="L4" s="1" t="s">
        <v>23</v>
      </c>
      <c r="P4" s="1" t="s">
        <v>22</v>
      </c>
    </row>
    <row r="5" spans="1:18" x14ac:dyDescent="0.2">
      <c r="G5" s="8"/>
      <c r="H5" s="8"/>
      <c r="I5" s="8"/>
      <c r="J5" s="8"/>
      <c r="L5" s="3" t="s">
        <v>17</v>
      </c>
      <c r="M5" s="3"/>
      <c r="N5" s="3"/>
      <c r="P5" s="4" t="s">
        <v>8</v>
      </c>
      <c r="Q5" s="3"/>
      <c r="R5" s="3"/>
    </row>
    <row r="6" spans="1:18" ht="32.25" customHeight="1" x14ac:dyDescent="0.2">
      <c r="B6" s="28" t="s">
        <v>24</v>
      </c>
      <c r="C6" s="29" t="s">
        <v>25</v>
      </c>
      <c r="D6" s="10"/>
      <c r="E6" s="11" t="s">
        <v>14</v>
      </c>
      <c r="F6" s="12" t="s">
        <v>15</v>
      </c>
      <c r="G6" s="13" t="s">
        <v>0</v>
      </c>
      <c r="H6" s="13" t="s">
        <v>1</v>
      </c>
      <c r="I6" s="13" t="s">
        <v>3</v>
      </c>
      <c r="J6" s="14" t="s">
        <v>2</v>
      </c>
      <c r="L6" s="5" t="s">
        <v>18</v>
      </c>
      <c r="M6" s="5" t="s">
        <v>7</v>
      </c>
      <c r="N6" s="5" t="s">
        <v>19</v>
      </c>
      <c r="O6" s="2"/>
      <c r="P6" s="5" t="s">
        <v>20</v>
      </c>
      <c r="Q6" s="5" t="s">
        <v>9</v>
      </c>
      <c r="R6" s="5" t="s">
        <v>21</v>
      </c>
    </row>
    <row r="7" spans="1:18" s="5" customFormat="1" ht="32.25" customHeight="1" x14ac:dyDescent="0.2">
      <c r="B7" s="30" t="s">
        <v>10</v>
      </c>
      <c r="C7" s="31">
        <v>8</v>
      </c>
      <c r="D7" s="17"/>
      <c r="E7" s="15"/>
      <c r="F7" s="18"/>
      <c r="G7" s="19">
        <v>2.1</v>
      </c>
      <c r="H7" s="19">
        <v>3.9</v>
      </c>
      <c r="I7" s="19">
        <f>AVERAGE(G7:H7)</f>
        <v>3</v>
      </c>
      <c r="J7" s="20">
        <f>MAX(G7:H7)-MIN(G7:H7)</f>
        <v>1.7999999999999998</v>
      </c>
      <c r="L7" s="5">
        <f>$C$10+1.88*$C$9</f>
        <v>6.6223999999999998</v>
      </c>
      <c r="M7" s="5">
        <f t="shared" ref="M7:M11" si="0">$C$10</f>
        <v>3.84</v>
      </c>
      <c r="N7" s="5">
        <f t="shared" ref="N7:N11" si="1">$C$10-1.88*$C$9</f>
        <v>1.0575999999999999</v>
      </c>
      <c r="O7" s="6"/>
      <c r="P7" s="5">
        <f>3.267*$C$9</f>
        <v>4.8351600000000001</v>
      </c>
      <c r="Q7" s="5">
        <f>$C$9</f>
        <v>1.48</v>
      </c>
      <c r="R7" s="5">
        <f>0*$C$9</f>
        <v>0</v>
      </c>
    </row>
    <row r="8" spans="1:18" s="5" customFormat="1" ht="32.25" customHeight="1" x14ac:dyDescent="0.2">
      <c r="B8" s="30" t="s">
        <v>11</v>
      </c>
      <c r="C8" s="31">
        <v>1</v>
      </c>
      <c r="D8" s="17"/>
      <c r="E8" s="21"/>
      <c r="F8" s="22"/>
      <c r="G8" s="23">
        <v>5.7</v>
      </c>
      <c r="H8" s="23">
        <v>3.8</v>
      </c>
      <c r="I8" s="23">
        <f>AVERAGE(G8:H8)</f>
        <v>4.75</v>
      </c>
      <c r="J8" s="24">
        <f t="shared" ref="J8:J11" si="2">MAX(G8:H8)-MIN(G8:H8)</f>
        <v>1.9000000000000004</v>
      </c>
      <c r="L8" s="1">
        <f t="shared" ref="L8:L11" si="3">$C$10+1.88*$C$9</f>
        <v>6.6223999999999998</v>
      </c>
      <c r="M8" s="1">
        <f t="shared" si="0"/>
        <v>3.84</v>
      </c>
      <c r="N8" s="1">
        <f t="shared" si="1"/>
        <v>1.0575999999999999</v>
      </c>
      <c r="O8" s="6"/>
      <c r="P8" s="1">
        <f>3.267*$C$9</f>
        <v>4.8351600000000001</v>
      </c>
      <c r="Q8" s="1">
        <f>$C$9</f>
        <v>1.48</v>
      </c>
      <c r="R8" s="1">
        <f>0*$C$9</f>
        <v>0</v>
      </c>
    </row>
    <row r="9" spans="1:18" ht="32.25" customHeight="1" x14ac:dyDescent="0.2">
      <c r="B9" s="32" t="s">
        <v>27</v>
      </c>
      <c r="C9" s="31">
        <f>AVERAGE(J7:J12)</f>
        <v>1.48</v>
      </c>
      <c r="D9" s="10"/>
      <c r="E9" s="21"/>
      <c r="F9" s="22"/>
      <c r="G9" s="23">
        <v>2.6</v>
      </c>
      <c r="H9" s="23">
        <v>4.2</v>
      </c>
      <c r="I9" s="23">
        <f>AVERAGE(G9:H9)</f>
        <v>3.4000000000000004</v>
      </c>
      <c r="J9" s="24">
        <f t="shared" si="2"/>
        <v>1.6</v>
      </c>
      <c r="L9" s="1">
        <f t="shared" si="3"/>
        <v>6.6223999999999998</v>
      </c>
      <c r="M9" s="1">
        <f t="shared" si="0"/>
        <v>3.84</v>
      </c>
      <c r="N9" s="1">
        <f t="shared" si="1"/>
        <v>1.0575999999999999</v>
      </c>
      <c r="O9" s="2"/>
      <c r="P9" s="1">
        <f>3.267*$C$9</f>
        <v>4.8351600000000001</v>
      </c>
      <c r="Q9" s="1">
        <f>$C$9</f>
        <v>1.48</v>
      </c>
      <c r="R9" s="1">
        <f>0*$C$9</f>
        <v>0</v>
      </c>
    </row>
    <row r="10" spans="1:18" ht="32.25" customHeight="1" x14ac:dyDescent="0.2">
      <c r="B10" s="32" t="s">
        <v>26</v>
      </c>
      <c r="C10" s="31">
        <f>AVERAGE(I7:I12)</f>
        <v>3.84</v>
      </c>
      <c r="D10" s="10"/>
      <c r="E10" s="21"/>
      <c r="F10" s="22"/>
      <c r="G10" s="23">
        <v>5.3</v>
      </c>
      <c r="H10" s="23">
        <v>4.0999999999999996</v>
      </c>
      <c r="I10" s="23">
        <f t="shared" ref="I10:I11" si="4">AVERAGE(G10:H10)</f>
        <v>4.6999999999999993</v>
      </c>
      <c r="J10" s="24">
        <f t="shared" si="2"/>
        <v>1.2000000000000002</v>
      </c>
      <c r="L10" s="1">
        <f t="shared" si="3"/>
        <v>6.6223999999999998</v>
      </c>
      <c r="M10" s="1">
        <f t="shared" si="0"/>
        <v>3.84</v>
      </c>
      <c r="N10" s="1">
        <f t="shared" si="1"/>
        <v>1.0575999999999999</v>
      </c>
      <c r="P10" s="1">
        <f>3.267*$C$9</f>
        <v>4.8351600000000001</v>
      </c>
      <c r="Q10" s="1">
        <f>$C$9</f>
        <v>1.48</v>
      </c>
      <c r="R10" s="1">
        <f>0*$C$9</f>
        <v>0</v>
      </c>
    </row>
    <row r="11" spans="1:18" ht="32.25" customHeight="1" x14ac:dyDescent="0.2">
      <c r="B11" s="33" t="s">
        <v>13</v>
      </c>
      <c r="C11" s="34">
        <f>C9/1.128</f>
        <v>1.3120567375886525</v>
      </c>
      <c r="D11" s="10"/>
      <c r="E11" s="21"/>
      <c r="F11" s="22"/>
      <c r="G11" s="23">
        <v>3.8</v>
      </c>
      <c r="H11" s="23">
        <v>2.9</v>
      </c>
      <c r="I11" s="23">
        <f t="shared" si="4"/>
        <v>3.3499999999999996</v>
      </c>
      <c r="J11" s="24">
        <f t="shared" si="2"/>
        <v>0.89999999999999991</v>
      </c>
      <c r="L11" s="1">
        <f t="shared" si="3"/>
        <v>6.6223999999999998</v>
      </c>
      <c r="M11" s="1">
        <f t="shared" si="0"/>
        <v>3.84</v>
      </c>
      <c r="N11" s="1">
        <f t="shared" si="1"/>
        <v>1.0575999999999999</v>
      </c>
      <c r="P11" s="1">
        <f>3.267*$C$9</f>
        <v>4.8351600000000001</v>
      </c>
      <c r="Q11" s="1">
        <f>$C$9</f>
        <v>1.48</v>
      </c>
      <c r="R11" s="1">
        <f>0*$C$9</f>
        <v>0</v>
      </c>
    </row>
    <row r="12" spans="1:18" ht="32.25" customHeight="1" x14ac:dyDescent="0.2">
      <c r="B12" s="32" t="s">
        <v>12</v>
      </c>
      <c r="C12" s="31">
        <f>COUNT(G7:H7)</f>
        <v>2</v>
      </c>
      <c r="D12" s="10"/>
      <c r="E12" s="21"/>
      <c r="F12" s="22"/>
      <c r="G12" s="22"/>
      <c r="H12" s="22"/>
      <c r="I12" s="22"/>
      <c r="J12" s="16"/>
    </row>
    <row r="13" spans="1:18" ht="32.25" customHeight="1" x14ac:dyDescent="0.2">
      <c r="B13" s="32" t="s">
        <v>4</v>
      </c>
      <c r="C13" s="35">
        <f>(C7-C10)/(3*C11)</f>
        <v>1.0568648648648649</v>
      </c>
      <c r="D13" s="10"/>
      <c r="E13" s="21"/>
      <c r="F13" s="22"/>
      <c r="G13" s="22"/>
      <c r="H13" s="22"/>
      <c r="I13" s="22"/>
      <c r="J13" s="16"/>
    </row>
    <row r="14" spans="1:18" ht="32.25" customHeight="1" x14ac:dyDescent="0.2">
      <c r="B14" s="32" t="s">
        <v>5</v>
      </c>
      <c r="C14" s="35">
        <f>(C10-C8)/(3*C11)</f>
        <v>0.72151351351351345</v>
      </c>
      <c r="D14" s="10"/>
      <c r="E14" s="21"/>
      <c r="F14" s="22"/>
      <c r="G14" s="22"/>
      <c r="H14" s="22"/>
      <c r="I14" s="22"/>
      <c r="J14" s="16"/>
    </row>
    <row r="15" spans="1:18" ht="32.25" customHeight="1" x14ac:dyDescent="0.2">
      <c r="B15" s="36" t="s">
        <v>6</v>
      </c>
      <c r="C15" s="37">
        <f>MIN(C13,C14)</f>
        <v>0.72151351351351345</v>
      </c>
      <c r="D15" s="10"/>
      <c r="E15" s="25"/>
      <c r="F15" s="26"/>
      <c r="G15" s="26"/>
      <c r="H15" s="26"/>
      <c r="I15" s="26"/>
      <c r="J15" s="27"/>
    </row>
    <row r="18" spans="2:10" x14ac:dyDescent="0.2">
      <c r="B18" s="9"/>
      <c r="C18" s="9"/>
    </row>
    <row r="19" spans="2:10" x14ac:dyDescent="0.2">
      <c r="B19" s="9"/>
      <c r="C19" s="9"/>
    </row>
    <row r="20" spans="2:10" x14ac:dyDescent="0.2">
      <c r="B20" s="9"/>
      <c r="C20" s="9"/>
      <c r="J20" s="7" t="s">
        <v>28</v>
      </c>
    </row>
    <row r="24" spans="2:10" x14ac:dyDescent="0.2">
      <c r="J24" s="7" t="s">
        <v>7</v>
      </c>
    </row>
    <row r="25" spans="2:10" x14ac:dyDescent="0.2">
      <c r="J25" s="7" t="s">
        <v>30</v>
      </c>
    </row>
    <row r="29" spans="2:10" x14ac:dyDescent="0.2">
      <c r="J29" s="7" t="s">
        <v>29</v>
      </c>
    </row>
    <row r="37" spans="10:10" x14ac:dyDescent="0.2">
      <c r="J37" s="7" t="s">
        <v>31</v>
      </c>
    </row>
    <row r="44" spans="10:10" x14ac:dyDescent="0.2">
      <c r="J44" s="7" t="s">
        <v>34</v>
      </c>
    </row>
    <row r="45" spans="10:10" x14ac:dyDescent="0.2">
      <c r="J45" s="7" t="s">
        <v>32</v>
      </c>
    </row>
    <row r="47" spans="10:10" x14ac:dyDescent="0.2">
      <c r="J47" s="7" t="s">
        <v>33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2022-02-27T20:55:52Z</dcterms:created>
  <dcterms:modified xsi:type="dcterms:W3CDTF">2022-04-07T18:30:07Z</dcterms:modified>
</cp:coreProperties>
</file>