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15"/>
  </bookViews>
  <sheets>
    <sheet name="Cover" sheetId="1" r:id="rId1"/>
    <sheet name="IS" sheetId="4" r:id="rId2"/>
    <sheet name="BS" sheetId="3" r:id="rId3"/>
    <sheet name="CF" sheetId="6" r:id="rId4"/>
  </sheets>
  <definedNames>
    <definedName name="CIQWBGuid" hidden="1">"4c07ec0d-a4bd-43e1-8f7d-edc964c69827"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41647.7127314815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4525"/>
</workbook>
</file>

<file path=xl/sharedStrings.xml><?xml version="1.0" encoding="utf-8"?>
<sst xmlns="http://schemas.openxmlformats.org/spreadsheetml/2006/main" count="282" uniqueCount="205">
  <si>
    <t>Ratio Analysis Model - Unilever Group</t>
  </si>
  <si>
    <t>7AG516 STRATEGIC AND FINANCIAL PERFORMANCE MANAGEMENT</t>
  </si>
  <si>
    <t>COURSEWORK 1</t>
  </si>
  <si>
    <t>Table of Contents</t>
  </si>
  <si>
    <t>Income Statements</t>
  </si>
  <si>
    <t>Balance Sheet</t>
  </si>
  <si>
    <t xml:space="preserve">and </t>
  </si>
  <si>
    <t>Ratio Analysis</t>
  </si>
  <si>
    <t>Cash Flows</t>
  </si>
  <si>
    <t>UNILEVER GROUP</t>
  </si>
  <si>
    <t>Income Statement (Consolidated)</t>
  </si>
  <si>
    <t>(Values are in Euros in Million Except Per Share Amounts)</t>
  </si>
  <si>
    <t>Net sales</t>
  </si>
  <si>
    <t>Cost of sales</t>
  </si>
  <si>
    <t xml:space="preserve">  Gross profit</t>
  </si>
  <si>
    <t>Selling, general and administrative expenses</t>
  </si>
  <si>
    <t>Non underlying items within operating profit before tax</t>
  </si>
  <si>
    <t>Operating profit</t>
  </si>
  <si>
    <t>Net Finance cost</t>
  </si>
  <si>
    <t>Net monetary gain arising from hyperinflationary economies</t>
  </si>
  <si>
    <t>Share of net profit/(loss) of joint ventures and associates</t>
  </si>
  <si>
    <t>Other income/(loss) from non-current investments and associates</t>
  </si>
  <si>
    <t>Profit before taxation</t>
  </si>
  <si>
    <t>Taxation</t>
  </si>
  <si>
    <t xml:space="preserve">  Net Profit including noncontrolling interests</t>
  </si>
  <si>
    <t>Less: Net profit attributable to noncontrolling interests</t>
  </si>
  <si>
    <t>Shareholders’ equity</t>
  </si>
  <si>
    <t>Earnings per common share, basic</t>
  </si>
  <si>
    <t>Earnings per common share, diluted</t>
  </si>
  <si>
    <t>Basic Weighted Average Shares</t>
  </si>
  <si>
    <t>Diluted Weighted Average Shares</t>
  </si>
  <si>
    <t>EBITDA</t>
  </si>
  <si>
    <t>Depreciation, Amortization and Impairment</t>
  </si>
  <si>
    <t>Vertical Analysis</t>
  </si>
  <si>
    <t xml:space="preserve">  Gross profit Margin</t>
  </si>
  <si>
    <t>Other (income) expense, net</t>
  </si>
  <si>
    <t xml:space="preserve">  Operating profit Margin (EBIT Margin)</t>
  </si>
  <si>
    <t>Profit before taxation (EBT Margin)</t>
  </si>
  <si>
    <t xml:space="preserve">  Net Profit Margin including noncontrolling interests</t>
  </si>
  <si>
    <t>Less: Net Profit attributable to noncontrolling interests (% of Net Income)</t>
  </si>
  <si>
    <t xml:space="preserve">  Net Profit Margin</t>
  </si>
  <si>
    <t>Effective Tax Rates</t>
  </si>
  <si>
    <t>Horizontal Analysis</t>
  </si>
  <si>
    <t xml:space="preserve">  Operating profit</t>
  </si>
  <si>
    <t xml:space="preserve">  Net profit including noncontrolling interests</t>
  </si>
  <si>
    <t xml:space="preserve">  Net profit attributable to Unilever Group</t>
  </si>
  <si>
    <t>Trend Analysis</t>
  </si>
  <si>
    <t>Sales</t>
  </si>
  <si>
    <t>Net Profit</t>
  </si>
  <si>
    <t>Business Risk</t>
  </si>
  <si>
    <t>Sales (% growth)</t>
  </si>
  <si>
    <t>Operating Profit (EBIT)  (% growth)</t>
  </si>
  <si>
    <t>Net Profit  (% growth)</t>
  </si>
  <si>
    <t>Total Leverage</t>
  </si>
  <si>
    <t>Operating Leverage</t>
  </si>
  <si>
    <t>Financial Leverage</t>
  </si>
  <si>
    <t>Beauty &amp; Personal Care</t>
  </si>
  <si>
    <t>% growth (yoy)</t>
  </si>
  <si>
    <t>Home Care</t>
  </si>
  <si>
    <t>Food and Refreshment</t>
  </si>
  <si>
    <t>Total Net sales</t>
  </si>
  <si>
    <t>UNILEVER GROUP SHARES</t>
  </si>
  <si>
    <t>UNITS</t>
  </si>
  <si>
    <t>PLC Ordinary share issued</t>
  </si>
  <si>
    <t>PLC Deferred Stock</t>
  </si>
  <si>
    <t>NV Ordinary Shares</t>
  </si>
  <si>
    <t>NV Special Ordinary Shares</t>
  </si>
  <si>
    <t>Total Share Issued</t>
  </si>
  <si>
    <t>Share Cancelled</t>
  </si>
  <si>
    <t>PLC Ordinary Shares</t>
  </si>
  <si>
    <t>Shares Subscribed</t>
  </si>
  <si>
    <t>VALUE OF SHARES</t>
  </si>
  <si>
    <t>Consolidated Balance Sheets</t>
  </si>
  <si>
    <t>values are in Euros in Millions</t>
  </si>
  <si>
    <t>Assets</t>
  </si>
  <si>
    <t>Current Assets</t>
  </si>
  <si>
    <t xml:space="preserve">  Cash and cash equivalents</t>
  </si>
  <si>
    <t xml:space="preserve">  Receivables</t>
  </si>
  <si>
    <t xml:space="preserve">  Inventories</t>
  </si>
  <si>
    <t>Current Tax Assets</t>
  </si>
  <si>
    <t>Other Financial Assets</t>
  </si>
  <si>
    <t>Asset held for sale</t>
  </si>
  <si>
    <t xml:space="preserve">    Total current assets</t>
  </si>
  <si>
    <t>Non-current Asset</t>
  </si>
  <si>
    <t>Property, plant and equipment, net</t>
  </si>
  <si>
    <t>Goodwill, net</t>
  </si>
  <si>
    <t>Other intangible assets, net</t>
  </si>
  <si>
    <t>Pension asset for funded schemes in surplus</t>
  </si>
  <si>
    <t>Deferred tax assets</t>
  </si>
  <si>
    <t>Financial asset</t>
  </si>
  <si>
    <t>Other non-current assets</t>
  </si>
  <si>
    <t>Total assets</t>
  </si>
  <si>
    <t>Liabilities and Shareholders' Equity</t>
  </si>
  <si>
    <t>Current Liabilities</t>
  </si>
  <si>
    <t>Financial Liabilities</t>
  </si>
  <si>
    <t>Trade payables and other current liabilities</t>
  </si>
  <si>
    <t>Current tax liabilities</t>
  </si>
  <si>
    <t>Provisions</t>
  </si>
  <si>
    <t>Liabilities held for sale</t>
  </si>
  <si>
    <t xml:space="preserve">    Total current liabilities</t>
  </si>
  <si>
    <t>Revolver</t>
  </si>
  <si>
    <t>Non-current tax liabilities</t>
  </si>
  <si>
    <t>Pensions and post retirement healthcare liabilities</t>
  </si>
  <si>
    <t>Funded schemes in deficit</t>
  </si>
  <si>
    <t>unfunded scheme</t>
  </si>
  <si>
    <t>Deferred tax liabilities</t>
  </si>
  <si>
    <t>Other non-current liabilities</t>
  </si>
  <si>
    <t>Total liabilities</t>
  </si>
  <si>
    <t>Commitments and contingent liabilities</t>
  </si>
  <si>
    <t>-</t>
  </si>
  <si>
    <t>Equity</t>
  </si>
  <si>
    <t>Shareholder's Equity</t>
  </si>
  <si>
    <t xml:space="preserve">  Noncontrolling interests</t>
  </si>
  <si>
    <t xml:space="preserve">  Total equity</t>
  </si>
  <si>
    <t>Total liabilities and shareholders' equity</t>
  </si>
  <si>
    <t>Check</t>
  </si>
  <si>
    <t>Solvency Ratios</t>
  </si>
  <si>
    <t>Current ratio</t>
  </si>
  <si>
    <t>Quick ratio</t>
  </si>
  <si>
    <t>Cash ratio</t>
  </si>
  <si>
    <t>COGS</t>
  </si>
  <si>
    <t>Purchases</t>
  </si>
  <si>
    <t>Turnover Ratios</t>
  </si>
  <si>
    <t>Receivables turnover</t>
  </si>
  <si>
    <t>Inventory Turnover</t>
  </si>
  <si>
    <t>Payables turnover</t>
  </si>
  <si>
    <t>Days</t>
  </si>
  <si>
    <t>Average receivables collection period</t>
  </si>
  <si>
    <t>Average inventory processing period</t>
  </si>
  <si>
    <t>Average Payable Days (payment period)</t>
  </si>
  <si>
    <t>Cash Collection Cycle</t>
  </si>
  <si>
    <t>Operating Efficiency Ratio</t>
  </si>
  <si>
    <t>Total asset turnover (Sales / Average Assets)</t>
  </si>
  <si>
    <t>Net fixed asset turnover</t>
  </si>
  <si>
    <t>Equity turnover</t>
  </si>
  <si>
    <t>Operating Profitability Ratio</t>
  </si>
  <si>
    <t>Gross Profit Margin</t>
  </si>
  <si>
    <t>Operating Profit Margin</t>
  </si>
  <si>
    <t>Net Profit Margin</t>
  </si>
  <si>
    <t>Return on Total Assets</t>
  </si>
  <si>
    <t>Return on Equity (Net Income / Total Equity)</t>
  </si>
  <si>
    <t>Return on Owner's Equity</t>
  </si>
  <si>
    <t xml:space="preserve">ROE DuPont Analysis </t>
  </si>
  <si>
    <t>Profit Margin (Net Income / Sales)</t>
  </si>
  <si>
    <t>Asset Turnover (Sales / Average Assets)</t>
  </si>
  <si>
    <t>Asset Leverage (Average Assets / Average Equity)</t>
  </si>
  <si>
    <t>Dupont ROE</t>
  </si>
  <si>
    <t>Operating Profit</t>
  </si>
  <si>
    <t>Depreciation &amp; Amortization</t>
  </si>
  <si>
    <t>Interest Expense</t>
  </si>
  <si>
    <t>Financial Risk/Investment Ratios</t>
  </si>
  <si>
    <t>Debt to equity ratio</t>
  </si>
  <si>
    <t>Debt ratio</t>
  </si>
  <si>
    <t>Interest coverage ratio</t>
  </si>
  <si>
    <t>DSCR</t>
  </si>
  <si>
    <t>Dividend Payout Ratios</t>
  </si>
  <si>
    <t>Total Dividends Paid</t>
  </si>
  <si>
    <t>Dividend Payout Ratio</t>
  </si>
  <si>
    <t>Retention Ratio</t>
  </si>
  <si>
    <t>Sustainable Growth</t>
  </si>
  <si>
    <t>Consolidated Cash Flows</t>
  </si>
  <si>
    <t>Operating Activities</t>
  </si>
  <si>
    <t>Net profit</t>
  </si>
  <si>
    <t>Share of net profit of joint ventures/associates and other income/(loss) from non-current investments and associates</t>
  </si>
  <si>
    <t>Net finance costs</t>
  </si>
  <si>
    <t>Depreciation, amortisation and impairment</t>
  </si>
  <si>
    <t>Changes in working capital:</t>
  </si>
  <si>
    <t>Inventories</t>
  </si>
  <si>
    <t>Trade and other receivables</t>
  </si>
  <si>
    <t>Trade payables and other liabilities</t>
  </si>
  <si>
    <t>Pensions and similar obligations less payments</t>
  </si>
  <si>
    <t>Provisions less payments</t>
  </si>
  <si>
    <t>Elimination of (profits)/losses on disposals</t>
  </si>
  <si>
    <t>Non-cash charge for share-based compensation</t>
  </si>
  <si>
    <t>Other adjustments(a)</t>
  </si>
  <si>
    <t>Cash flow from operating activities</t>
  </si>
  <si>
    <t>Income tax paid</t>
  </si>
  <si>
    <t>Net cash flow from operating activities</t>
  </si>
  <si>
    <t>Interest received</t>
  </si>
  <si>
    <t>Purchase of intangible assets</t>
  </si>
  <si>
    <t>Purchase of property, plant and equipment</t>
  </si>
  <si>
    <t>Disposal of property, plant and equipment</t>
  </si>
  <si>
    <t>Acquisition of group companies, joint ventures and associates</t>
  </si>
  <si>
    <t>Disposal of group companies, joint ventures and associates</t>
  </si>
  <si>
    <t>Acquisition of other non-current investments</t>
  </si>
  <si>
    <t>Disposal of other non-current investments</t>
  </si>
  <si>
    <t>Dividends from joint ventures, associates and other non-current investments</t>
  </si>
  <si>
    <t>(Purchase)/sale of financial assets</t>
  </si>
  <si>
    <t>Net cash flow (used in)/from investing activities</t>
  </si>
  <si>
    <t>Dividends paid on ordinary share capital</t>
  </si>
  <si>
    <t>Interest and preference dividends paid</t>
  </si>
  <si>
    <t>Net change in short-term borrowings</t>
  </si>
  <si>
    <t>Additional financial liabilities</t>
  </si>
  <si>
    <t>Repayment of financial liabilities</t>
  </si>
  <si>
    <t>Capital element of finance lease rental payments</t>
  </si>
  <si>
    <t xml:space="preserve">Buyback of preference shares </t>
  </si>
  <si>
    <t>Repurchase of shares</t>
  </si>
  <si>
    <t>Other movements on treasury shares</t>
  </si>
  <si>
    <t>Other financing activities</t>
  </si>
  <si>
    <t>Net cash flow (used in)/from financing activities</t>
  </si>
  <si>
    <t>Net increase/(decrease) in cash and cash equivalents</t>
  </si>
  <si>
    <t>Cash and cash equivalents at the beginning of the year</t>
  </si>
  <si>
    <t>Effect of foreign exchange rate changes</t>
  </si>
  <si>
    <t>Cash and cash equivalents at the end of the year</t>
  </si>
  <si>
    <t xml:space="preserve">  </t>
  </si>
</sst>
</file>

<file path=xl/styles.xml><?xml version="1.0" encoding="utf-8"?>
<styleSheet xmlns="http://schemas.openxmlformats.org/spreadsheetml/2006/main">
  <numFmts count="19">
    <numFmt numFmtId="176" formatCode="_(* #,##0_);_(* \(#,##0\);_(* &quot;-&quot;??_);_(@_)"/>
    <numFmt numFmtId="43" formatCode="_(* #,##0.00_);_(* \(#,##0.00\);_(* &quot;-&quot;??_);_(@_)"/>
    <numFmt numFmtId="44" formatCode="_(&quot;$&quot;* #,##0.00_);_(&quot;$&quot;* \(#,##0.00\);_(&quot;$&quot;* &quot;-&quot;??_);_(@_)"/>
    <numFmt numFmtId="177" formatCode="_(&quot;$&quot;* #,##0_);_(&quot;$&quot;* \(#,##0\);_(&quot;$&quot;* &quot;-&quot;??_);_(@_)"/>
    <numFmt numFmtId="178" formatCode="_ * #,##0_ ;_ * \-#,##0_ ;_ * &quot;-&quot;_ ;_ @_ "/>
    <numFmt numFmtId="42" formatCode="_(&quot;$&quot;* #,##0_);_(&quot;$&quot;* \(#,##0\);_(&quot;$&quot;* &quot;-&quot;_);_(@_)"/>
    <numFmt numFmtId="179" formatCode="[$-409]mmm\-yy;@"/>
    <numFmt numFmtId="180" formatCode="[$€-413]\ #,##0_-;[$€-413]\ #,##0\-"/>
    <numFmt numFmtId="41" formatCode="_(* #,##0_);_(* \(#,##0\);_(* &quot;-&quot;_);_(@_)"/>
    <numFmt numFmtId="181" formatCode="#,##0.0_);\(#,##0.0\)"/>
    <numFmt numFmtId="182" formatCode="0.0%"/>
    <numFmt numFmtId="183" formatCode=".00\x"/>
    <numFmt numFmtId="184" formatCode="_(* #,##0.0_);_(* \(#,##0.0\);_(* &quot;-&quot;??_);_(@_)"/>
    <numFmt numFmtId="185" formatCode="0.00\x"/>
    <numFmt numFmtId="186" formatCode="_ [$€-483]* #,##0_ ;_ [$€-483]* \-#,##0_ ;_ [$€-483]* &quot;-&quot;_ ;_ @_ "/>
    <numFmt numFmtId="187" formatCode="#,##0\ [$€-40C]_);\(#,##0\ [$€-40C]\)"/>
    <numFmt numFmtId="188" formatCode="#,##0\ [$€-140C]_);\(#,##0\ [$€-140C]\)"/>
    <numFmt numFmtId="189" formatCode="#,##0\ [$€-407];\-#,##0\ [$€-407]"/>
    <numFmt numFmtId="190" formatCode="#,##0\ [$€-40B];\-#,##0\ [$€-40B]"/>
  </numFmts>
  <fonts count="54">
    <font>
      <sz val="11"/>
      <color theme="1"/>
      <name val="Calibri"/>
      <charset val="134"/>
      <scheme val="minor"/>
    </font>
    <font>
      <sz val="10"/>
      <color rgb="FF0C4E54"/>
      <name val="Arial"/>
      <charset val="134"/>
    </font>
    <font>
      <sz val="11"/>
      <color rgb="FF0C4E54"/>
      <name val="Arial"/>
      <charset val="134"/>
    </font>
    <font>
      <sz val="11"/>
      <color theme="1"/>
      <name val="Arial"/>
      <charset val="134"/>
    </font>
    <font>
      <sz val="10"/>
      <name val="Arial"/>
      <charset val="134"/>
    </font>
    <font>
      <sz val="11"/>
      <color rgb="FF0C4E54"/>
      <name val="Calibri"/>
      <charset val="134"/>
      <scheme val="minor"/>
    </font>
    <font>
      <b/>
      <sz val="10"/>
      <name val="Arial"/>
      <charset val="134"/>
    </font>
    <font>
      <b/>
      <sz val="18"/>
      <color rgb="FF0C4E54"/>
      <name val="Arial"/>
      <charset val="134"/>
    </font>
    <font>
      <b/>
      <sz val="10"/>
      <color rgb="FF0C4E54"/>
      <name val="Arial"/>
      <charset val="134"/>
    </font>
    <font>
      <b/>
      <u/>
      <sz val="12"/>
      <color rgb="FF0C4E54"/>
      <name val="Arial"/>
      <charset val="134"/>
    </font>
    <font>
      <sz val="11"/>
      <name val="Arial"/>
      <charset val="134"/>
    </font>
    <font>
      <b/>
      <sz val="11"/>
      <name val="Arial"/>
      <charset val="134"/>
    </font>
    <font>
      <sz val="11"/>
      <color rgb="FF0070C0"/>
      <name val="Arial"/>
      <charset val="134"/>
    </font>
    <font>
      <b/>
      <u/>
      <sz val="11"/>
      <color rgb="FF0C4E54"/>
      <name val="Calibri"/>
      <charset val="134"/>
      <scheme val="minor"/>
    </font>
    <font>
      <b/>
      <sz val="12"/>
      <color rgb="FF0C4E54"/>
      <name val="Calibri"/>
      <charset val="134"/>
      <scheme val="minor"/>
    </font>
    <font>
      <sz val="11"/>
      <color indexed="8"/>
      <name val="Arial"/>
      <charset val="134"/>
    </font>
    <font>
      <b/>
      <sz val="11"/>
      <color theme="1"/>
      <name val="Arial"/>
      <charset val="134"/>
    </font>
    <font>
      <b/>
      <sz val="11"/>
      <color rgb="FF0C4E54"/>
      <name val="Calibri"/>
      <charset val="134"/>
      <scheme val="minor"/>
    </font>
    <font>
      <b/>
      <sz val="18"/>
      <color theme="3" tint="-0.249977111117893"/>
      <name val="Arial"/>
      <charset val="134"/>
    </font>
    <font>
      <b/>
      <u/>
      <sz val="12"/>
      <color theme="3" tint="-0.249977111117893"/>
      <name val="Arial"/>
      <charset val="134"/>
    </font>
    <font>
      <b/>
      <sz val="12"/>
      <color rgb="FF00B0F0"/>
      <name val="Arial"/>
      <charset val="134"/>
    </font>
    <font>
      <sz val="11"/>
      <color theme="3" tint="0.4"/>
      <name val="Arial"/>
      <charset val="134"/>
    </font>
    <font>
      <u val="singleAccounting"/>
      <sz val="11"/>
      <color theme="3" tint="0.4"/>
      <name val="Arial"/>
      <charset val="134"/>
    </font>
    <font>
      <sz val="11"/>
      <color rgb="FF00B050"/>
      <name val="Arial"/>
      <charset val="134"/>
    </font>
    <font>
      <b/>
      <u/>
      <sz val="11"/>
      <color rgb="FF00B0F0"/>
      <name val="Arial"/>
      <charset val="134"/>
    </font>
    <font>
      <i/>
      <sz val="10"/>
      <color rgb="FF0070C0"/>
      <name val="Arial"/>
      <charset val="134"/>
    </font>
    <font>
      <i/>
      <sz val="11"/>
      <name val="Arial"/>
      <charset val="134"/>
    </font>
    <font>
      <b/>
      <sz val="22"/>
      <color rgb="FF0C4E54"/>
      <name val="Arial"/>
      <charset val="134"/>
    </font>
    <font>
      <b/>
      <sz val="11"/>
      <color rgb="FF0C4E54"/>
      <name val="Arial"/>
      <charset val="134"/>
    </font>
    <font>
      <u/>
      <sz val="11"/>
      <color rgb="FF800080"/>
      <name val="Arial"/>
      <charset val="134"/>
    </font>
    <font>
      <u/>
      <sz val="11"/>
      <color theme="10"/>
      <name val="Arial"/>
      <charset val="134"/>
    </font>
    <font>
      <b/>
      <u/>
      <sz val="11"/>
      <color theme="0" tint="-0.499984740745262"/>
      <name val="Arial"/>
      <charset val="134"/>
    </font>
    <font>
      <u/>
      <sz val="11"/>
      <color rgb="FF0C4E54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35" fillId="0" borderId="0" applyFon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6" fillId="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8" borderId="15" applyNumberFormat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35" fillId="10" borderId="16" applyNumberFormat="0" applyFont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7" fillId="14" borderId="19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9" fillId="18" borderId="20" applyNumberFormat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50" fillId="18" borderId="19" applyNumberFormat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4" fillId="0" borderId="0"/>
    <xf numFmtId="0" fontId="33" fillId="20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44" fontId="4" fillId="0" borderId="0" applyFont="0" applyFill="0" applyBorder="0" applyAlignment="0" applyProtection="0"/>
    <xf numFmtId="0" fontId="36" fillId="3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/>
    <xf numFmtId="0" fontId="36" fillId="9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6" fillId="1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37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32" applyFont="1" applyFill="1"/>
    <xf numFmtId="0" fontId="2" fillId="0" borderId="0" xfId="0" applyFont="1"/>
    <xf numFmtId="0" fontId="3" fillId="0" borderId="0" xfId="0" applyFont="1"/>
    <xf numFmtId="0" fontId="4" fillId="0" borderId="0" xfId="32" applyFill="1" applyBorder="1"/>
    <xf numFmtId="0" fontId="5" fillId="0" borderId="0" xfId="0" applyFont="1" applyFill="1"/>
    <xf numFmtId="0" fontId="4" fillId="0" borderId="0" xfId="32" applyFill="1"/>
    <xf numFmtId="0" fontId="4" fillId="0" borderId="0" xfId="32" applyFont="1" applyFill="1"/>
    <xf numFmtId="0" fontId="6" fillId="0" borderId="0" xfId="32" applyFont="1" applyFill="1"/>
    <xf numFmtId="0" fontId="7" fillId="0" borderId="0" xfId="0" applyFont="1"/>
    <xf numFmtId="0" fontId="8" fillId="0" borderId="0" xfId="32" applyFont="1" applyFill="1"/>
    <xf numFmtId="0" fontId="9" fillId="0" borderId="0" xfId="0" applyFont="1" applyAlignment="1">
      <alignment horizontal="left"/>
    </xf>
    <xf numFmtId="0" fontId="10" fillId="0" borderId="0" xfId="32" applyFont="1" applyFill="1"/>
    <xf numFmtId="179" fontId="11" fillId="0" borderId="1" xfId="0" applyNumberFormat="1" applyFont="1" applyBorder="1"/>
    <xf numFmtId="0" fontId="11" fillId="0" borderId="0" xfId="32" applyFont="1" applyFill="1"/>
    <xf numFmtId="180" fontId="12" fillId="0" borderId="0" xfId="39" applyNumberFormat="1" applyFont="1" applyFill="1"/>
    <xf numFmtId="37" fontId="12" fillId="0" borderId="0" xfId="32" applyNumberFormat="1" applyFont="1" applyFill="1"/>
    <xf numFmtId="37" fontId="12" fillId="0" borderId="2" xfId="32" applyNumberFormat="1" applyFont="1" applyFill="1" applyBorder="1"/>
    <xf numFmtId="0" fontId="12" fillId="0" borderId="2" xfId="32" applyFont="1" applyFill="1" applyBorder="1"/>
    <xf numFmtId="37" fontId="10" fillId="0" borderId="0" xfId="32" applyNumberFormat="1" applyFont="1" applyFill="1"/>
    <xf numFmtId="41" fontId="10" fillId="0" borderId="0" xfId="53" applyNumberFormat="1" applyFont="1" applyAlignment="1">
      <alignment horizontal="right"/>
    </xf>
    <xf numFmtId="37" fontId="10" fillId="0" borderId="0" xfId="53" applyNumberFormat="1" applyFont="1" applyFill="1"/>
    <xf numFmtId="37" fontId="12" fillId="0" borderId="3" xfId="32" applyNumberFormat="1" applyFont="1" applyFill="1" applyBorder="1"/>
    <xf numFmtId="0" fontId="12" fillId="0" borderId="4" xfId="32" applyFont="1" applyFill="1" applyBorder="1"/>
    <xf numFmtId="0" fontId="12" fillId="0" borderId="5" xfId="32" applyFont="1" applyFill="1" applyBorder="1"/>
    <xf numFmtId="37" fontId="12" fillId="0" borderId="6" xfId="53" applyNumberFormat="1" applyFont="1" applyFill="1" applyBorder="1"/>
    <xf numFmtId="37" fontId="12" fillId="0" borderId="0" xfId="53" applyNumberFormat="1" applyFont="1" applyFill="1"/>
    <xf numFmtId="37" fontId="12" fillId="0" borderId="7" xfId="53" applyNumberFormat="1" applyFont="1" applyFill="1" applyBorder="1"/>
    <xf numFmtId="37" fontId="12" fillId="0" borderId="8" xfId="53" applyNumberFormat="1" applyFont="1" applyFill="1" applyBorder="1"/>
    <xf numFmtId="37" fontId="12" fillId="0" borderId="2" xfId="53" applyNumberFormat="1" applyFont="1" applyFill="1" applyBorder="1"/>
    <xf numFmtId="37" fontId="12" fillId="0" borderId="9" xfId="53" applyNumberFormat="1" applyFont="1" applyFill="1" applyBorder="1"/>
    <xf numFmtId="37" fontId="12" fillId="0" borderId="0" xfId="32" applyNumberFormat="1" applyFont="1" applyFill="1" applyBorder="1"/>
    <xf numFmtId="0" fontId="12" fillId="0" borderId="0" xfId="32" applyFont="1" applyFill="1" applyBorder="1"/>
    <xf numFmtId="37" fontId="12" fillId="0" borderId="0" xfId="32" applyNumberFormat="1" applyFont="1" applyFill="1" applyBorder="1"/>
    <xf numFmtId="0" fontId="12" fillId="0" borderId="0" xfId="32" applyFont="1" applyFill="1"/>
    <xf numFmtId="37" fontId="12" fillId="0" borderId="2" xfId="32" applyNumberFormat="1" applyFont="1" applyFill="1" applyBorder="1"/>
    <xf numFmtId="37" fontId="10" fillId="0" borderId="0" xfId="32" applyNumberFormat="1" applyFont="1" applyFill="1" applyBorder="1"/>
    <xf numFmtId="37" fontId="10" fillId="0" borderId="2" xfId="32" applyNumberFormat="1" applyFont="1" applyFill="1" applyBorder="1"/>
    <xf numFmtId="176" fontId="12" fillId="0" borderId="0" xfId="2" applyNumberFormat="1" applyFont="1" applyFill="1"/>
    <xf numFmtId="41" fontId="12" fillId="0" borderId="0" xfId="53" applyNumberFormat="1" applyFont="1" applyAlignment="1">
      <alignment horizontal="right"/>
    </xf>
    <xf numFmtId="37" fontId="10" fillId="0" borderId="10" xfId="32" applyNumberFormat="1" applyFont="1" applyFill="1" applyBorder="1"/>
    <xf numFmtId="0" fontId="12" fillId="0" borderId="0" xfId="32" applyFont="1" applyFill="1" applyBorder="1"/>
    <xf numFmtId="37" fontId="10" fillId="0" borderId="0" xfId="32" applyNumberFormat="1" applyFont="1" applyFill="1" applyBorder="1"/>
    <xf numFmtId="0" fontId="10" fillId="0" borderId="0" xfId="32" applyFont="1" applyFill="1" applyBorder="1"/>
    <xf numFmtId="3" fontId="12" fillId="0" borderId="0" xfId="32" applyNumberFormat="1" applyFont="1" applyFill="1" applyBorder="1"/>
    <xf numFmtId="177" fontId="11" fillId="0" borderId="0" xfId="39" applyNumberFormat="1" applyFont="1" applyFill="1" applyBorder="1"/>
    <xf numFmtId="181" fontId="10" fillId="0" borderId="0" xfId="32" applyNumberFormat="1" applyFont="1" applyFill="1"/>
    <xf numFmtId="177" fontId="12" fillId="0" borderId="0" xfId="39" applyNumberFormat="1" applyFont="1" applyFill="1"/>
    <xf numFmtId="181" fontId="4" fillId="0" borderId="0" xfId="32" applyNumberFormat="1" applyFont="1" applyFill="1"/>
    <xf numFmtId="181" fontId="6" fillId="0" borderId="0" xfId="32" applyNumberFormat="1" applyFont="1" applyFill="1"/>
    <xf numFmtId="0" fontId="13" fillId="0" borderId="0" xfId="0" applyFont="1" applyFill="1"/>
    <xf numFmtId="0" fontId="14" fillId="0" borderId="0" xfId="0" applyFont="1" applyFill="1"/>
    <xf numFmtId="0" fontId="3" fillId="0" borderId="0" xfId="0" applyFont="1" applyFill="1"/>
    <xf numFmtId="0" fontId="15" fillId="0" borderId="1" xfId="0" applyFont="1" applyBorder="1"/>
    <xf numFmtId="0" fontId="11" fillId="0" borderId="0" xfId="0" applyFont="1"/>
    <xf numFmtId="0" fontId="11" fillId="0" borderId="0" xfId="0" applyFont="1" applyFill="1"/>
    <xf numFmtId="0" fontId="10" fillId="0" borderId="0" xfId="0" applyFont="1" applyFill="1" applyAlignment="1">
      <alignment horizontal="left"/>
    </xf>
    <xf numFmtId="176" fontId="12" fillId="0" borderId="0" xfId="2" applyNumberFormat="1" applyFont="1" applyFill="1" applyAlignment="1"/>
    <xf numFmtId="176" fontId="12" fillId="0" borderId="0" xfId="2" applyNumberFormat="1" applyFont="1" applyFill="1" applyBorder="1" applyAlignment="1"/>
    <xf numFmtId="176" fontId="12" fillId="0" borderId="2" xfId="2" applyNumberFormat="1" applyFont="1" applyFill="1" applyBorder="1" applyAlignment="1"/>
    <xf numFmtId="176" fontId="10" fillId="0" borderId="0" xfId="2" applyNumberFormat="1" applyFont="1" applyFill="1" applyAlignment="1">
      <alignment horizontal="left"/>
    </xf>
    <xf numFmtId="176" fontId="10" fillId="0" borderId="0" xfId="2" applyNumberFormat="1" applyFont="1" applyFill="1" applyAlignment="1"/>
    <xf numFmtId="0" fontId="10" fillId="0" borderId="0" xfId="0" applyFont="1" applyFill="1"/>
    <xf numFmtId="176" fontId="12" fillId="0" borderId="2" xfId="2" applyNumberFormat="1" applyFont="1" applyFill="1" applyBorder="1" applyAlignment="1"/>
    <xf numFmtId="0" fontId="10" fillId="0" borderId="0" xfId="0" applyFont="1" applyFill="1" applyAlignment="1">
      <alignment horizontal="left" wrapText="1" indent="4"/>
    </xf>
    <xf numFmtId="0" fontId="10" fillId="0" borderId="1" xfId="0" applyFont="1" applyFill="1" applyBorder="1"/>
    <xf numFmtId="176" fontId="10" fillId="0" borderId="1" xfId="2" applyNumberFormat="1" applyFont="1" applyFill="1" applyBorder="1" applyAlignment="1"/>
    <xf numFmtId="176" fontId="3" fillId="0" borderId="0" xfId="0" applyNumberFormat="1" applyFont="1"/>
    <xf numFmtId="176" fontId="10" fillId="0" borderId="0" xfId="2" applyNumberFormat="1" applyFont="1" applyFill="1" applyAlignment="1">
      <alignment horizontal="right"/>
    </xf>
    <xf numFmtId="176" fontId="3" fillId="0" borderId="0" xfId="0" applyNumberFormat="1" applyFont="1" applyFill="1"/>
    <xf numFmtId="176" fontId="12" fillId="0" borderId="0" xfId="2" applyNumberFormat="1" applyFont="1" applyFill="1" applyAlignment="1">
      <alignment horizontal="right"/>
    </xf>
    <xf numFmtId="176" fontId="10" fillId="0" borderId="10" xfId="2" applyNumberFormat="1" applyFont="1" applyFill="1" applyBorder="1" applyAlignment="1">
      <alignment horizontal="left"/>
    </xf>
    <xf numFmtId="0" fontId="15" fillId="0" borderId="1" xfId="0" applyFont="1" applyFill="1" applyBorder="1"/>
    <xf numFmtId="0" fontId="10" fillId="0" borderId="1" xfId="0" applyFont="1" applyFill="1" applyBorder="1" applyAlignment="1"/>
    <xf numFmtId="0" fontId="10" fillId="0" borderId="0" xfId="0" applyFont="1"/>
    <xf numFmtId="182" fontId="10" fillId="0" borderId="0" xfId="6" applyNumberFormat="1" applyFont="1" applyFill="1" applyAlignment="1"/>
    <xf numFmtId="0" fontId="11" fillId="0" borderId="0" xfId="0" applyFont="1" applyBorder="1"/>
    <xf numFmtId="179" fontId="11" fillId="0" borderId="0" xfId="0" applyNumberFormat="1" applyFont="1" applyBorder="1"/>
    <xf numFmtId="0" fontId="3" fillId="0" borderId="1" xfId="0" applyFont="1" applyBorder="1"/>
    <xf numFmtId="0" fontId="16" fillId="2" borderId="0" xfId="0" applyFont="1" applyFill="1"/>
    <xf numFmtId="0" fontId="3" fillId="2" borderId="0" xfId="0" applyFont="1" applyFill="1"/>
    <xf numFmtId="183" fontId="3" fillId="0" borderId="0" xfId="2" applyNumberFormat="1" applyFont="1" applyBorder="1"/>
    <xf numFmtId="183" fontId="3" fillId="0" borderId="0" xfId="2" applyNumberFormat="1" applyFont="1"/>
    <xf numFmtId="176" fontId="3" fillId="0" borderId="0" xfId="2" applyNumberFormat="1" applyFont="1"/>
    <xf numFmtId="184" fontId="3" fillId="0" borderId="0" xfId="2" applyNumberFormat="1" applyFont="1"/>
    <xf numFmtId="43" fontId="3" fillId="0" borderId="0" xfId="0" applyNumberFormat="1" applyFont="1"/>
    <xf numFmtId="182" fontId="3" fillId="0" borderId="0" xfId="6" applyNumberFormat="1" applyFont="1"/>
    <xf numFmtId="0" fontId="16" fillId="0" borderId="0" xfId="0" applyFont="1"/>
    <xf numFmtId="182" fontId="3" fillId="0" borderId="0" xfId="6" applyNumberFormat="1" applyFont="1" applyFill="1"/>
    <xf numFmtId="182" fontId="16" fillId="0" borderId="0" xfId="6" applyNumberFormat="1" applyFont="1"/>
    <xf numFmtId="37" fontId="3" fillId="0" borderId="0" xfId="0" applyNumberFormat="1" applyFont="1"/>
    <xf numFmtId="39" fontId="3" fillId="0" borderId="0" xfId="0" applyNumberFormat="1" applyFont="1"/>
    <xf numFmtId="9" fontId="3" fillId="0" borderId="0" xfId="6" applyFont="1"/>
    <xf numFmtId="9" fontId="3" fillId="0" borderId="0" xfId="0" applyNumberFormat="1" applyFont="1"/>
    <xf numFmtId="0" fontId="17" fillId="0" borderId="0" xfId="0" applyFont="1" applyFill="1"/>
    <xf numFmtId="0" fontId="18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0" fillId="0" borderId="1" xfId="0" applyFont="1" applyBorder="1"/>
    <xf numFmtId="176" fontId="12" fillId="0" borderId="2" xfId="2" applyNumberFormat="1" applyFont="1" applyFill="1" applyBorder="1"/>
    <xf numFmtId="0" fontId="10" fillId="0" borderId="0" xfId="0" applyFont="1" applyFill="1" applyBorder="1" applyAlignment="1">
      <alignment horizontal="left"/>
    </xf>
    <xf numFmtId="176" fontId="10" fillId="0" borderId="0" xfId="2" applyNumberFormat="1" applyFont="1" applyFill="1" applyBorder="1" applyAlignment="1">
      <alignment horizontal="left"/>
    </xf>
    <xf numFmtId="176" fontId="10" fillId="0" borderId="0" xfId="2" applyNumberFormat="1" applyFont="1" applyFill="1"/>
    <xf numFmtId="176" fontId="10" fillId="0" borderId="4" xfId="2" applyNumberFormat="1" applyFont="1" applyFill="1" applyBorder="1"/>
    <xf numFmtId="176" fontId="21" fillId="0" borderId="0" xfId="2" applyNumberFormat="1" applyFont="1" applyFill="1" applyBorder="1"/>
    <xf numFmtId="176" fontId="21" fillId="0" borderId="0" xfId="2" applyNumberFormat="1" applyFont="1" applyFill="1"/>
    <xf numFmtId="176" fontId="22" fillId="0" borderId="0" xfId="2" applyNumberFormat="1" applyFont="1" applyFill="1"/>
    <xf numFmtId="176" fontId="10" fillId="0" borderId="4" xfId="2" applyNumberFormat="1" applyFont="1" applyFill="1" applyBorder="1" applyAlignment="1">
      <alignment horizontal="left"/>
    </xf>
    <xf numFmtId="176" fontId="12" fillId="0" borderId="2" xfId="2" applyNumberFormat="1" applyFont="1" applyFill="1" applyBorder="1" applyAlignment="1">
      <alignment horizontal="left"/>
    </xf>
    <xf numFmtId="43" fontId="12" fillId="0" borderId="10" xfId="2" applyNumberFormat="1" applyFont="1" applyFill="1" applyBorder="1"/>
    <xf numFmtId="43" fontId="12" fillId="0" borderId="1" xfId="2" applyNumberFormat="1" applyFont="1" applyFill="1" applyBorder="1"/>
    <xf numFmtId="0" fontId="10" fillId="0" borderId="0" xfId="0" applyFont="1" applyFill="1" applyBorder="1"/>
    <xf numFmtId="43" fontId="12" fillId="0" borderId="0" xfId="2" applyNumberFormat="1" applyFont="1" applyFill="1" applyBorder="1"/>
    <xf numFmtId="184" fontId="12" fillId="0" borderId="0" xfId="54" applyNumberFormat="1" applyFont="1"/>
    <xf numFmtId="184" fontId="12" fillId="0" borderId="0" xfId="54" applyNumberFormat="1" applyFont="1" applyBorder="1" applyAlignment="1" applyProtection="1">
      <alignment vertical="center"/>
      <protection locked="0"/>
    </xf>
    <xf numFmtId="43" fontId="23" fillId="0" borderId="0" xfId="2" applyNumberFormat="1" applyFont="1" applyFill="1"/>
    <xf numFmtId="43" fontId="10" fillId="0" borderId="0" xfId="2" applyNumberFormat="1" applyFont="1" applyFill="1"/>
    <xf numFmtId="176" fontId="21" fillId="0" borderId="0" xfId="0" applyNumberFormat="1" applyFont="1" applyFill="1"/>
    <xf numFmtId="37" fontId="21" fillId="0" borderId="0" xfId="0" applyNumberFormat="1" applyFont="1"/>
    <xf numFmtId="0" fontId="24" fillId="0" borderId="0" xfId="0" applyFont="1"/>
    <xf numFmtId="179" fontId="10" fillId="0" borderId="1" xfId="0" applyNumberFormat="1" applyFont="1" applyBorder="1"/>
    <xf numFmtId="182" fontId="10" fillId="0" borderId="0" xfId="6" applyNumberFormat="1" applyFont="1" applyFill="1" applyAlignment="1">
      <alignment horizontal="right"/>
    </xf>
    <xf numFmtId="182" fontId="10" fillId="0" borderId="2" xfId="6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182" fontId="11" fillId="0" borderId="0" xfId="6" applyNumberFormat="1" applyFont="1" applyFill="1" applyBorder="1" applyAlignment="1">
      <alignment horizontal="right"/>
    </xf>
    <xf numFmtId="182" fontId="11" fillId="0" borderId="4" xfId="6" applyNumberFormat="1" applyFont="1" applyFill="1" applyBorder="1" applyAlignment="1">
      <alignment horizontal="right"/>
    </xf>
    <xf numFmtId="182" fontId="10" fillId="0" borderId="4" xfId="6" applyNumberFormat="1" applyFont="1" applyFill="1" applyBorder="1" applyAlignment="1">
      <alignment horizontal="right"/>
    </xf>
    <xf numFmtId="0" fontId="11" fillId="0" borderId="0" xfId="0" applyFont="1" applyFill="1" applyAlignment="1">
      <alignment horizontal="left"/>
    </xf>
    <xf numFmtId="182" fontId="11" fillId="0" borderId="10" xfId="6" applyNumberFormat="1" applyFont="1" applyFill="1" applyBorder="1" applyAlignment="1">
      <alignment horizontal="right"/>
    </xf>
    <xf numFmtId="182" fontId="10" fillId="0" borderId="0" xfId="6" applyNumberFormat="1" applyFont="1" applyFill="1" applyBorder="1" applyAlignment="1">
      <alignment horizontal="right"/>
    </xf>
    <xf numFmtId="182" fontId="10" fillId="0" borderId="10" xfId="6" applyNumberFormat="1" applyFont="1" applyFill="1" applyBorder="1" applyAlignment="1">
      <alignment horizontal="right"/>
    </xf>
    <xf numFmtId="179" fontId="3" fillId="2" borderId="2" xfId="0" applyNumberFormat="1" applyFont="1" applyFill="1" applyBorder="1"/>
    <xf numFmtId="0" fontId="3" fillId="0" borderId="0" xfId="0" applyFont="1" applyBorder="1"/>
    <xf numFmtId="185" fontId="3" fillId="0" borderId="0" xfId="2" applyNumberFormat="1" applyFont="1" applyBorder="1"/>
    <xf numFmtId="0" fontId="6" fillId="0" borderId="11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25" fillId="0" borderId="0" xfId="0" applyFont="1" applyAlignment="1">
      <alignment horizontal="left" vertical="top" indent="2"/>
    </xf>
    <xf numFmtId="186" fontId="12" fillId="0" borderId="0" xfId="0" applyNumberFormat="1" applyFont="1" applyAlignment="1">
      <alignment vertical="top"/>
    </xf>
    <xf numFmtId="182" fontId="26" fillId="0" borderId="0" xfId="6" applyNumberFormat="1" applyFont="1" applyAlignment="1">
      <alignment vertical="top"/>
    </xf>
    <xf numFmtId="0" fontId="4" fillId="0" borderId="0" xfId="0" applyFont="1" applyAlignment="1">
      <alignment horizontal="left" vertical="top" indent="2"/>
    </xf>
    <xf numFmtId="37" fontId="12" fillId="0" borderId="0" xfId="0" applyNumberFormat="1" applyFont="1" applyAlignment="1">
      <alignment vertical="top"/>
    </xf>
    <xf numFmtId="0" fontId="6" fillId="0" borderId="10" xfId="0" applyFont="1" applyBorder="1" applyAlignment="1">
      <alignment vertical="top"/>
    </xf>
    <xf numFmtId="187" fontId="12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6" fillId="0" borderId="12" xfId="0" applyFont="1" applyBorder="1" applyAlignment="1">
      <alignment vertical="top"/>
    </xf>
    <xf numFmtId="188" fontId="12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6" fillId="0" borderId="13" xfId="0" applyFont="1" applyBorder="1" applyAlignment="1">
      <alignment vertical="top"/>
    </xf>
    <xf numFmtId="189" fontId="11" fillId="0" borderId="13" xfId="0" applyNumberFormat="1" applyFont="1" applyBorder="1" applyAlignment="1">
      <alignment vertical="top"/>
    </xf>
    <xf numFmtId="41" fontId="21" fillId="0" borderId="0" xfId="0" applyNumberFormat="1" applyFont="1"/>
    <xf numFmtId="41" fontId="3" fillId="0" borderId="0" xfId="0" applyNumberFormat="1" applyFont="1"/>
    <xf numFmtId="190" fontId="21" fillId="0" borderId="0" xfId="0" applyNumberFormat="1" applyFont="1"/>
    <xf numFmtId="0" fontId="2" fillId="0" borderId="0" xfId="0" applyFont="1" applyFill="1"/>
    <xf numFmtId="0" fontId="27" fillId="0" borderId="0" xfId="0" applyFont="1" applyFill="1"/>
    <xf numFmtId="0" fontId="28" fillId="0" borderId="0" xfId="0" applyFont="1" applyFill="1" applyAlignment="1">
      <alignment horizontal="left" indent="2"/>
    </xf>
    <xf numFmtId="0" fontId="29" fillId="0" borderId="0" xfId="7" applyFont="1" applyFill="1" applyAlignment="1">
      <alignment horizontal="left" indent="2"/>
    </xf>
    <xf numFmtId="0" fontId="30" fillId="0" borderId="0" xfId="7" applyFont="1" applyFill="1"/>
    <xf numFmtId="0" fontId="31" fillId="0" borderId="0" xfId="0" applyFont="1" applyFill="1"/>
    <xf numFmtId="0" fontId="32" fillId="0" borderId="0" xfId="7" applyFont="1" applyFill="1"/>
    <xf numFmtId="0" fontId="28" fillId="0" borderId="0" xfId="0" applyFont="1" applyFill="1"/>
    <xf numFmtId="0" fontId="19" fillId="0" borderId="0" xfId="0" applyFont="1" applyAlignment="1" quotePrefix="1">
      <alignment horizontal="left"/>
    </xf>
    <xf numFmtId="0" fontId="10" fillId="0" borderId="0" xfId="0" applyFont="1" applyFill="1" applyBorder="1" applyAlignment="1" quotePrefix="1">
      <alignment horizontal="left"/>
    </xf>
    <xf numFmtId="0" fontId="10" fillId="0" borderId="0" xfId="0" applyFont="1" applyFill="1" applyAlignment="1" quotePrefix="1">
      <alignment horizontal="left"/>
    </xf>
    <xf numFmtId="0" fontId="11" fillId="0" borderId="0" xfId="0" applyFont="1" applyFill="1" applyBorder="1" applyAlignment="1" quotePrefix="1">
      <alignment horizontal="left"/>
    </xf>
    <xf numFmtId="0" fontId="11" fillId="0" borderId="0" xfId="0" applyFont="1" applyFill="1" applyAlignment="1" quotePrefix="1">
      <alignment horizontal="left"/>
    </xf>
    <xf numFmtId="0" fontId="9" fillId="0" borderId="0" xfId="0" applyFont="1" applyAlignment="1" quotePrefix="1">
      <alignment horizontal="left"/>
    </xf>
    <xf numFmtId="0" fontId="10" fillId="0" borderId="0" xfId="0" applyFont="1" applyFill="1" applyAlignment="1" quotePrefix="1">
      <alignment horizontal="left" wrapText="1" indent="4"/>
    </xf>
  </cellXfs>
  <cellStyles count="55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Currency 2" xfId="39"/>
    <cellStyle name="Accent3" xfId="40" builtinId="37"/>
    <cellStyle name="20% - Accent3" xfId="41" builtinId="38"/>
    <cellStyle name="Currency 3" xfId="42"/>
    <cellStyle name="Accent4" xfId="43" builtinId="41"/>
    <cellStyle name="20% - Accent4" xfId="44" builtinId="42"/>
    <cellStyle name="40% - Accent4" xfId="45" builtinId="43"/>
    <cellStyle name="Percent 2" xfId="46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Comma 2" xfId="53"/>
    <cellStyle name="Comma 3" xfId="54"/>
  </cellStyles>
  <tableStyles count="0" defaultTableStyle="TableStyleMedium2" defaultPivotStyle="PivotStyleLight16"/>
  <colors>
    <mruColors>
      <color rgb="000C4E54"/>
      <color rgb="009CC33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showGridLines="0" tabSelected="1" zoomScale="85" zoomScaleNormal="85" workbookViewId="0">
      <selection activeCell="C8" sqref="C8"/>
    </sheetView>
  </sheetViews>
  <sheetFormatPr defaultColWidth="9" defaultRowHeight="14.25" outlineLevelCol="4"/>
  <cols>
    <col min="1" max="16384" width="9.14285714285714" style="152"/>
  </cols>
  <sheetData>
    <row r="1" ht="27.75" spans="1:1">
      <c r="A1" s="153" t="s">
        <v>0</v>
      </c>
    </row>
    <row r="2" ht="12.75" customHeight="1"/>
    <row r="3" ht="15" spans="1:1">
      <c r="A3" s="154" t="s">
        <v>1</v>
      </c>
    </row>
    <row r="4" ht="15" spans="1:2">
      <c r="A4" s="154"/>
      <c r="B4" s="152" t="s">
        <v>2</v>
      </c>
    </row>
    <row r="5" spans="1:1">
      <c r="A5" s="155"/>
    </row>
    <row r="6" spans="1:1">
      <c r="A6" s="156"/>
    </row>
    <row r="7" spans="1:1">
      <c r="A7" s="156"/>
    </row>
    <row r="8" spans="1:1">
      <c r="A8" s="156"/>
    </row>
    <row r="9" ht="15" spans="1:1">
      <c r="A9" s="157" t="s">
        <v>3</v>
      </c>
    </row>
    <row r="10" spans="2:2">
      <c r="B10" s="158" t="s">
        <v>4</v>
      </c>
    </row>
    <row r="11" spans="2:5">
      <c r="B11" s="158" t="s">
        <v>5</v>
      </c>
      <c r="D11" s="152" t="s">
        <v>6</v>
      </c>
      <c r="E11" s="152" t="s">
        <v>7</v>
      </c>
    </row>
    <row r="12" spans="2:2">
      <c r="B12" s="158" t="s">
        <v>8</v>
      </c>
    </row>
    <row r="14" ht="15" spans="1:1">
      <c r="A14" s="157"/>
    </row>
    <row r="15" ht="15" spans="1:1">
      <c r="A15" s="159"/>
    </row>
  </sheetData>
  <hyperlinks>
    <hyperlink ref="B10" location="IS!A1" display="Income Statements"/>
    <hyperlink ref="B11" location="BS!A1" display="Balance Sheet"/>
    <hyperlink ref="B12" location="CF!A1" display="Cash Flows"/>
  </hyperlinks>
  <pageMargins left="0.7" right="0.7" top="0.75" bottom="0.75" header="0.3" footer="0.3"/>
  <pageSetup paperSize="1" orientation="portrait" horizontalDpi="200" verticalDpi="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5"/>
  <sheetViews>
    <sheetView showGridLines="0" workbookViewId="0">
      <pane xSplit="2" ySplit="5" topLeftCell="C6" activePane="bottomRight" state="frozen"/>
      <selection/>
      <selection pane="topRight"/>
      <selection pane="bottomLeft"/>
      <selection pane="bottomRight" activeCell="C14" sqref="C14"/>
    </sheetView>
  </sheetViews>
  <sheetFormatPr defaultColWidth="9" defaultRowHeight="14.25" outlineLevelCol="4"/>
  <cols>
    <col min="1" max="1" width="2.85714285714286" style="3" customWidth="1"/>
    <col min="2" max="2" width="46.2857142857143" style="3" customWidth="1"/>
    <col min="3" max="3" width="16" style="3" customWidth="1"/>
    <col min="4" max="4" width="14.7142857142857" style="3" customWidth="1"/>
    <col min="5" max="5" width="15.1428571428571" style="3" customWidth="1"/>
    <col min="6" max="16384" width="9.14285714285714" style="3"/>
  </cols>
  <sheetData>
    <row r="1" ht="23.25" spans="1:1">
      <c r="A1" s="95" t="s">
        <v>9</v>
      </c>
    </row>
    <row r="3" ht="15.75" spans="1:1">
      <c r="A3" s="160" t="s">
        <v>10</v>
      </c>
    </row>
    <row r="4" ht="15.75" spans="2:2">
      <c r="B4" s="97"/>
    </row>
    <row r="5" ht="15.75" spans="2:5">
      <c r="B5" s="98" t="s">
        <v>11</v>
      </c>
      <c r="C5" s="13">
        <v>43465</v>
      </c>
      <c r="D5" s="13">
        <f t="shared" ref="D5:E5" si="0">EOMONTH(C5,12)</f>
        <v>43830</v>
      </c>
      <c r="E5" s="13">
        <f t="shared" si="0"/>
        <v>44196</v>
      </c>
    </row>
    <row r="6" spans="2:5">
      <c r="B6" s="62" t="s">
        <v>12</v>
      </c>
      <c r="C6" s="38">
        <v>50982</v>
      </c>
      <c r="D6" s="38">
        <v>51980</v>
      </c>
      <c r="E6" s="38">
        <v>50724</v>
      </c>
    </row>
    <row r="7" spans="2:5">
      <c r="B7" s="62" t="s">
        <v>13</v>
      </c>
      <c r="C7" s="99">
        <v>28703</v>
      </c>
      <c r="D7" s="99">
        <v>29102</v>
      </c>
      <c r="E7" s="99">
        <v>28684</v>
      </c>
    </row>
    <row r="8" spans="2:5">
      <c r="B8" s="161" t="s">
        <v>14</v>
      </c>
      <c r="C8" s="101">
        <f>C6-C7</f>
        <v>22279</v>
      </c>
      <c r="D8" s="101">
        <f>D6-D7</f>
        <v>22878</v>
      </c>
      <c r="E8" s="101">
        <f>E6-E7</f>
        <v>22040</v>
      </c>
    </row>
    <row r="9" spans="2:5">
      <c r="B9" s="62"/>
      <c r="C9" s="102"/>
      <c r="D9" s="102"/>
      <c r="E9" s="102"/>
    </row>
    <row r="10" spans="2:5">
      <c r="B10" s="62" t="s">
        <v>15</v>
      </c>
      <c r="C10" s="38">
        <v>12816</v>
      </c>
      <c r="D10" s="38">
        <v>12931</v>
      </c>
      <c r="E10" s="38">
        <v>12673</v>
      </c>
    </row>
    <row r="11" spans="2:5">
      <c r="B11" s="62" t="s">
        <v>16</v>
      </c>
      <c r="C11" s="38">
        <v>3176</v>
      </c>
      <c r="D11" s="38">
        <v>1239</v>
      </c>
      <c r="E11" s="38">
        <v>1064</v>
      </c>
    </row>
    <row r="12" ht="15" spans="2:5">
      <c r="B12" s="55" t="s">
        <v>17</v>
      </c>
      <c r="C12" s="103">
        <f>C8-C10+C11</f>
        <v>12639</v>
      </c>
      <c r="D12" s="103">
        <f t="shared" ref="D12:E12" si="1">D8-D10-D11</f>
        <v>8708</v>
      </c>
      <c r="E12" s="103">
        <f t="shared" si="1"/>
        <v>8303</v>
      </c>
    </row>
    <row r="13" spans="2:5">
      <c r="B13" s="62" t="s">
        <v>18</v>
      </c>
      <c r="C13" s="104">
        <v>-608</v>
      </c>
      <c r="D13" s="104">
        <v>-627</v>
      </c>
      <c r="E13" s="104">
        <v>-505</v>
      </c>
    </row>
    <row r="14" spans="2:5">
      <c r="B14" s="62" t="s">
        <v>19</v>
      </c>
      <c r="C14" s="105">
        <v>122</v>
      </c>
      <c r="D14" s="105">
        <v>32</v>
      </c>
      <c r="E14" s="105">
        <v>20</v>
      </c>
    </row>
    <row r="15" spans="2:5">
      <c r="B15" s="62" t="s">
        <v>20</v>
      </c>
      <c r="C15" s="105">
        <v>185</v>
      </c>
      <c r="D15" s="105">
        <v>176</v>
      </c>
      <c r="E15" s="105">
        <v>175</v>
      </c>
    </row>
    <row r="16" ht="16.5" spans="2:5">
      <c r="B16" s="62" t="s">
        <v>21</v>
      </c>
      <c r="C16" s="106">
        <v>22</v>
      </c>
      <c r="D16" s="106">
        <v>0</v>
      </c>
      <c r="E16" s="106">
        <v>3</v>
      </c>
    </row>
    <row r="17" ht="15" spans="2:5">
      <c r="B17" s="55" t="s">
        <v>22</v>
      </c>
      <c r="C17" s="102">
        <f>SUM(C12:C16)</f>
        <v>12360</v>
      </c>
      <c r="D17" s="102">
        <f>SUM(D12:D16)</f>
        <v>8289</v>
      </c>
      <c r="E17" s="102">
        <f>SUM(E12:E16)</f>
        <v>7996</v>
      </c>
    </row>
    <row r="18" spans="2:5">
      <c r="B18" s="62" t="s">
        <v>23</v>
      </c>
      <c r="C18" s="38">
        <v>2572</v>
      </c>
      <c r="D18" s="38">
        <v>2263</v>
      </c>
      <c r="E18" s="38">
        <v>1923</v>
      </c>
    </row>
    <row r="19" spans="2:5">
      <c r="B19" s="162" t="s">
        <v>24</v>
      </c>
      <c r="C19" s="107">
        <f t="shared" ref="C19:E19" si="2">C17-C18</f>
        <v>9788</v>
      </c>
      <c r="D19" s="107">
        <f t="shared" si="2"/>
        <v>6026</v>
      </c>
      <c r="E19" s="107">
        <f t="shared" si="2"/>
        <v>6073</v>
      </c>
    </row>
    <row r="20" spans="2:5">
      <c r="B20" s="56" t="s">
        <v>25</v>
      </c>
      <c r="C20" s="108">
        <v>419</v>
      </c>
      <c r="D20" s="108">
        <v>401</v>
      </c>
      <c r="E20" s="108">
        <v>492</v>
      </c>
    </row>
    <row r="21" spans="2:5">
      <c r="B21" s="162" t="s">
        <v>26</v>
      </c>
      <c r="C21" s="102">
        <f t="shared" ref="C21:E21" si="3">C19-C20</f>
        <v>9369</v>
      </c>
      <c r="D21" s="102">
        <f t="shared" si="3"/>
        <v>5625</v>
      </c>
      <c r="E21" s="102">
        <f t="shared" si="3"/>
        <v>5581</v>
      </c>
    </row>
    <row r="22" spans="2:5">
      <c r="B22" s="62" t="s">
        <v>27</v>
      </c>
      <c r="C22" s="109">
        <v>3.49</v>
      </c>
      <c r="D22" s="109">
        <v>2.15</v>
      </c>
      <c r="E22" s="109">
        <v>2.13</v>
      </c>
    </row>
    <row r="23" ht="15" spans="2:5">
      <c r="B23" s="65" t="s">
        <v>28</v>
      </c>
      <c r="C23" s="110">
        <v>3.48</v>
      </c>
      <c r="D23" s="110">
        <v>2.14</v>
      </c>
      <c r="E23" s="110">
        <v>2.12</v>
      </c>
    </row>
    <row r="24" s="52" customFormat="1" spans="2:5">
      <c r="B24" s="111"/>
      <c r="C24" s="112"/>
      <c r="D24" s="112"/>
      <c r="E24" s="112"/>
    </row>
    <row r="25" s="52" customFormat="1" spans="2:5">
      <c r="B25" s="111" t="s">
        <v>29</v>
      </c>
      <c r="C25" s="113">
        <f>C115/C113</f>
        <v>0.168438082363666</v>
      </c>
      <c r="D25" s="113">
        <f>D115/D113</f>
        <v>0.178217242714781</v>
      </c>
      <c r="E25" s="113">
        <f>E115/E113</f>
        <v>0.0349910498903713</v>
      </c>
    </row>
    <row r="26" spans="2:5">
      <c r="B26" s="62" t="s">
        <v>30</v>
      </c>
      <c r="C26" s="114">
        <f>C25+6.6</f>
        <v>6.76843808236367</v>
      </c>
      <c r="D26" s="114">
        <f>D25+6</f>
        <v>6.17821724271478</v>
      </c>
      <c r="E26" s="114">
        <f>E25+2.4</f>
        <v>2.43499104989037</v>
      </c>
    </row>
    <row r="27" spans="2:5">
      <c r="B27" s="62"/>
      <c r="C27" s="115"/>
      <c r="D27" s="115"/>
      <c r="E27" s="115"/>
    </row>
    <row r="28" s="52" customFormat="1" ht="15" spans="2:5">
      <c r="B28" s="55" t="s">
        <v>31</v>
      </c>
      <c r="C28" s="116">
        <f>C29+C30</f>
        <v>14855</v>
      </c>
      <c r="D28" s="116">
        <f>D29+D30</f>
        <v>10690</v>
      </c>
      <c r="E28" s="116">
        <f>E29+E30</f>
        <v>10321</v>
      </c>
    </row>
    <row r="29" s="52" customFormat="1" spans="2:5">
      <c r="B29" s="62" t="s">
        <v>17</v>
      </c>
      <c r="C29" s="117">
        <f>C12</f>
        <v>12639</v>
      </c>
      <c r="D29" s="117">
        <f>D12</f>
        <v>8708</v>
      </c>
      <c r="E29" s="117">
        <f>E12</f>
        <v>8303</v>
      </c>
    </row>
    <row r="30" spans="2:5">
      <c r="B30" s="62" t="s">
        <v>32</v>
      </c>
      <c r="C30" s="118">
        <f>CF!C13</f>
        <v>2216</v>
      </c>
      <c r="D30" s="118">
        <f>CF!D13</f>
        <v>1982</v>
      </c>
      <c r="E30" s="118">
        <f>CF!E13</f>
        <v>2018</v>
      </c>
    </row>
    <row r="31" ht="15.75" spans="1:5">
      <c r="A31" s="119" t="s">
        <v>33</v>
      </c>
      <c r="C31" s="120">
        <f>C5</f>
        <v>43465</v>
      </c>
      <c r="D31" s="120">
        <f>D5</f>
        <v>43830</v>
      </c>
      <c r="E31" s="120">
        <f>E5</f>
        <v>44196</v>
      </c>
    </row>
    <row r="32" spans="2:5">
      <c r="B32" s="62" t="s">
        <v>12</v>
      </c>
      <c r="C32" s="121">
        <f>C6/C$6</f>
        <v>1</v>
      </c>
      <c r="D32" s="121">
        <f>D6/D$6</f>
        <v>1</v>
      </c>
      <c r="E32" s="121">
        <f>E6/E$6</f>
        <v>1</v>
      </c>
    </row>
    <row r="33" spans="2:5">
      <c r="B33" s="62" t="s">
        <v>13</v>
      </c>
      <c r="C33" s="122">
        <f>C7/C$6</f>
        <v>0.563002628378643</v>
      </c>
      <c r="D33" s="122">
        <f>D7/D$6</f>
        <v>0.559869180454021</v>
      </c>
      <c r="E33" s="122">
        <f>E7/E$6</f>
        <v>0.56549168046684</v>
      </c>
    </row>
    <row r="34" ht="15" spans="2:5">
      <c r="B34" s="163" t="s">
        <v>34</v>
      </c>
      <c r="C34" s="124">
        <f>C8/C$6</f>
        <v>0.436997371621357</v>
      </c>
      <c r="D34" s="124">
        <f>D8/D$6</f>
        <v>0.440130819545979</v>
      </c>
      <c r="E34" s="124">
        <f>E8/E$6</f>
        <v>0.43450831953316</v>
      </c>
    </row>
    <row r="35" spans="2:5">
      <c r="B35" s="62"/>
      <c r="C35" s="121"/>
      <c r="D35" s="121"/>
      <c r="E35" s="121"/>
    </row>
    <row r="36" spans="2:5">
      <c r="B36" s="62" t="s">
        <v>15</v>
      </c>
      <c r="C36" s="121">
        <f>C10/C$6</f>
        <v>0.251382841002707</v>
      </c>
      <c r="D36" s="121">
        <f>D10/D$6</f>
        <v>0.248768757214313</v>
      </c>
      <c r="E36" s="121">
        <f>E10/E$6</f>
        <v>0.249842283731567</v>
      </c>
    </row>
    <row r="37" spans="2:5">
      <c r="B37" s="62" t="s">
        <v>35</v>
      </c>
      <c r="C37" s="121">
        <f>C11/C$6</f>
        <v>0.0622964968027931</v>
      </c>
      <c r="D37" s="121">
        <f>D11/D$6</f>
        <v>0.0238360908041554</v>
      </c>
      <c r="E37" s="121">
        <f>E11/E$6</f>
        <v>0.0209762637016008</v>
      </c>
    </row>
    <row r="38" ht="15" spans="2:5">
      <c r="B38" s="55" t="s">
        <v>36</v>
      </c>
      <c r="C38" s="125">
        <f>C12/C$6</f>
        <v>0.247911027421443</v>
      </c>
      <c r="D38" s="125">
        <f>D12/D$6</f>
        <v>0.167525971527511</v>
      </c>
      <c r="E38" s="125">
        <f>E12/E$6</f>
        <v>0.163689772099992</v>
      </c>
    </row>
    <row r="39" ht="15" spans="2:5">
      <c r="B39" s="62" t="s">
        <v>18</v>
      </c>
      <c r="C39" s="124">
        <f>C13/$C$6</f>
        <v>-0.0119257777254717</v>
      </c>
      <c r="D39" s="124">
        <f t="shared" ref="D39:E39" si="4">D13/$C$6</f>
        <v>-0.0122984582793927</v>
      </c>
      <c r="E39" s="124">
        <f t="shared" si="4"/>
        <v>-0.00990545682790004</v>
      </c>
    </row>
    <row r="40" ht="15" spans="2:5">
      <c r="B40" s="62" t="s">
        <v>19</v>
      </c>
      <c r="C40" s="124">
        <f t="shared" ref="C40:E42" si="5">C14/$C$6</f>
        <v>0.00239300145149268</v>
      </c>
      <c r="D40" s="124">
        <f t="shared" si="5"/>
        <v>0.000627672511866933</v>
      </c>
      <c r="E40" s="124">
        <f t="shared" si="5"/>
        <v>0.000392295319916833</v>
      </c>
    </row>
    <row r="41" ht="15" spans="2:5">
      <c r="B41" s="62" t="s">
        <v>20</v>
      </c>
      <c r="C41" s="124">
        <f t="shared" si="5"/>
        <v>0.00362873170923071</v>
      </c>
      <c r="D41" s="124">
        <f t="shared" si="5"/>
        <v>0.00345219881526813</v>
      </c>
      <c r="E41" s="124">
        <f t="shared" si="5"/>
        <v>0.00343258404927229</v>
      </c>
    </row>
    <row r="42" ht="15" spans="2:5">
      <c r="B42" s="62" t="s">
        <v>21</v>
      </c>
      <c r="C42" s="124">
        <f t="shared" si="5"/>
        <v>0.000431524851908517</v>
      </c>
      <c r="D42" s="124">
        <f t="shared" si="5"/>
        <v>0</v>
      </c>
      <c r="E42" s="124">
        <f t="shared" si="5"/>
        <v>5.8844297987525e-5</v>
      </c>
    </row>
    <row r="43" spans="2:5">
      <c r="B43" s="62"/>
      <c r="C43" s="121"/>
      <c r="D43" s="121"/>
      <c r="E43" s="121"/>
    </row>
    <row r="44" ht="15" spans="2:5">
      <c r="B44" s="55" t="s">
        <v>37</v>
      </c>
      <c r="C44" s="121">
        <f>C17/C$6</f>
        <v>0.242438507708603</v>
      </c>
      <c r="D44" s="121">
        <f>D17/D$6</f>
        <v>0.159465178914967</v>
      </c>
      <c r="E44" s="121">
        <f>E17/E$6</f>
        <v>0.157637410298872</v>
      </c>
    </row>
    <row r="45" spans="2:5">
      <c r="B45" s="62" t="s">
        <v>23</v>
      </c>
      <c r="C45" s="121">
        <f>C18/C$6</f>
        <v>0.0504491781413048</v>
      </c>
      <c r="D45" s="121">
        <f>D18/D$6</f>
        <v>0.0435359753751443</v>
      </c>
      <c r="E45" s="121">
        <f>E18/E$6</f>
        <v>0.0379110480246037</v>
      </c>
    </row>
    <row r="46" spans="2:5">
      <c r="B46" s="162" t="s">
        <v>38</v>
      </c>
      <c r="C46" s="126">
        <f t="shared" ref="C46:E46" si="6">C19/C$6</f>
        <v>0.191989329567298</v>
      </c>
      <c r="D46" s="126">
        <f t="shared" si="6"/>
        <v>0.115929203539823</v>
      </c>
      <c r="E46" s="126">
        <f t="shared" si="6"/>
        <v>0.119726362274269</v>
      </c>
    </row>
    <row r="47" spans="2:5">
      <c r="B47" s="56" t="s">
        <v>39</v>
      </c>
      <c r="C47" s="122">
        <f>C20/C$19</f>
        <v>0.0428075194115243</v>
      </c>
      <c r="D47" s="122">
        <f>D20/D$19</f>
        <v>0.0665449717889147</v>
      </c>
      <c r="E47" s="122">
        <f>E20/E$19</f>
        <v>0.0810143257039354</v>
      </c>
    </row>
    <row r="48" ht="15" spans="2:5">
      <c r="B48" s="164" t="s">
        <v>40</v>
      </c>
      <c r="C48" s="128">
        <f t="shared" ref="C48:E48" si="7">C21/C$6</f>
        <v>0.183770742615041</v>
      </c>
      <c r="D48" s="128">
        <f t="shared" si="7"/>
        <v>0.108214697960754</v>
      </c>
      <c r="E48" s="128">
        <f t="shared" si="7"/>
        <v>0.110026811765634</v>
      </c>
    </row>
    <row r="50" spans="2:5">
      <c r="B50" s="3" t="s">
        <v>41</v>
      </c>
      <c r="C50" s="86">
        <f t="shared" ref="C50:E50" si="8">C18/C17</f>
        <v>0.208090614886731</v>
      </c>
      <c r="D50" s="86">
        <f t="shared" si="8"/>
        <v>0.273012426106889</v>
      </c>
      <c r="E50" s="86">
        <f t="shared" si="8"/>
        <v>0.240495247623812</v>
      </c>
    </row>
    <row r="53" ht="15.75" spans="1:5">
      <c r="A53" s="119" t="s">
        <v>42</v>
      </c>
      <c r="C53" s="120">
        <f t="shared" ref="C53:E53" si="9">C31</f>
        <v>43465</v>
      </c>
      <c r="D53" s="120">
        <f t="shared" si="9"/>
        <v>43830</v>
      </c>
      <c r="E53" s="120">
        <f t="shared" si="9"/>
        <v>44196</v>
      </c>
    </row>
    <row r="54" spans="2:5">
      <c r="B54" s="62" t="s">
        <v>12</v>
      </c>
      <c r="C54" s="121"/>
      <c r="D54" s="121">
        <f>D6/C6-1</f>
        <v>0.0195755364638499</v>
      </c>
      <c r="E54" s="121">
        <f>E6/D6-1</f>
        <v>-0.0241631396691036</v>
      </c>
    </row>
    <row r="55" spans="2:5">
      <c r="B55" s="62" t="s">
        <v>13</v>
      </c>
      <c r="C55" s="122"/>
      <c r="D55" s="122">
        <f>D7/C7-1</f>
        <v>0.0139009859596557</v>
      </c>
      <c r="E55" s="122">
        <f>E7/D7-1</f>
        <v>-0.0143632740017868</v>
      </c>
    </row>
    <row r="56" spans="2:5">
      <c r="B56" s="161" t="s">
        <v>14</v>
      </c>
      <c r="C56" s="129"/>
      <c r="D56" s="129">
        <f>D8/C8-1</f>
        <v>0.0268863054894743</v>
      </c>
      <c r="E56" s="129">
        <f>E8/D8-1</f>
        <v>-0.036629075968179</v>
      </c>
    </row>
    <row r="57" spans="2:5">
      <c r="B57" s="62"/>
      <c r="C57" s="121"/>
      <c r="D57" s="121"/>
      <c r="E57" s="121"/>
    </row>
    <row r="58" spans="2:5">
      <c r="B58" s="62" t="s">
        <v>15</v>
      </c>
      <c r="C58" s="121"/>
      <c r="D58" s="121">
        <f>D10/C10-1</f>
        <v>0.00897315855181025</v>
      </c>
      <c r="E58" s="121">
        <f>E10/D10-1</f>
        <v>-0.0199520532054752</v>
      </c>
    </row>
    <row r="59" spans="2:5">
      <c r="B59" s="62" t="s">
        <v>35</v>
      </c>
      <c r="C59" s="121"/>
      <c r="D59" s="121">
        <f>D11/C11-1</f>
        <v>-0.609886649874055</v>
      </c>
      <c r="E59" s="121">
        <f>E11/D11-1</f>
        <v>-0.141242937853107</v>
      </c>
    </row>
    <row r="60" spans="2:5">
      <c r="B60" s="62" t="s">
        <v>43</v>
      </c>
      <c r="C60" s="126"/>
      <c r="D60" s="126">
        <f>D12/C12-1</f>
        <v>-0.311021441569744</v>
      </c>
      <c r="E60" s="126">
        <f>E12/D12-1</f>
        <v>-0.0465089572806615</v>
      </c>
    </row>
    <row r="61" spans="2:5">
      <c r="B61" s="62" t="s">
        <v>18</v>
      </c>
      <c r="C61" s="129"/>
      <c r="D61" s="129">
        <f>D13/C13-1</f>
        <v>0.03125</v>
      </c>
      <c r="E61" s="129">
        <f>E13/D13-1</f>
        <v>-0.194577352472089</v>
      </c>
    </row>
    <row r="62" spans="2:5">
      <c r="B62" s="62" t="s">
        <v>19</v>
      </c>
      <c r="C62" s="129"/>
      <c r="D62" s="129">
        <f t="shared" ref="D62:E64" si="10">D14/C14-1</f>
        <v>-0.737704918032787</v>
      </c>
      <c r="E62" s="129">
        <f t="shared" si="10"/>
        <v>-0.375</v>
      </c>
    </row>
    <row r="63" spans="2:5">
      <c r="B63" s="62" t="s">
        <v>20</v>
      </c>
      <c r="C63" s="129"/>
      <c r="D63" s="129">
        <f t="shared" si="10"/>
        <v>-0.0486486486486486</v>
      </c>
      <c r="E63" s="129">
        <f t="shared" si="10"/>
        <v>-0.00568181818181823</v>
      </c>
    </row>
    <row r="64" spans="2:5">
      <c r="B64" s="62" t="s">
        <v>21</v>
      </c>
      <c r="C64" s="122"/>
      <c r="D64" s="129">
        <f t="shared" si="10"/>
        <v>-1</v>
      </c>
      <c r="E64" s="129">
        <f>E16/-1</f>
        <v>-3</v>
      </c>
    </row>
    <row r="65" spans="2:5">
      <c r="B65" s="62"/>
      <c r="C65" s="121"/>
      <c r="D65" s="121"/>
      <c r="E65" s="121"/>
    </row>
    <row r="66" spans="2:5">
      <c r="B66" s="62" t="s">
        <v>22</v>
      </c>
      <c r="C66" s="121"/>
      <c r="D66" s="121">
        <f t="shared" ref="D66:E66" si="11">D17/C17-1</f>
        <v>-0.329368932038835</v>
      </c>
      <c r="E66" s="121">
        <f t="shared" si="11"/>
        <v>-0.0353480516346966</v>
      </c>
    </row>
    <row r="67" spans="2:5">
      <c r="B67" s="62" t="s">
        <v>23</v>
      </c>
      <c r="C67" s="121"/>
      <c r="D67" s="121">
        <f t="shared" ref="D67:E67" si="12">D18/C18-1</f>
        <v>-0.120139968895801</v>
      </c>
      <c r="E67" s="121">
        <f t="shared" si="12"/>
        <v>-0.150243040212108</v>
      </c>
    </row>
    <row r="68" spans="2:5">
      <c r="B68" s="162" t="s">
        <v>44</v>
      </c>
      <c r="C68" s="126"/>
      <c r="D68" s="126">
        <f t="shared" ref="D68:E68" si="13">D19/C19-1</f>
        <v>-0.384348181446669</v>
      </c>
      <c r="E68" s="126">
        <f t="shared" si="13"/>
        <v>0.00779953534683031</v>
      </c>
    </row>
    <row r="69" spans="2:5">
      <c r="B69" s="56" t="s">
        <v>25</v>
      </c>
      <c r="C69" s="122"/>
      <c r="D69" s="122">
        <f t="shared" ref="D69:E69" si="14">D20/C20-1</f>
        <v>-0.0429594272076372</v>
      </c>
      <c r="E69" s="122">
        <f t="shared" si="14"/>
        <v>0.226932668329177</v>
      </c>
    </row>
    <row r="70" ht="15" spans="2:5">
      <c r="B70" s="164" t="s">
        <v>45</v>
      </c>
      <c r="C70" s="130"/>
      <c r="D70" s="130">
        <f t="shared" ref="D70:E70" si="15">D21/C21-1</f>
        <v>-0.399615754082613</v>
      </c>
      <c r="E70" s="130">
        <f t="shared" si="15"/>
        <v>-0.00782222222222217</v>
      </c>
    </row>
    <row r="73" ht="15" spans="2:5">
      <c r="B73" s="79" t="s">
        <v>46</v>
      </c>
      <c r="C73" s="131">
        <f>C5</f>
        <v>43465</v>
      </c>
      <c r="D73" s="131">
        <f>D5</f>
        <v>43830</v>
      </c>
      <c r="E73" s="131">
        <f>E5</f>
        <v>44196</v>
      </c>
    </row>
    <row r="74" spans="2:5">
      <c r="B74" s="3" t="s">
        <v>47</v>
      </c>
      <c r="C74" s="67">
        <f>C6</f>
        <v>50982</v>
      </c>
      <c r="D74" s="67">
        <f>D6</f>
        <v>51980</v>
      </c>
      <c r="E74" s="67">
        <f>E6</f>
        <v>50724</v>
      </c>
    </row>
    <row r="75" spans="2:5">
      <c r="B75" s="3" t="s">
        <v>48</v>
      </c>
      <c r="C75" s="67">
        <f>C19</f>
        <v>9788</v>
      </c>
      <c r="D75" s="67">
        <f>D19</f>
        <v>6026</v>
      </c>
      <c r="E75" s="67">
        <f>E19</f>
        <v>6073</v>
      </c>
    </row>
    <row r="77" spans="2:5">
      <c r="B77" s="3" t="s">
        <v>47</v>
      </c>
      <c r="C77" s="86">
        <f>C74/$C$74</f>
        <v>1</v>
      </c>
      <c r="D77" s="86">
        <f>D74/$C$74</f>
        <v>1.01957553646385</v>
      </c>
      <c r="E77" s="86">
        <f>E74/$C$74</f>
        <v>0.994939390373073</v>
      </c>
    </row>
    <row r="78" spans="2:5">
      <c r="B78" s="3" t="s">
        <v>48</v>
      </c>
      <c r="C78" s="86">
        <f>C75/$C$75</f>
        <v>1</v>
      </c>
      <c r="D78" s="86">
        <f>D75/$C$75</f>
        <v>0.615651818553331</v>
      </c>
      <c r="E78" s="86">
        <f>E75/$C$75</f>
        <v>0.620453616673478</v>
      </c>
    </row>
    <row r="81" ht="15" spans="2:5">
      <c r="B81" s="79" t="s">
        <v>49</v>
      </c>
      <c r="C81" s="131">
        <f>C73</f>
        <v>43465</v>
      </c>
      <c r="D81" s="131">
        <f t="shared" ref="D81:E81" si="16">D73</f>
        <v>43830</v>
      </c>
      <c r="E81" s="131">
        <f t="shared" si="16"/>
        <v>44196</v>
      </c>
    </row>
    <row r="82" spans="2:5">
      <c r="B82" s="3" t="s">
        <v>50</v>
      </c>
      <c r="D82" s="86">
        <f>D6/C6-1</f>
        <v>0.0195755364638499</v>
      </c>
      <c r="E82" s="86">
        <f>E6/D6-1</f>
        <v>-0.0241631396691036</v>
      </c>
    </row>
    <row r="83" spans="2:5">
      <c r="B83" s="3" t="s">
        <v>51</v>
      </c>
      <c r="D83" s="86">
        <f>D12/C12-1</f>
        <v>-0.311021441569744</v>
      </c>
      <c r="E83" s="86">
        <f>E12/D12-1</f>
        <v>-0.0465089572806615</v>
      </c>
    </row>
    <row r="84" spans="2:5">
      <c r="B84" s="3" t="s">
        <v>52</v>
      </c>
      <c r="D84" s="86">
        <f>D19/C19-1</f>
        <v>-0.384348181446669</v>
      </c>
      <c r="E84" s="86">
        <f>E19/D19-1</f>
        <v>0.00779953534683031</v>
      </c>
    </row>
    <row r="86" spans="2:5">
      <c r="B86" s="132" t="s">
        <v>53</v>
      </c>
      <c r="C86" s="132"/>
      <c r="D86" s="133">
        <f>D84/D82</f>
        <v>-19.634107200916</v>
      </c>
      <c r="E86" s="133">
        <f t="shared" ref="E86" si="17">E84/E82</f>
        <v>-0.322786502649872</v>
      </c>
    </row>
    <row r="87" spans="2:5">
      <c r="B87" s="132" t="s">
        <v>54</v>
      </c>
      <c r="C87" s="132"/>
      <c r="D87" s="133">
        <f>D83/D82</f>
        <v>-15.8882716774637</v>
      </c>
      <c r="E87" s="133">
        <f t="shared" ref="E87:E88" si="18">E83/E82</f>
        <v>1.92478949000699</v>
      </c>
    </row>
    <row r="88" spans="2:5">
      <c r="B88" s="132" t="s">
        <v>55</v>
      </c>
      <c r="C88" s="132"/>
      <c r="D88" s="133">
        <f>D84/D83</f>
        <v>1.235761044341</v>
      </c>
      <c r="E88" s="133">
        <f t="shared" si="18"/>
        <v>-0.167699639012835</v>
      </c>
    </row>
    <row r="90" ht="15" spans="2:5">
      <c r="B90" s="134" t="s">
        <v>56</v>
      </c>
      <c r="C90" s="135"/>
      <c r="D90" s="135"/>
      <c r="E90" s="135"/>
    </row>
    <row r="91" spans="2:5">
      <c r="B91" s="136" t="s">
        <v>57</v>
      </c>
      <c r="C91" s="137">
        <v>20624</v>
      </c>
      <c r="D91" s="137">
        <v>21868</v>
      </c>
      <c r="E91" s="137">
        <v>21124</v>
      </c>
    </row>
    <row r="92" spans="2:5">
      <c r="B92" s="136"/>
      <c r="C92" s="138"/>
      <c r="D92" s="138">
        <f>D91/C91-1</f>
        <v>0.0603180760279287</v>
      </c>
      <c r="E92" s="138">
        <f t="shared" ref="E92" si="19">E91/D91-1</f>
        <v>-0.0340223157124565</v>
      </c>
    </row>
    <row r="93" spans="2:5">
      <c r="B93" s="139"/>
      <c r="C93" s="140"/>
      <c r="D93" s="140"/>
      <c r="E93" s="140"/>
    </row>
    <row r="94" spans="2:5">
      <c r="B94" s="141" t="s">
        <v>58</v>
      </c>
      <c r="C94" s="142">
        <v>10131</v>
      </c>
      <c r="D94" s="142">
        <v>10825</v>
      </c>
      <c r="E94" s="142">
        <v>10460</v>
      </c>
    </row>
    <row r="95" spans="2:5">
      <c r="B95" s="136" t="s">
        <v>57</v>
      </c>
      <c r="C95" s="138"/>
      <c r="D95" s="138">
        <f>D94/C94-1</f>
        <v>0.0685026157338862</v>
      </c>
      <c r="E95" s="138">
        <f t="shared" ref="E95" si="20">E94/D94-1</f>
        <v>-0.0337182448036951</v>
      </c>
    </row>
    <row r="96" spans="2:5">
      <c r="B96" s="143"/>
      <c r="C96" s="138"/>
      <c r="D96" s="138"/>
      <c r="E96" s="138"/>
    </row>
    <row r="97" spans="2:5">
      <c r="B97" s="144" t="s">
        <v>59</v>
      </c>
      <c r="C97" s="145">
        <v>20227</v>
      </c>
      <c r="D97" s="145">
        <v>19287</v>
      </c>
      <c r="E97" s="145">
        <v>19140</v>
      </c>
    </row>
    <row r="98" spans="2:5">
      <c r="B98" s="136" t="s">
        <v>57</v>
      </c>
      <c r="C98" s="138"/>
      <c r="D98" s="138">
        <f>D97/C97-1</f>
        <v>-0.0464725367083602</v>
      </c>
      <c r="E98" s="138">
        <f t="shared" ref="E98" si="21">E97/D97-1</f>
        <v>-0.00762171410794832</v>
      </c>
    </row>
    <row r="99" spans="2:5">
      <c r="B99" s="146"/>
      <c r="C99" s="140"/>
      <c r="D99" s="140"/>
      <c r="E99" s="140"/>
    </row>
    <row r="100" ht="15.75" spans="2:5">
      <c r="B100" s="147" t="s">
        <v>60</v>
      </c>
      <c r="C100" s="148">
        <f>C91+C94+C97</f>
        <v>50982</v>
      </c>
      <c r="D100" s="148">
        <f>D91+D94+D97</f>
        <v>51980</v>
      </c>
      <c r="E100" s="148">
        <f>E91+E94+E97</f>
        <v>50724</v>
      </c>
    </row>
    <row r="101" ht="15"/>
    <row r="102" ht="15" spans="2:5">
      <c r="B102" s="87" t="s">
        <v>61</v>
      </c>
      <c r="D102" s="3" t="s">
        <v>62</v>
      </c>
      <c r="E102" s="3" t="s">
        <v>62</v>
      </c>
    </row>
    <row r="103" spans="2:5">
      <c r="B103" s="3" t="s">
        <v>63</v>
      </c>
      <c r="C103" s="149">
        <v>1187191284</v>
      </c>
      <c r="D103" s="149">
        <v>1168530650</v>
      </c>
      <c r="E103" s="149">
        <v>2629243772</v>
      </c>
    </row>
    <row r="104" spans="2:5">
      <c r="B104" s="3" t="s">
        <v>64</v>
      </c>
      <c r="C104" s="149">
        <v>100000</v>
      </c>
      <c r="D104" s="149">
        <v>100000</v>
      </c>
      <c r="E104" s="149">
        <v>0</v>
      </c>
    </row>
    <row r="105" spans="2:5">
      <c r="B105" s="3" t="s">
        <v>65</v>
      </c>
      <c r="C105" s="149">
        <v>1714727700</v>
      </c>
      <c r="D105" s="149">
        <v>1460714804</v>
      </c>
      <c r="E105" s="149">
        <v>0</v>
      </c>
    </row>
    <row r="106" spans="2:5">
      <c r="B106" s="3" t="s">
        <v>66</v>
      </c>
      <c r="C106" s="149">
        <v>2400</v>
      </c>
      <c r="D106" s="149">
        <v>2400</v>
      </c>
      <c r="E106" s="149">
        <v>0</v>
      </c>
    </row>
    <row r="107" spans="2:5">
      <c r="B107" s="3" t="s">
        <v>67</v>
      </c>
      <c r="C107" s="150">
        <f>SUM(C103:C106)</f>
        <v>2902021384</v>
      </c>
      <c r="D107" s="150">
        <f>SUM(D103:D106)</f>
        <v>2629347854</v>
      </c>
      <c r="E107" s="150">
        <f>SUM(E103:E106)</f>
        <v>2629243772</v>
      </c>
    </row>
    <row r="108" spans="3:5">
      <c r="C108" s="150"/>
      <c r="D108" s="150"/>
      <c r="E108" s="150"/>
    </row>
    <row r="109" ht="15" spans="2:5">
      <c r="B109" s="87" t="s">
        <v>68</v>
      </c>
      <c r="C109" s="150"/>
      <c r="D109" s="150"/>
      <c r="E109" s="150"/>
    </row>
    <row r="110" spans="2:5">
      <c r="B110" s="3" t="s">
        <v>65</v>
      </c>
      <c r="C110" s="149">
        <v>24334848</v>
      </c>
      <c r="D110" s="149">
        <v>254012896</v>
      </c>
      <c r="E110" s="149">
        <v>0</v>
      </c>
    </row>
    <row r="111" spans="2:5">
      <c r="B111" s="3" t="s">
        <v>69</v>
      </c>
      <c r="C111" s="149">
        <v>122965077</v>
      </c>
      <c r="D111" s="149">
        <v>18660634</v>
      </c>
      <c r="E111" s="149">
        <v>0</v>
      </c>
    </row>
    <row r="112" spans="3:5">
      <c r="C112" s="150"/>
      <c r="D112" s="150"/>
      <c r="E112" s="150"/>
    </row>
    <row r="113" ht="15" spans="2:5">
      <c r="B113" s="87" t="s">
        <v>70</v>
      </c>
      <c r="C113" s="150">
        <f>C107-C110-C111</f>
        <v>2754721459</v>
      </c>
      <c r="D113" s="150">
        <f>D107-D110-D111</f>
        <v>2356674324</v>
      </c>
      <c r="E113" s="150">
        <f>E107-E110-E111</f>
        <v>2629243772</v>
      </c>
    </row>
    <row r="115" spans="2:5">
      <c r="B115" s="3" t="s">
        <v>71</v>
      </c>
      <c r="C115" s="151">
        <v>464000000</v>
      </c>
      <c r="D115" s="151">
        <v>420000000</v>
      </c>
      <c r="E115" s="151">
        <v>92000000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0"/>
  <sheetViews>
    <sheetView showGridLines="0" workbookViewId="0">
      <pane xSplit="2" ySplit="5" topLeftCell="C6" activePane="bottomRight" state="frozen"/>
      <selection/>
      <selection pane="topRight"/>
      <selection pane="bottomLeft"/>
      <selection pane="bottomRight" activeCell="B129" sqref="B129"/>
    </sheetView>
  </sheetViews>
  <sheetFormatPr defaultColWidth="9" defaultRowHeight="14.25" outlineLevelCol="6"/>
  <cols>
    <col min="1" max="1" width="2.71428571428571" style="3" customWidth="1"/>
    <col min="2" max="2" width="38.7142857142857" style="3" customWidth="1"/>
    <col min="3" max="4" width="11.5714285714286" style="3" customWidth="1"/>
    <col min="5" max="5" width="12.2857142857143" style="3" customWidth="1"/>
    <col min="6" max="16383" width="9.14285714285714" style="3"/>
    <col min="16384" max="16384" width="9" style="3"/>
  </cols>
  <sheetData>
    <row r="1" s="2" customFormat="1" ht="23.25" spans="1:1">
      <c r="A1" s="9" t="str">
        <f>IS!A1</f>
        <v>UNILEVER GROUP</v>
      </c>
    </row>
    <row r="2" s="2" customFormat="1"/>
    <row r="3" s="2" customFormat="1" ht="15.75" spans="1:1">
      <c r="A3" s="165" t="s">
        <v>72</v>
      </c>
    </row>
    <row r="5" ht="15.75" spans="2:5">
      <c r="B5" s="53" t="s">
        <v>73</v>
      </c>
      <c r="C5" s="13">
        <f>IS!C5</f>
        <v>43465</v>
      </c>
      <c r="D5" s="13">
        <f>IS!D5</f>
        <v>43830</v>
      </c>
      <c r="E5" s="13">
        <f>IS!E5</f>
        <v>44196</v>
      </c>
    </row>
    <row r="6" ht="15" spans="2:2">
      <c r="B6" s="54" t="s">
        <v>74</v>
      </c>
    </row>
    <row r="7" ht="15" spans="2:2">
      <c r="B7" s="55" t="s">
        <v>75</v>
      </c>
    </row>
    <row r="8" spans="2:5">
      <c r="B8" s="162" t="s">
        <v>76</v>
      </c>
      <c r="C8" s="57">
        <v>3230</v>
      </c>
      <c r="D8" s="57">
        <v>4185</v>
      </c>
      <c r="E8" s="57">
        <v>5548</v>
      </c>
    </row>
    <row r="9" spans="2:5">
      <c r="B9" s="162" t="s">
        <v>77</v>
      </c>
      <c r="C9" s="57">
        <v>6485</v>
      </c>
      <c r="D9" s="57">
        <v>6695</v>
      </c>
      <c r="E9" s="57">
        <v>4939</v>
      </c>
    </row>
    <row r="10" spans="2:5">
      <c r="B10" s="162" t="s">
        <v>78</v>
      </c>
      <c r="C10" s="57">
        <v>4301</v>
      </c>
      <c r="D10" s="57">
        <v>4164</v>
      </c>
      <c r="E10" s="57">
        <v>4462</v>
      </c>
    </row>
    <row r="11" spans="2:5">
      <c r="B11" s="56" t="s">
        <v>79</v>
      </c>
      <c r="C11" s="57">
        <v>472</v>
      </c>
      <c r="D11" s="57">
        <v>397</v>
      </c>
      <c r="E11" s="57">
        <v>372</v>
      </c>
    </row>
    <row r="12" spans="2:5">
      <c r="B12" s="56" t="s">
        <v>80</v>
      </c>
      <c r="C12" s="58">
        <v>874</v>
      </c>
      <c r="D12" s="58">
        <v>907</v>
      </c>
      <c r="E12" s="58">
        <v>808</v>
      </c>
    </row>
    <row r="13" spans="2:5">
      <c r="B13" s="56" t="s">
        <v>81</v>
      </c>
      <c r="C13" s="59">
        <v>119</v>
      </c>
      <c r="D13" s="59">
        <v>82</v>
      </c>
      <c r="E13" s="59">
        <v>28</v>
      </c>
    </row>
    <row r="14" spans="2:5">
      <c r="B14" s="162" t="s">
        <v>82</v>
      </c>
      <c r="C14" s="60">
        <f>SUM(C8:C13)</f>
        <v>15481</v>
      </c>
      <c r="D14" s="60">
        <f>SUM(D8:D13)</f>
        <v>16430</v>
      </c>
      <c r="E14" s="60">
        <f>SUM(E8:E13)</f>
        <v>16157</v>
      </c>
    </row>
    <row r="15" ht="15" spans="2:5">
      <c r="B15" s="55" t="s">
        <v>83</v>
      </c>
      <c r="C15" s="61"/>
      <c r="D15" s="61"/>
      <c r="E15" s="61"/>
    </row>
    <row r="16" spans="2:5">
      <c r="B16" s="62" t="s">
        <v>84</v>
      </c>
      <c r="C16" s="57">
        <v>10347</v>
      </c>
      <c r="D16" s="57">
        <v>12062</v>
      </c>
      <c r="E16" s="57">
        <v>15999</v>
      </c>
    </row>
    <row r="17" spans="2:5">
      <c r="B17" s="62" t="s">
        <v>85</v>
      </c>
      <c r="C17" s="57">
        <v>17341</v>
      </c>
      <c r="D17" s="57">
        <v>18067</v>
      </c>
      <c r="E17" s="57">
        <v>18942</v>
      </c>
    </row>
    <row r="18" spans="2:5">
      <c r="B18" s="62" t="s">
        <v>86</v>
      </c>
      <c r="C18" s="57">
        <v>12152</v>
      </c>
      <c r="D18" s="57">
        <v>12962</v>
      </c>
      <c r="E18" s="57">
        <v>10558</v>
      </c>
    </row>
    <row r="19" spans="2:5">
      <c r="B19" s="62" t="s">
        <v>87</v>
      </c>
      <c r="C19" s="57">
        <v>1728</v>
      </c>
      <c r="D19" s="57">
        <v>2422</v>
      </c>
      <c r="E19" s="57">
        <v>2722</v>
      </c>
    </row>
    <row r="20" spans="2:5">
      <c r="B20" s="62" t="s">
        <v>88</v>
      </c>
      <c r="C20" s="57">
        <v>1117</v>
      </c>
      <c r="D20" s="57">
        <v>1336</v>
      </c>
      <c r="E20" s="57">
        <v>1474</v>
      </c>
    </row>
    <row r="21" spans="2:5">
      <c r="B21" s="62" t="s">
        <v>89</v>
      </c>
      <c r="C21" s="57">
        <v>642</v>
      </c>
      <c r="D21" s="57">
        <v>874</v>
      </c>
      <c r="E21" s="57">
        <v>876</v>
      </c>
    </row>
    <row r="22" spans="2:5">
      <c r="B22" s="162" t="s">
        <v>90</v>
      </c>
      <c r="C22" s="63">
        <v>648</v>
      </c>
      <c r="D22" s="63">
        <v>653</v>
      </c>
      <c r="E22" s="63">
        <v>931</v>
      </c>
    </row>
    <row r="23" spans="2:5">
      <c r="B23" s="166" t="s">
        <v>91</v>
      </c>
      <c r="C23" s="61">
        <f>SUM(C14:C22)</f>
        <v>59456</v>
      </c>
      <c r="D23" s="61">
        <f>SUM(D14:D22)</f>
        <v>64806</v>
      </c>
      <c r="E23" s="61">
        <f>SUM(E14:E22)</f>
        <v>67659</v>
      </c>
    </row>
    <row r="24" spans="2:5">
      <c r="B24" s="65"/>
      <c r="C24" s="66"/>
      <c r="D24" s="66"/>
      <c r="E24" s="66"/>
    </row>
    <row r="25" ht="15" spans="2:5">
      <c r="B25" s="55" t="s">
        <v>92</v>
      </c>
      <c r="C25" s="61"/>
      <c r="D25" s="61"/>
      <c r="E25" s="61"/>
    </row>
    <row r="26" spans="2:5">
      <c r="B26" s="62" t="s">
        <v>93</v>
      </c>
      <c r="C26" s="61"/>
      <c r="D26" s="61"/>
      <c r="E26" s="61"/>
    </row>
    <row r="27" spans="2:5">
      <c r="B27" s="56" t="s">
        <v>94</v>
      </c>
      <c r="C27" s="57">
        <v>3235</v>
      </c>
      <c r="D27" s="57">
        <v>4691</v>
      </c>
      <c r="E27" s="57">
        <v>4461</v>
      </c>
    </row>
    <row r="28" spans="2:7">
      <c r="B28" s="56" t="s">
        <v>95</v>
      </c>
      <c r="C28" s="57">
        <v>14457</v>
      </c>
      <c r="D28" s="57">
        <v>14768</v>
      </c>
      <c r="E28" s="57">
        <v>14132</v>
      </c>
      <c r="G28" s="67"/>
    </row>
    <row r="29" spans="2:5">
      <c r="B29" s="56" t="s">
        <v>96</v>
      </c>
      <c r="C29" s="57">
        <v>1445</v>
      </c>
      <c r="D29" s="57">
        <v>898</v>
      </c>
      <c r="E29" s="57">
        <v>1451</v>
      </c>
    </row>
    <row r="30" spans="2:5">
      <c r="B30" s="56" t="s">
        <v>97</v>
      </c>
      <c r="C30" s="58">
        <v>624</v>
      </c>
      <c r="D30" s="58">
        <v>620</v>
      </c>
      <c r="E30" s="58">
        <v>547</v>
      </c>
    </row>
    <row r="31" spans="2:5">
      <c r="B31" s="56" t="s">
        <v>98</v>
      </c>
      <c r="C31" s="63">
        <v>11</v>
      </c>
      <c r="D31" s="63">
        <v>1</v>
      </c>
      <c r="E31" s="63">
        <v>1</v>
      </c>
    </row>
    <row r="32" spans="2:5">
      <c r="B32" s="162" t="s">
        <v>99</v>
      </c>
      <c r="C32" s="68">
        <f>SUM(C27:C31)</f>
        <v>19772</v>
      </c>
      <c r="D32" s="68">
        <f>SUM(D27:D31)</f>
        <v>20978</v>
      </c>
      <c r="E32" s="68">
        <f>SUM(E27:E31)</f>
        <v>20592</v>
      </c>
    </row>
    <row r="33" spans="2:5">
      <c r="B33" s="62"/>
      <c r="C33" s="61"/>
      <c r="D33" s="61"/>
      <c r="E33" s="61"/>
    </row>
    <row r="34" s="52" customFormat="1" ht="15" spans="2:7">
      <c r="B34" s="55" t="s">
        <v>100</v>
      </c>
      <c r="C34" s="61"/>
      <c r="D34" s="61"/>
      <c r="E34" s="61"/>
      <c r="G34" s="69"/>
    </row>
    <row r="35" spans="2:7">
      <c r="B35" s="62"/>
      <c r="C35" s="61"/>
      <c r="D35" s="61"/>
      <c r="E35" s="61"/>
      <c r="G35" s="67"/>
    </row>
    <row r="36" spans="2:7">
      <c r="B36" s="62" t="s">
        <v>94</v>
      </c>
      <c r="C36" s="57">
        <v>21650</v>
      </c>
      <c r="D36" s="57">
        <v>23566</v>
      </c>
      <c r="E36" s="57">
        <v>22844</v>
      </c>
      <c r="G36" s="67"/>
    </row>
    <row r="37" spans="2:5">
      <c r="B37" s="62" t="s">
        <v>101</v>
      </c>
      <c r="C37" s="57">
        <v>174</v>
      </c>
      <c r="D37" s="57">
        <v>182</v>
      </c>
      <c r="E37" s="57">
        <v>149</v>
      </c>
    </row>
    <row r="38" spans="2:5">
      <c r="B38" s="62" t="s">
        <v>102</v>
      </c>
      <c r="C38" s="58"/>
      <c r="D38" s="58"/>
      <c r="E38" s="58"/>
    </row>
    <row r="39" spans="2:5">
      <c r="B39" s="62" t="s">
        <v>103</v>
      </c>
      <c r="C39" s="58">
        <v>1209</v>
      </c>
      <c r="D39" s="58">
        <v>1157</v>
      </c>
      <c r="E39" s="58">
        <v>1109</v>
      </c>
    </row>
    <row r="40" spans="2:5">
      <c r="B40" s="62" t="s">
        <v>104</v>
      </c>
      <c r="C40" s="57">
        <v>1393</v>
      </c>
      <c r="D40" s="57">
        <v>1461</v>
      </c>
      <c r="E40" s="57">
        <v>1326</v>
      </c>
    </row>
    <row r="41" spans="2:5">
      <c r="B41" s="62" t="s">
        <v>97</v>
      </c>
      <c r="C41" s="57">
        <v>697</v>
      </c>
      <c r="D41" s="57">
        <v>664</v>
      </c>
      <c r="E41" s="57">
        <v>583</v>
      </c>
    </row>
    <row r="42" spans="2:5">
      <c r="B42" s="62" t="s">
        <v>105</v>
      </c>
      <c r="C42" s="57">
        <v>1923</v>
      </c>
      <c r="D42" s="57">
        <v>2573</v>
      </c>
      <c r="E42" s="57">
        <v>3166</v>
      </c>
    </row>
    <row r="43" spans="2:5">
      <c r="B43" s="62" t="s">
        <v>106</v>
      </c>
      <c r="C43" s="57">
        <v>346</v>
      </c>
      <c r="D43" s="57">
        <v>339</v>
      </c>
      <c r="E43" s="57">
        <v>235</v>
      </c>
    </row>
    <row r="44" spans="2:6">
      <c r="B44" s="166" t="s">
        <v>107</v>
      </c>
      <c r="C44" s="60">
        <f>SUM(C32:C43)</f>
        <v>47164</v>
      </c>
      <c r="D44" s="60">
        <f>SUM(D32:D43)</f>
        <v>50920</v>
      </c>
      <c r="E44" s="60">
        <f>SUM(E32:E43)</f>
        <v>50004</v>
      </c>
      <c r="F44" s="60"/>
    </row>
    <row r="45" spans="2:5">
      <c r="B45" s="56" t="s">
        <v>108</v>
      </c>
      <c r="C45" s="70" t="s">
        <v>109</v>
      </c>
      <c r="D45" s="70" t="s">
        <v>109</v>
      </c>
      <c r="E45" s="70" t="s">
        <v>109</v>
      </c>
    </row>
    <row r="46" spans="2:5">
      <c r="B46" s="62" t="s">
        <v>110</v>
      </c>
      <c r="C46" s="61"/>
      <c r="D46" s="61"/>
      <c r="E46" s="61"/>
    </row>
    <row r="47" spans="2:5">
      <c r="B47" s="56" t="s">
        <v>111</v>
      </c>
      <c r="C47" s="57">
        <v>11572</v>
      </c>
      <c r="D47" s="57">
        <v>13192</v>
      </c>
      <c r="E47" s="57">
        <v>15266</v>
      </c>
    </row>
    <row r="48" spans="2:5">
      <c r="B48" s="162" t="s">
        <v>112</v>
      </c>
      <c r="C48" s="63">
        <v>720</v>
      </c>
      <c r="D48" s="63">
        <v>694</v>
      </c>
      <c r="E48" s="63">
        <v>2389</v>
      </c>
    </row>
    <row r="49" spans="2:5">
      <c r="B49" s="56" t="s">
        <v>113</v>
      </c>
      <c r="C49" s="71">
        <f>SUM(C47:C48)</f>
        <v>12292</v>
      </c>
      <c r="D49" s="71">
        <f>SUM(D47:D48)</f>
        <v>13886</v>
      </c>
      <c r="E49" s="71">
        <f>SUM(E47:E48)</f>
        <v>17655</v>
      </c>
    </row>
    <row r="50" ht="28.5" spans="2:6">
      <c r="B50" s="166" t="s">
        <v>114</v>
      </c>
      <c r="C50" s="61">
        <f>C49+C44</f>
        <v>59456</v>
      </c>
      <c r="D50" s="61">
        <f>D49+D44</f>
        <v>64806</v>
      </c>
      <c r="E50" s="61">
        <f>E49+E44</f>
        <v>67659</v>
      </c>
      <c r="F50" s="61">
        <f t="shared" ref="F50" si="0">F49+F44</f>
        <v>0</v>
      </c>
    </row>
    <row r="51" ht="15" spans="2:5">
      <c r="B51" s="72"/>
      <c r="C51" s="73"/>
      <c r="D51" s="73"/>
      <c r="E51" s="73"/>
    </row>
    <row r="53" spans="2:5">
      <c r="B53" s="3" t="s">
        <v>115</v>
      </c>
      <c r="C53" s="67">
        <f>C50-C23</f>
        <v>0</v>
      </c>
      <c r="D53" s="67">
        <f>D50-D23</f>
        <v>0</v>
      </c>
      <c r="E53" s="67">
        <f>E50-E23</f>
        <v>0</v>
      </c>
    </row>
    <row r="54" spans="3:5">
      <c r="C54" s="67"/>
      <c r="D54" s="67"/>
      <c r="E54" s="67"/>
    </row>
    <row r="55" ht="15.75" spans="2:5">
      <c r="B55" s="53"/>
      <c r="C55" s="13">
        <f>C5</f>
        <v>43465</v>
      </c>
      <c r="D55" s="13">
        <f>D5</f>
        <v>43830</v>
      </c>
      <c r="E55" s="13">
        <f>E5</f>
        <v>44196</v>
      </c>
    </row>
    <row r="56" ht="15" spans="2:2">
      <c r="B56" s="54" t="s">
        <v>74</v>
      </c>
    </row>
    <row r="57" spans="2:2">
      <c r="B57" s="74" t="s">
        <v>75</v>
      </c>
    </row>
    <row r="58" spans="2:5">
      <c r="B58" s="162" t="s">
        <v>76</v>
      </c>
      <c r="C58" s="75">
        <f>C8/C$23</f>
        <v>0.0543258880516685</v>
      </c>
      <c r="D58" s="75">
        <f>D8/D$23</f>
        <v>0.0645773539487084</v>
      </c>
      <c r="E58" s="75">
        <f>E8/E$23</f>
        <v>0.0819994383600112</v>
      </c>
    </row>
    <row r="59" spans="2:5">
      <c r="B59" s="162" t="s">
        <v>77</v>
      </c>
      <c r="C59" s="75">
        <f t="shared" ref="C59:C64" si="1">C9/C$23</f>
        <v>0.109072255113025</v>
      </c>
      <c r="D59" s="75">
        <f>D9/D$23</f>
        <v>0.103308335647934</v>
      </c>
      <c r="E59" s="75">
        <f>E9/E$23</f>
        <v>0.0729984185400316</v>
      </c>
    </row>
    <row r="60" spans="2:5">
      <c r="B60" s="162" t="s">
        <v>78</v>
      </c>
      <c r="C60" s="75">
        <f t="shared" si="1"/>
        <v>0.0723392088266954</v>
      </c>
      <c r="D60" s="75">
        <f>D10/D$23</f>
        <v>0.0642533098787149</v>
      </c>
      <c r="E60" s="75">
        <f>E10/E$23</f>
        <v>0.0659483586810328</v>
      </c>
    </row>
    <row r="61" spans="2:5">
      <c r="B61" s="56" t="s">
        <v>79</v>
      </c>
      <c r="C61" s="75">
        <f t="shared" si="1"/>
        <v>0.00793864370290635</v>
      </c>
      <c r="D61" s="75">
        <f>D11/D$23</f>
        <v>0.00612597598987748</v>
      </c>
      <c r="E61" s="75">
        <f>E11/E$23</f>
        <v>0.0054981598900368</v>
      </c>
    </row>
    <row r="62" spans="2:5">
      <c r="B62" s="56" t="s">
        <v>80</v>
      </c>
      <c r="C62" s="75">
        <f t="shared" si="1"/>
        <v>0.0146999461786868</v>
      </c>
      <c r="D62" s="75">
        <f>D12/D$23</f>
        <v>0.0139956176897201</v>
      </c>
      <c r="E62" s="75">
        <f>E12/E$23</f>
        <v>0.0119422397611552</v>
      </c>
    </row>
    <row r="63" spans="2:5">
      <c r="B63" s="56" t="s">
        <v>81</v>
      </c>
      <c r="C63" s="75">
        <f t="shared" si="1"/>
        <v>0.0020014800861141</v>
      </c>
      <c r="D63" s="75">
        <f>D13/D$23</f>
        <v>0.00126531493997469</v>
      </c>
      <c r="E63" s="75">
        <f>E13/E$23</f>
        <v>0.0004138399917232</v>
      </c>
    </row>
    <row r="64" spans="2:5">
      <c r="B64" s="162" t="s">
        <v>82</v>
      </c>
      <c r="C64" s="75">
        <f t="shared" si="1"/>
        <v>0.260377421959096</v>
      </c>
      <c r="D64" s="75">
        <f>D14/D$23</f>
        <v>0.253525908094929</v>
      </c>
      <c r="E64" s="75">
        <f>E14/E$23</f>
        <v>0.238800455223991</v>
      </c>
    </row>
    <row r="65" spans="2:5">
      <c r="B65" s="56"/>
      <c r="C65" s="75"/>
      <c r="D65" s="75"/>
      <c r="E65" s="75"/>
    </row>
    <row r="66" spans="2:5">
      <c r="B66" s="62" t="s">
        <v>84</v>
      </c>
      <c r="C66" s="75">
        <f>C16/C$23</f>
        <v>0.174027852529602</v>
      </c>
      <c r="D66" s="75">
        <f>D16/D$23</f>
        <v>0.186124741536278</v>
      </c>
      <c r="E66" s="75">
        <f>E16/E$23</f>
        <v>0.236465215270696</v>
      </c>
    </row>
    <row r="67" spans="2:5">
      <c r="B67" s="62" t="s">
        <v>85</v>
      </c>
      <c r="C67" s="75">
        <f t="shared" ref="C67:C73" si="2">C17/C$23</f>
        <v>0.291661060279871</v>
      </c>
      <c r="D67" s="75">
        <f>D17/D$23</f>
        <v>0.278785914884424</v>
      </c>
      <c r="E67" s="75">
        <f>E17/E$23</f>
        <v>0.279962754400745</v>
      </c>
    </row>
    <row r="68" spans="2:5">
      <c r="B68" s="62" t="s">
        <v>86</v>
      </c>
      <c r="C68" s="75">
        <f t="shared" si="2"/>
        <v>0.204386437029064</v>
      </c>
      <c r="D68" s="75">
        <f>D18/D$23</f>
        <v>0.200012344536</v>
      </c>
      <c r="E68" s="75">
        <f>E18/E$23</f>
        <v>0.156047236879055</v>
      </c>
    </row>
    <row r="69" spans="2:5">
      <c r="B69" s="62" t="s">
        <v>87</v>
      </c>
      <c r="C69" s="75">
        <f t="shared" si="2"/>
        <v>0.0290635091496232</v>
      </c>
      <c r="D69" s="75">
        <f>D19/D$23</f>
        <v>0.0373730827392525</v>
      </c>
      <c r="E69" s="75">
        <f>E19/E$23</f>
        <v>0.0402311591953768</v>
      </c>
    </row>
    <row r="70" spans="2:5">
      <c r="B70" s="62" t="s">
        <v>88</v>
      </c>
      <c r="C70" s="75">
        <f t="shared" si="2"/>
        <v>0.0187870021528525</v>
      </c>
      <c r="D70" s="75">
        <f>D20/D$23</f>
        <v>0.0206153751195877</v>
      </c>
      <c r="E70" s="75">
        <f>E20/E$23</f>
        <v>0.0217857195642856</v>
      </c>
    </row>
    <row r="71" spans="2:5">
      <c r="B71" s="62" t="s">
        <v>89</v>
      </c>
      <c r="C71" s="75">
        <f t="shared" si="2"/>
        <v>0.0107979009687836</v>
      </c>
      <c r="D71" s="75">
        <f>D21/D$23</f>
        <v>0.0134864055797303</v>
      </c>
      <c r="E71" s="75">
        <f>E21/E$23</f>
        <v>0.0129472797410544</v>
      </c>
    </row>
    <row r="72" spans="2:5">
      <c r="B72" s="162" t="s">
        <v>90</v>
      </c>
      <c r="C72" s="75">
        <f t="shared" si="2"/>
        <v>0.0108988159311087</v>
      </c>
      <c r="D72" s="75">
        <f>D22/D$23</f>
        <v>0.0100762275097985</v>
      </c>
      <c r="E72" s="75">
        <f>E22/E$23</f>
        <v>0.0137601797247964</v>
      </c>
    </row>
    <row r="73" spans="2:5">
      <c r="B73" s="162" t="s">
        <v>91</v>
      </c>
      <c r="C73" s="75">
        <f t="shared" si="2"/>
        <v>1</v>
      </c>
      <c r="D73" s="75">
        <f>D23/D$23</f>
        <v>1</v>
      </c>
      <c r="E73" s="75">
        <f>E23/E$23</f>
        <v>1</v>
      </c>
    </row>
    <row r="74" spans="2:5">
      <c r="B74" s="56"/>
      <c r="C74" s="75"/>
      <c r="D74" s="75"/>
      <c r="E74" s="75"/>
    </row>
    <row r="75" ht="15" spans="2:5">
      <c r="B75" s="76" t="s">
        <v>92</v>
      </c>
      <c r="C75" s="77"/>
      <c r="D75" s="77"/>
      <c r="E75" s="77"/>
    </row>
    <row r="76" spans="2:5">
      <c r="B76" s="62" t="s">
        <v>93</v>
      </c>
      <c r="C76" s="75"/>
      <c r="D76" s="75"/>
      <c r="E76" s="75"/>
    </row>
    <row r="77" spans="2:5">
      <c r="B77" s="56" t="s">
        <v>94</v>
      </c>
      <c r="C77" s="75">
        <f>C27/C$50</f>
        <v>0.054409983853606</v>
      </c>
      <c r="D77" s="75">
        <f>D27/D$50</f>
        <v>0.0723852729685523</v>
      </c>
      <c r="E77" s="75">
        <f>E27/E$50</f>
        <v>0.0659335786813284</v>
      </c>
    </row>
    <row r="78" spans="2:5">
      <c r="B78" s="56" t="s">
        <v>95</v>
      </c>
      <c r="C78" s="75">
        <f>C28/C$50</f>
        <v>0.243154601722282</v>
      </c>
      <c r="D78" s="75">
        <f>D28/D$50</f>
        <v>0.227880134555442</v>
      </c>
      <c r="E78" s="75">
        <f>E28/E$50</f>
        <v>0.208870955822581</v>
      </c>
    </row>
    <row r="79" spans="2:5">
      <c r="B79" s="56" t="s">
        <v>96</v>
      </c>
      <c r="C79" s="75">
        <f>C29/C$50</f>
        <v>0.0243036867599569</v>
      </c>
      <c r="D79" s="75">
        <f>D29/D$50</f>
        <v>0.0138567416597229</v>
      </c>
      <c r="E79" s="75">
        <f>E29/E$50</f>
        <v>0.0214457795710844</v>
      </c>
    </row>
    <row r="80" spans="2:5">
      <c r="B80" s="56" t="s">
        <v>97</v>
      </c>
      <c r="C80" s="75">
        <f>C30/C$50</f>
        <v>0.0104951560818084</v>
      </c>
      <c r="D80" s="75">
        <f>D30/D$50</f>
        <v>0.00956701539980866</v>
      </c>
      <c r="E80" s="75">
        <f>E30/E$50</f>
        <v>0.0080846598383068</v>
      </c>
    </row>
    <row r="81" spans="2:5">
      <c r="B81" s="56" t="s">
        <v>98</v>
      </c>
      <c r="C81" s="75">
        <f>C31/C$50</f>
        <v>0.000185010764262648</v>
      </c>
      <c r="D81" s="75">
        <f>D31/D$50</f>
        <v>1.54306699996914e-5</v>
      </c>
      <c r="E81" s="75">
        <f>E31/E$50</f>
        <v>1.47799997044e-5</v>
      </c>
    </row>
    <row r="82" spans="2:5">
      <c r="B82" s="162" t="s">
        <v>99</v>
      </c>
      <c r="C82" s="75">
        <f>C32/C$50</f>
        <v>0.332548439181916</v>
      </c>
      <c r="D82" s="75">
        <f>D32/D$50</f>
        <v>0.323704595253526</v>
      </c>
      <c r="E82" s="75">
        <f>E32/E$50</f>
        <v>0.304349753913005</v>
      </c>
    </row>
    <row r="83" spans="2:5">
      <c r="B83" s="74"/>
      <c r="C83" s="75"/>
      <c r="D83" s="75"/>
      <c r="E83" s="75"/>
    </row>
    <row r="84" ht="15" spans="2:5">
      <c r="B84" s="55" t="s">
        <v>100</v>
      </c>
      <c r="C84" s="75"/>
      <c r="D84" s="75"/>
      <c r="E84" s="75"/>
    </row>
    <row r="85" spans="2:5">
      <c r="B85" s="74"/>
      <c r="C85" s="75"/>
      <c r="D85" s="75"/>
      <c r="E85" s="75"/>
    </row>
    <row r="86" spans="2:5">
      <c r="B86" s="62" t="s">
        <v>94</v>
      </c>
      <c r="C86" s="75">
        <f>C36/C$50</f>
        <v>0.364134822389666</v>
      </c>
      <c r="D86" s="75">
        <f>D36/D$50</f>
        <v>0.363639169212727</v>
      </c>
      <c r="E86" s="75">
        <f>E36/E$50</f>
        <v>0.337634313247314</v>
      </c>
    </row>
    <row r="87" spans="2:5">
      <c r="B87" s="62" t="s">
        <v>101</v>
      </c>
      <c r="C87" s="75">
        <f t="shared" ref="C87:C101" si="3">C37/C$50</f>
        <v>0.00292653390742734</v>
      </c>
      <c r="D87" s="75">
        <f>D37/D$50</f>
        <v>0.00280838193994383</v>
      </c>
      <c r="E87" s="75">
        <f>E37/E$50</f>
        <v>0.0022022199559556</v>
      </c>
    </row>
    <row r="88" spans="2:5">
      <c r="B88" s="62" t="s">
        <v>102</v>
      </c>
      <c r="C88" s="75">
        <f t="shared" si="3"/>
        <v>0</v>
      </c>
      <c r="D88" s="75">
        <f>D38/D$50</f>
        <v>0</v>
      </c>
      <c r="E88" s="75">
        <f>E38/E$50</f>
        <v>0</v>
      </c>
    </row>
    <row r="89" spans="2:5">
      <c r="B89" s="62" t="s">
        <v>103</v>
      </c>
      <c r="C89" s="75">
        <f t="shared" si="3"/>
        <v>0.0203343649085038</v>
      </c>
      <c r="D89" s="75">
        <f>D39/D$50</f>
        <v>0.0178532851896429</v>
      </c>
      <c r="E89" s="75">
        <f>E39/E$50</f>
        <v>0.0163910196721796</v>
      </c>
    </row>
    <row r="90" spans="2:5">
      <c r="B90" s="62" t="s">
        <v>104</v>
      </c>
      <c r="C90" s="75">
        <f t="shared" si="3"/>
        <v>0.0234290904198062</v>
      </c>
      <c r="D90" s="75">
        <f>D40/D$50</f>
        <v>0.0225442088695491</v>
      </c>
      <c r="E90" s="75">
        <f>E40/E$50</f>
        <v>0.0195982796080344</v>
      </c>
    </row>
    <row r="91" spans="2:5">
      <c r="B91" s="62" t="s">
        <v>97</v>
      </c>
      <c r="C91" s="75">
        <f t="shared" si="3"/>
        <v>0.0117229547900969</v>
      </c>
      <c r="D91" s="75">
        <f>D41/D$50</f>
        <v>0.0102459648797951</v>
      </c>
      <c r="E91" s="75">
        <f>E41/E$50</f>
        <v>0.0086167398276652</v>
      </c>
    </row>
    <row r="92" spans="2:5">
      <c r="B92" s="62" t="s">
        <v>105</v>
      </c>
      <c r="C92" s="75">
        <f t="shared" si="3"/>
        <v>0.0323432454251884</v>
      </c>
      <c r="D92" s="75">
        <f>D42/D$50</f>
        <v>0.0397031139092059</v>
      </c>
      <c r="E92" s="75">
        <f>E42/E$50</f>
        <v>0.0467934790641304</v>
      </c>
    </row>
    <row r="93" spans="2:5">
      <c r="B93" s="62" t="s">
        <v>106</v>
      </c>
      <c r="C93" s="75">
        <f t="shared" si="3"/>
        <v>0.00581942949407966</v>
      </c>
      <c r="D93" s="75">
        <f>D43/D$50</f>
        <v>0.00523099712989538</v>
      </c>
      <c r="E93" s="75">
        <f>E43/E$50</f>
        <v>0.003473299930534</v>
      </c>
    </row>
    <row r="94" spans="2:5">
      <c r="B94" s="166" t="s">
        <v>107</v>
      </c>
      <c r="C94" s="75">
        <f t="shared" si="3"/>
        <v>0.793258880516685</v>
      </c>
      <c r="D94" s="75">
        <f>D44/D$50</f>
        <v>0.785729716384285</v>
      </c>
      <c r="E94" s="75">
        <f>E44/E$50</f>
        <v>0.739059105218818</v>
      </c>
    </row>
    <row r="95" spans="2:5">
      <c r="B95" s="56" t="s">
        <v>108</v>
      </c>
      <c r="C95" s="75"/>
      <c r="D95" s="75"/>
      <c r="E95" s="75"/>
    </row>
    <row r="96" spans="2:5">
      <c r="B96" s="62" t="s">
        <v>110</v>
      </c>
      <c r="C96" s="75"/>
      <c r="D96" s="75"/>
      <c r="E96" s="75"/>
    </row>
    <row r="97" spans="2:5">
      <c r="B97" s="56" t="s">
        <v>111</v>
      </c>
      <c r="C97" s="75">
        <f t="shared" si="3"/>
        <v>0.194631324004306</v>
      </c>
      <c r="D97" s="75">
        <f>D47/D$50</f>
        <v>0.203561398635929</v>
      </c>
      <c r="E97" s="75">
        <f>E47/E$50</f>
        <v>0.225631475487371</v>
      </c>
    </row>
    <row r="98" spans="2:5">
      <c r="B98" s="162" t="s">
        <v>112</v>
      </c>
      <c r="C98" s="75">
        <f t="shared" si="3"/>
        <v>0.0121097954790097</v>
      </c>
      <c r="D98" s="75">
        <f>D48/D$50</f>
        <v>0.0107088849797858</v>
      </c>
      <c r="E98" s="75">
        <f>E48/E$50</f>
        <v>0.0353094192938116</v>
      </c>
    </row>
    <row r="99" spans="2:5">
      <c r="B99" s="56" t="s">
        <v>113</v>
      </c>
      <c r="C99" s="75">
        <f t="shared" si="3"/>
        <v>0.206741119483315</v>
      </c>
      <c r="D99" s="75">
        <f>D49/D$50</f>
        <v>0.214270283615715</v>
      </c>
      <c r="E99" s="75">
        <f>E49/E$50</f>
        <v>0.260940894781182</v>
      </c>
    </row>
    <row r="100" ht="28.5" spans="2:5">
      <c r="B100" s="166" t="s">
        <v>114</v>
      </c>
      <c r="C100" s="75">
        <f t="shared" si="3"/>
        <v>1</v>
      </c>
      <c r="D100" s="75">
        <f>D50/D$50</f>
        <v>1</v>
      </c>
      <c r="E100" s="75">
        <f>E50/E$50</f>
        <v>1</v>
      </c>
    </row>
    <row r="101" ht="15" spans="2:5">
      <c r="B101" s="78"/>
      <c r="C101" s="75"/>
      <c r="D101" s="75"/>
      <c r="E101" s="75"/>
    </row>
    <row r="104" ht="15" spans="2:5">
      <c r="B104" s="79" t="s">
        <v>116</v>
      </c>
      <c r="C104" s="80"/>
      <c r="D104" s="80"/>
      <c r="E104" s="80"/>
    </row>
    <row r="105" spans="2:5">
      <c r="B105" s="3" t="s">
        <v>117</v>
      </c>
      <c r="C105" s="81">
        <f>C14/C32</f>
        <v>0.782975925551285</v>
      </c>
      <c r="D105" s="81">
        <f>D14/D32</f>
        <v>0.783201449137191</v>
      </c>
      <c r="E105" s="81">
        <f>E14/E32</f>
        <v>0.784625097125097</v>
      </c>
    </row>
    <row r="106" spans="2:5">
      <c r="B106" s="3" t="s">
        <v>118</v>
      </c>
      <c r="C106" s="82">
        <f>(C8+C9)/C32</f>
        <v>0.491351406028728</v>
      </c>
      <c r="D106" s="82">
        <f>(D8+D9)/D32</f>
        <v>0.518638573743922</v>
      </c>
      <c r="E106" s="82">
        <f>(E8+E9)/E32</f>
        <v>0.509275446775447</v>
      </c>
    </row>
    <row r="107" spans="2:5">
      <c r="B107" s="3" t="s">
        <v>119</v>
      </c>
      <c r="C107" s="82">
        <f>C8/C32</f>
        <v>0.163362330568481</v>
      </c>
      <c r="D107" s="82">
        <f>D8/D32</f>
        <v>0.199494708742492</v>
      </c>
      <c r="E107" s="82">
        <f>E8/E32</f>
        <v>0.269425019425019</v>
      </c>
    </row>
    <row r="109" spans="2:5">
      <c r="B109" s="3" t="s">
        <v>47</v>
      </c>
      <c r="C109" s="83">
        <f>IS!C6</f>
        <v>50982</v>
      </c>
      <c r="D109" s="83">
        <f>IS!D6</f>
        <v>51980</v>
      </c>
      <c r="E109" s="83">
        <f>IS!E6</f>
        <v>50724</v>
      </c>
    </row>
    <row r="110" spans="2:5">
      <c r="B110" s="3" t="s">
        <v>120</v>
      </c>
      <c r="C110" s="83">
        <f>IS!C7</f>
        <v>28703</v>
      </c>
      <c r="D110" s="83">
        <f>IS!D7</f>
        <v>29102</v>
      </c>
      <c r="E110" s="83">
        <f>IS!E7</f>
        <v>28684</v>
      </c>
    </row>
    <row r="111" spans="2:5">
      <c r="B111" s="3" t="s">
        <v>121</v>
      </c>
      <c r="C111" s="83"/>
      <c r="D111" s="83">
        <f>D110+D10-C10</f>
        <v>28965</v>
      </c>
      <c r="E111" s="83">
        <f>E110+E10-D10</f>
        <v>28982</v>
      </c>
    </row>
    <row r="113" ht="15" spans="2:5">
      <c r="B113" s="79" t="s">
        <v>122</v>
      </c>
      <c r="C113" s="80"/>
      <c r="D113" s="80"/>
      <c r="E113" s="80"/>
    </row>
    <row r="114" spans="2:5">
      <c r="B114" s="3" t="s">
        <v>123</v>
      </c>
      <c r="D114" s="82">
        <f>D109/AVERAGE(C9:D9)</f>
        <v>7.88770864946889</v>
      </c>
      <c r="E114" s="82">
        <f>E109/AVERAGE(D9:E9)</f>
        <v>8.71995874161939</v>
      </c>
    </row>
    <row r="115" spans="2:5">
      <c r="B115" s="3" t="s">
        <v>124</v>
      </c>
      <c r="D115" s="82">
        <f>D110/AVERAGE(C10:D10)</f>
        <v>6.87584170112227</v>
      </c>
      <c r="E115" s="82">
        <f>E110/AVERAGE(D10:E10)</f>
        <v>6.65059123579875</v>
      </c>
    </row>
    <row r="116" spans="2:5">
      <c r="B116" s="3" t="s">
        <v>125</v>
      </c>
      <c r="D116" s="82">
        <f>D111/AVERAGE(C29:D29)</f>
        <v>24.7247119078105</v>
      </c>
      <c r="E116" s="82">
        <f>E111/AVERAGE(D29:E29)</f>
        <v>24.6760323541933</v>
      </c>
    </row>
    <row r="119" ht="15" spans="2:5">
      <c r="B119" s="79" t="s">
        <v>126</v>
      </c>
      <c r="C119" s="80">
        <v>365</v>
      </c>
      <c r="D119" s="80"/>
      <c r="E119" s="80"/>
    </row>
    <row r="120" spans="2:5">
      <c r="B120" s="3" t="s">
        <v>127</v>
      </c>
      <c r="D120" s="84">
        <f>$C$119/D114</f>
        <v>46.2745286648711</v>
      </c>
      <c r="E120" s="84">
        <f>$C$119/E114</f>
        <v>41.8579962148096</v>
      </c>
    </row>
    <row r="121" spans="2:5">
      <c r="B121" s="3" t="s">
        <v>128</v>
      </c>
      <c r="D121" s="84">
        <f>$C$119/D115</f>
        <v>53.0844100061851</v>
      </c>
      <c r="E121" s="84">
        <f>$C$119/E115</f>
        <v>54.8823385859713</v>
      </c>
    </row>
    <row r="122" spans="2:5">
      <c r="B122" s="3" t="s">
        <v>129</v>
      </c>
      <c r="D122" s="84">
        <f>$C$119/D116</f>
        <v>14.7625582599689</v>
      </c>
      <c r="E122" s="84">
        <f>$C$119/E116</f>
        <v>14.7916810434063</v>
      </c>
    </row>
    <row r="123" spans="2:5">
      <c r="B123" s="3" t="s">
        <v>130</v>
      </c>
      <c r="D123" s="85">
        <f>D120+D121-D122</f>
        <v>84.5963804110873</v>
      </c>
      <c r="E123" s="85">
        <f>E120+E121-E122</f>
        <v>81.9486537573746</v>
      </c>
    </row>
    <row r="126" ht="15" spans="2:5">
      <c r="B126" s="79" t="s">
        <v>131</v>
      </c>
      <c r="C126" s="80"/>
      <c r="D126" s="80"/>
      <c r="E126" s="80"/>
    </row>
    <row r="127" spans="2:5">
      <c r="B127" s="3" t="s">
        <v>132</v>
      </c>
      <c r="D127" s="85">
        <f>D109/AVERAGE(C23:D23)</f>
        <v>0.836619400943168</v>
      </c>
      <c r="E127" s="85">
        <f>E109/AVERAGE(D23:E23)</f>
        <v>0.765847582380251</v>
      </c>
    </row>
    <row r="128" spans="2:5">
      <c r="B128" s="3" t="s">
        <v>133</v>
      </c>
      <c r="D128" s="85">
        <f>D109/AVERAGE(C16:D16)</f>
        <v>4.63920746128788</v>
      </c>
      <c r="E128" s="85">
        <f>E109/AVERAGE(D16:E16)</f>
        <v>3.61526674031574</v>
      </c>
    </row>
    <row r="129" spans="2:5">
      <c r="B129" s="3" t="s">
        <v>134</v>
      </c>
      <c r="D129" s="85">
        <f>D109/AVERAGE(C49:D49)</f>
        <v>3.97127358850944</v>
      </c>
      <c r="E129" s="85">
        <f>E109/AVERAGE(D49:E49)</f>
        <v>3.21638502266891</v>
      </c>
    </row>
    <row r="131" ht="15" spans="2:5">
      <c r="B131" s="79" t="s">
        <v>135</v>
      </c>
      <c r="C131" s="80"/>
      <c r="D131" s="80"/>
      <c r="E131" s="80"/>
    </row>
    <row r="132" spans="2:5">
      <c r="B132" s="3" t="s">
        <v>136</v>
      </c>
      <c r="C132" s="86">
        <f>IS!C8/IS!C6</f>
        <v>0.436997371621357</v>
      </c>
      <c r="D132" s="86">
        <f>IS!D8/IS!D6</f>
        <v>0.440130819545979</v>
      </c>
      <c r="E132" s="86">
        <f>IS!E8/IS!E6</f>
        <v>0.43450831953316</v>
      </c>
    </row>
    <row r="133" spans="2:5">
      <c r="B133" s="3" t="s">
        <v>137</v>
      </c>
      <c r="C133" s="86">
        <f>IS!C12/IS!C6</f>
        <v>0.247911027421443</v>
      </c>
      <c r="D133" s="86">
        <f>IS!D12/IS!D6</f>
        <v>0.167525971527511</v>
      </c>
      <c r="E133" s="86">
        <f>IS!E12/IS!E6</f>
        <v>0.163689772099992</v>
      </c>
    </row>
    <row r="134" spans="2:5">
      <c r="B134" s="3" t="s">
        <v>138</v>
      </c>
      <c r="C134" s="86">
        <f>IS!C21/IS!C6</f>
        <v>0.183770742615041</v>
      </c>
      <c r="D134" s="86">
        <f>IS!D21/IS!D6</f>
        <v>0.108214697960754</v>
      </c>
      <c r="E134" s="86">
        <f>IS!E21/IS!E6</f>
        <v>0.110026811765634</v>
      </c>
    </row>
    <row r="136" spans="2:5">
      <c r="B136" s="3" t="s">
        <v>139</v>
      </c>
      <c r="C136" s="86"/>
      <c r="D136" s="86">
        <f>IS!D12/AVERAGE(BS!C23:D23)</f>
        <v>0.140155477941768</v>
      </c>
      <c r="E136" s="86">
        <f>IS!E12/AVERAGE(BS!D23:E23)</f>
        <v>0.125361416223153</v>
      </c>
    </row>
    <row r="137" ht="15" spans="2:5">
      <c r="B137" s="87" t="s">
        <v>140</v>
      </c>
      <c r="C137" s="86"/>
      <c r="D137" s="86">
        <f>IS!D19/AVERAGE(BS!C49:D49)</f>
        <v>0.460386584154634</v>
      </c>
      <c r="E137" s="86">
        <f>IS!E19/AVERAGE(BS!D49:E49)</f>
        <v>0.385086078437589</v>
      </c>
    </row>
    <row r="138" spans="2:5">
      <c r="B138" s="3" t="s">
        <v>141</v>
      </c>
      <c r="C138" s="86"/>
      <c r="D138" s="86">
        <f>IS!D19/AVERAGE(BS!C47:D47)</f>
        <v>0.486674204490389</v>
      </c>
      <c r="E138" s="86">
        <f>IS!E19/AVERAGE(BS!D47:E47)</f>
        <v>0.426804413521681</v>
      </c>
    </row>
    <row r="139" spans="4:5">
      <c r="D139" s="86"/>
      <c r="E139" s="86"/>
    </row>
    <row r="140" ht="15" spans="2:5">
      <c r="B140" s="79" t="s">
        <v>142</v>
      </c>
      <c r="C140" s="80"/>
      <c r="D140" s="80"/>
      <c r="E140" s="80"/>
    </row>
    <row r="141" spans="2:5">
      <c r="B141" s="3" t="s">
        <v>143</v>
      </c>
      <c r="D141" s="88">
        <f>IS!D19/IS!D6</f>
        <v>0.115929203539823</v>
      </c>
      <c r="E141" s="88">
        <f>IS!E19/IS!E6</f>
        <v>0.119726362274269</v>
      </c>
    </row>
    <row r="142" spans="2:5">
      <c r="B142" s="3" t="s">
        <v>144</v>
      </c>
      <c r="D142" s="86">
        <f>D127</f>
        <v>0.836619400943168</v>
      </c>
      <c r="E142" s="86">
        <f>E127</f>
        <v>0.765847582380251</v>
      </c>
    </row>
    <row r="143" spans="2:5">
      <c r="B143" s="52" t="s">
        <v>145</v>
      </c>
      <c r="D143" s="86">
        <f>AVERAGE(C23:D23)/AVERAGE(C49:D49)</f>
        <v>4.74681029872412</v>
      </c>
      <c r="E143" s="86">
        <f>AVERAGE(D23:E23)/AVERAGE(D49:E49)</f>
        <v>4.19977172569037</v>
      </c>
    </row>
    <row r="144" ht="15" spans="2:5">
      <c r="B144" s="87" t="s">
        <v>146</v>
      </c>
      <c r="D144" s="89">
        <f>D143*D142*D141</f>
        <v>0.460386584154634</v>
      </c>
      <c r="E144" s="89">
        <f>E143*E142*E141</f>
        <v>0.385086078437589</v>
      </c>
    </row>
    <row r="146" spans="2:5">
      <c r="B146" s="3" t="s">
        <v>147</v>
      </c>
      <c r="C146" s="90">
        <f>CF!C12</f>
        <v>12639</v>
      </c>
      <c r="D146" s="90">
        <f>CF!D12</f>
        <v>8708</v>
      </c>
      <c r="E146" s="90">
        <f>CF!E12</f>
        <v>8303</v>
      </c>
    </row>
    <row r="147" spans="2:5">
      <c r="B147" s="3" t="s">
        <v>148</v>
      </c>
      <c r="C147" s="90">
        <f>CF!C13</f>
        <v>2216</v>
      </c>
      <c r="D147" s="90">
        <f>CF!D13</f>
        <v>1982</v>
      </c>
      <c r="E147" s="90">
        <f>CF!E13</f>
        <v>2018</v>
      </c>
    </row>
    <row r="148" spans="2:5">
      <c r="B148" s="3" t="s">
        <v>149</v>
      </c>
      <c r="C148" s="67">
        <v>571</v>
      </c>
      <c r="D148" s="67">
        <v>694</v>
      </c>
      <c r="E148" s="67">
        <v>624</v>
      </c>
    </row>
    <row r="150" ht="15" spans="2:5">
      <c r="B150" s="79" t="s">
        <v>150</v>
      </c>
      <c r="C150" s="80"/>
      <c r="D150" s="80"/>
      <c r="E150" s="80"/>
    </row>
    <row r="151" spans="2:5">
      <c r="B151" s="3" t="s">
        <v>151</v>
      </c>
      <c r="C151" s="67">
        <f>C44/C47</f>
        <v>4.07569996543381</v>
      </c>
      <c r="D151" s="67">
        <f>D44/D47</f>
        <v>3.85991510006064</v>
      </c>
      <c r="E151" s="85">
        <f>(E44)/E47</f>
        <v>3.27551421459452</v>
      </c>
    </row>
    <row r="152" spans="2:5">
      <c r="B152" s="3" t="s">
        <v>152</v>
      </c>
      <c r="C152" s="67">
        <f>C44/C23</f>
        <v>0.793258880516685</v>
      </c>
      <c r="D152" s="67">
        <f>D44/D23</f>
        <v>0.785729716384285</v>
      </c>
      <c r="E152" s="85">
        <f>(E44/E23)</f>
        <v>0.739059105218818</v>
      </c>
    </row>
    <row r="153" spans="2:5">
      <c r="B153" s="3" t="s">
        <v>153</v>
      </c>
      <c r="C153" s="90">
        <f>(C146+C147)/C148</f>
        <v>26.015761821366</v>
      </c>
      <c r="D153" s="90">
        <f>(D146+D147)/D148</f>
        <v>15.4034582132565</v>
      </c>
      <c r="E153" s="90">
        <f>(E146+E147)/E148</f>
        <v>16.5400641025641</v>
      </c>
    </row>
    <row r="154" spans="2:5">
      <c r="B154" s="3" t="s">
        <v>154</v>
      </c>
      <c r="C154" s="91">
        <f>SUM(C146:C147)/(C44+C148)</f>
        <v>0.311197234733424</v>
      </c>
      <c r="D154" s="91">
        <f>SUM(D146:D147)/(D44+D148)</f>
        <v>0.207114348820088</v>
      </c>
      <c r="E154" s="91">
        <f>SUM(E146:E147)/(E44+E148)</f>
        <v>0.203859524373864</v>
      </c>
    </row>
    <row r="157" ht="15" spans="2:5">
      <c r="B157" s="79" t="s">
        <v>155</v>
      </c>
      <c r="C157" s="80"/>
      <c r="D157" s="80"/>
      <c r="E157" s="80"/>
    </row>
    <row r="159" spans="2:5">
      <c r="B159" s="3" t="s">
        <v>156</v>
      </c>
      <c r="C159" s="15">
        <v>4066</v>
      </c>
      <c r="D159" s="15">
        <v>4209</v>
      </c>
      <c r="E159" s="15">
        <v>4279</v>
      </c>
    </row>
    <row r="160" spans="2:5">
      <c r="B160" s="3" t="s">
        <v>48</v>
      </c>
      <c r="C160" s="3">
        <v>9788</v>
      </c>
      <c r="D160" s="3">
        <v>6026</v>
      </c>
      <c r="E160" s="3">
        <v>6073</v>
      </c>
    </row>
    <row r="161" spans="2:5">
      <c r="B161" s="3" t="s">
        <v>157</v>
      </c>
      <c r="C161" s="92">
        <f>C159/C160</f>
        <v>0.415406620351451</v>
      </c>
      <c r="D161" s="92">
        <f>D159/D160</f>
        <v>0.698473282442748</v>
      </c>
      <c r="E161" s="92">
        <f>E159/E160</f>
        <v>0.704594105055162</v>
      </c>
    </row>
    <row r="162" spans="2:5">
      <c r="B162" s="3" t="s">
        <v>158</v>
      </c>
      <c r="C162" s="93">
        <f>1-C161</f>
        <v>0.584593379648549</v>
      </c>
      <c r="D162" s="93">
        <f>1-D161</f>
        <v>0.301526717557252</v>
      </c>
      <c r="E162" s="93">
        <f>1-E161</f>
        <v>0.295405894944838</v>
      </c>
    </row>
    <row r="164" ht="15" spans="2:5">
      <c r="B164" s="87" t="s">
        <v>159</v>
      </c>
      <c r="C164" s="86"/>
      <c r="D164" s="86">
        <f>D162*D144</f>
        <v>0.138818855527542</v>
      </c>
      <c r="E164" s="86">
        <f>E162*E144</f>
        <v>0.113756697631654</v>
      </c>
    </row>
    <row r="166" s="5" customFormat="1" ht="15" spans="1:1">
      <c r="A166" s="50"/>
    </row>
    <row r="167" s="5" customFormat="1" ht="15" spans="1:1">
      <c r="A167" s="94"/>
    </row>
    <row r="168" s="5" customFormat="1" ht="15"/>
    <row r="169" s="5" customFormat="1" ht="15"/>
    <row r="170" s="5" customFormat="1" ht="15"/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66"/>
  <sheetViews>
    <sheetView showGridLines="0" workbookViewId="0">
      <pane xSplit="2" ySplit="5" topLeftCell="C6" activePane="bottomRight" state="frozen"/>
      <selection/>
      <selection pane="topRight"/>
      <selection pane="bottomLeft"/>
      <selection pane="bottomRight" activeCell="C13" sqref="C13"/>
    </sheetView>
  </sheetViews>
  <sheetFormatPr defaultColWidth="9" defaultRowHeight="12.75" outlineLevelCol="4"/>
  <cols>
    <col min="1" max="1" width="1.85714285714286" style="6" customWidth="1"/>
    <col min="2" max="2" width="43.2857142857143" style="6" customWidth="1"/>
    <col min="3" max="4" width="10.2857142857143" style="7" customWidth="1"/>
    <col min="5" max="5" width="10.5714285714286" style="8" customWidth="1"/>
    <col min="6" max="16383" width="9.14285714285714" style="6"/>
    <col min="16384" max="16384" width="9" style="6"/>
  </cols>
  <sheetData>
    <row r="1" s="1" customFormat="1" ht="23.25" spans="1:5">
      <c r="A1" s="9" t="str">
        <f>IS!A1</f>
        <v>UNILEVER GROUP</v>
      </c>
      <c r="E1" s="10"/>
    </row>
    <row r="2" s="2" customFormat="1" ht="14.25"/>
    <row r="3" s="2" customFormat="1" ht="15.75" spans="1:1">
      <c r="A3" s="165" t="s">
        <v>160</v>
      </c>
    </row>
    <row r="4" s="3" customFormat="1" ht="14.25"/>
    <row r="5" ht="15.75" spans="2:5">
      <c r="B5" s="12"/>
      <c r="C5" s="13">
        <f>BS!C5</f>
        <v>43465</v>
      </c>
      <c r="D5" s="13">
        <f>BS!D5</f>
        <v>43830</v>
      </c>
      <c r="E5" s="13">
        <f>BS!E5</f>
        <v>44196</v>
      </c>
    </row>
    <row r="6" ht="15" spans="2:5">
      <c r="B6" s="14" t="s">
        <v>161</v>
      </c>
      <c r="C6" s="12"/>
      <c r="D6" s="12"/>
      <c r="E6" s="14"/>
    </row>
    <row r="7" ht="14.25" spans="2:5">
      <c r="B7" s="12" t="s">
        <v>162</v>
      </c>
      <c r="C7" s="15">
        <v>9788</v>
      </c>
      <c r="D7" s="15">
        <v>6026</v>
      </c>
      <c r="E7" s="15">
        <v>6073</v>
      </c>
    </row>
    <row r="8" ht="14.25" spans="2:5">
      <c r="B8" s="12" t="s">
        <v>23</v>
      </c>
      <c r="C8" s="15">
        <v>2572</v>
      </c>
      <c r="D8" s="15">
        <v>2263</v>
      </c>
      <c r="E8" s="15">
        <v>1923</v>
      </c>
    </row>
    <row r="9" ht="14.25" spans="2:5">
      <c r="B9" s="12" t="s">
        <v>163</v>
      </c>
      <c r="C9" s="16">
        <v>-207</v>
      </c>
      <c r="D9" s="16">
        <v>-176</v>
      </c>
      <c r="E9" s="16">
        <v>-178</v>
      </c>
    </row>
    <row r="10" ht="14.25" spans="2:5">
      <c r="B10" s="6" t="s">
        <v>19</v>
      </c>
      <c r="C10" s="16">
        <v>-122</v>
      </c>
      <c r="D10" s="16">
        <v>-32</v>
      </c>
      <c r="E10" s="16">
        <v>-20</v>
      </c>
    </row>
    <row r="11" ht="14.25" spans="2:5">
      <c r="B11" s="6" t="s">
        <v>164</v>
      </c>
      <c r="C11" s="17">
        <v>608</v>
      </c>
      <c r="D11" s="18">
        <v>627</v>
      </c>
      <c r="E11" s="18">
        <v>505</v>
      </c>
    </row>
    <row r="12" ht="14.25" spans="2:5">
      <c r="B12" s="6" t="s">
        <v>17</v>
      </c>
      <c r="C12" s="19">
        <f>SUM(C7:C11)</f>
        <v>12639</v>
      </c>
      <c r="D12" s="19">
        <f>SUM(D7:D11)</f>
        <v>8708</v>
      </c>
      <c r="E12" s="19">
        <f>SUM(E7:E11)</f>
        <v>8303</v>
      </c>
    </row>
    <row r="13" ht="14.25" spans="2:5">
      <c r="B13" s="6" t="s">
        <v>165</v>
      </c>
      <c r="C13" s="19">
        <v>2216</v>
      </c>
      <c r="D13" s="20">
        <v>1982</v>
      </c>
      <c r="E13" s="20">
        <v>2018</v>
      </c>
    </row>
    <row r="14" ht="14.25" spans="2:5">
      <c r="B14" s="6" t="s">
        <v>166</v>
      </c>
      <c r="C14" s="21">
        <f>SUM(C15:C17)</f>
        <v>-793</v>
      </c>
      <c r="D14" s="21">
        <f>SUM(D15:D17)</f>
        <v>-9</v>
      </c>
      <c r="E14" s="21">
        <f>SUM(E15:E17)</f>
        <v>680</v>
      </c>
    </row>
    <row r="15" ht="14.25" spans="2:5">
      <c r="B15" s="6" t="s">
        <v>167</v>
      </c>
      <c r="C15" s="22">
        <v>-471</v>
      </c>
      <c r="D15" s="23">
        <v>313</v>
      </c>
      <c r="E15" s="24">
        <v>-587</v>
      </c>
    </row>
    <row r="16" ht="14.25" spans="2:5">
      <c r="B16" s="6" t="s">
        <v>168</v>
      </c>
      <c r="C16" s="25">
        <v>-1298</v>
      </c>
      <c r="D16" s="26">
        <v>-445</v>
      </c>
      <c r="E16" s="27">
        <v>1125</v>
      </c>
    </row>
    <row r="17" ht="14.25" spans="2:5">
      <c r="B17" s="6" t="s">
        <v>169</v>
      </c>
      <c r="C17" s="28">
        <v>976</v>
      </c>
      <c r="D17" s="29">
        <v>123</v>
      </c>
      <c r="E17" s="30">
        <v>142</v>
      </c>
    </row>
    <row r="18" ht="14.25" spans="2:5">
      <c r="B18" s="6" t="s">
        <v>170</v>
      </c>
      <c r="C18" s="16">
        <v>-128</v>
      </c>
      <c r="D18" s="16">
        <v>-260</v>
      </c>
      <c r="E18" s="16">
        <v>-182</v>
      </c>
    </row>
    <row r="19" ht="14.25" spans="2:5">
      <c r="B19" s="6" t="s">
        <v>171</v>
      </c>
      <c r="C19" s="16">
        <v>55</v>
      </c>
      <c r="D19" s="16">
        <v>7</v>
      </c>
      <c r="E19" s="16">
        <v>-53</v>
      </c>
    </row>
    <row r="20" ht="14.25" spans="1:5">
      <c r="A20" s="4"/>
      <c r="B20" s="6" t="s">
        <v>172</v>
      </c>
      <c r="C20" s="31">
        <v>-4313</v>
      </c>
      <c r="D20" s="32">
        <v>60</v>
      </c>
      <c r="E20" s="16">
        <v>60</v>
      </c>
    </row>
    <row r="21" ht="14.25" spans="2:5">
      <c r="B21" s="6" t="s">
        <v>173</v>
      </c>
      <c r="C21" s="33">
        <v>196</v>
      </c>
      <c r="D21" s="34">
        <v>151</v>
      </c>
      <c r="E21" s="16">
        <v>108</v>
      </c>
    </row>
    <row r="22" ht="14.25" spans="2:5">
      <c r="B22" s="4" t="s">
        <v>174</v>
      </c>
      <c r="C22" s="35">
        <v>-260</v>
      </c>
      <c r="D22" s="18">
        <v>2</v>
      </c>
      <c r="E22" s="17">
        <v>-1</v>
      </c>
    </row>
    <row r="23" ht="14.25" spans="2:5">
      <c r="B23" s="6" t="s">
        <v>175</v>
      </c>
      <c r="C23" s="36">
        <f>C12+C13+C14+C18+C19+C20+C21+C22</f>
        <v>9612</v>
      </c>
      <c r="D23" s="36">
        <f>D12+D13+D14+D18+D19+D20+D21+D22</f>
        <v>10641</v>
      </c>
      <c r="E23" s="36">
        <f>E12+E13+E14+E18+E19+E20+E21+E22</f>
        <v>10933</v>
      </c>
    </row>
    <row r="24" ht="14.25" spans="2:5">
      <c r="B24" s="6" t="s">
        <v>176</v>
      </c>
      <c r="C24" s="35">
        <v>-2294</v>
      </c>
      <c r="D24" s="18">
        <v>-2532</v>
      </c>
      <c r="E24" s="17">
        <v>-1875</v>
      </c>
    </row>
    <row r="25" ht="14.25" spans="2:5">
      <c r="B25" s="6" t="s">
        <v>177</v>
      </c>
      <c r="C25" s="37">
        <f>SUM(C23:C24)</f>
        <v>7318</v>
      </c>
      <c r="D25" s="37">
        <f>SUM(D23:D24)</f>
        <v>8109</v>
      </c>
      <c r="E25" s="37">
        <f>SUM(E23:E24)</f>
        <v>9058</v>
      </c>
    </row>
    <row r="26" ht="14.25" spans="2:5">
      <c r="B26" s="6" t="s">
        <v>178</v>
      </c>
      <c r="C26" s="33">
        <v>110</v>
      </c>
      <c r="D26" s="34">
        <v>146</v>
      </c>
      <c r="E26" s="16">
        <v>169</v>
      </c>
    </row>
    <row r="27" ht="14.25" spans="2:5">
      <c r="B27" s="6" t="s">
        <v>179</v>
      </c>
      <c r="C27" s="31">
        <v>-203</v>
      </c>
      <c r="D27" s="34">
        <v>-210</v>
      </c>
      <c r="E27" s="38">
        <v>-158</v>
      </c>
    </row>
    <row r="28" s="4" customFormat="1" ht="14.25" spans="1:5">
      <c r="A28" s="6"/>
      <c r="B28" s="6" t="s">
        <v>180</v>
      </c>
      <c r="C28" s="16">
        <v>-1329</v>
      </c>
      <c r="D28" s="16">
        <v>-1316</v>
      </c>
      <c r="E28" s="16">
        <v>-863</v>
      </c>
    </row>
    <row r="29" ht="14.25" spans="2:5">
      <c r="B29" s="6" t="s">
        <v>181</v>
      </c>
      <c r="C29" s="16">
        <v>108</v>
      </c>
      <c r="D29" s="16">
        <v>97</v>
      </c>
      <c r="E29" s="16">
        <v>89</v>
      </c>
    </row>
    <row r="30" ht="14.25" spans="2:5">
      <c r="B30" s="6" t="s">
        <v>182</v>
      </c>
      <c r="C30" s="16">
        <v>-1336</v>
      </c>
      <c r="D30" s="16">
        <v>-1122</v>
      </c>
      <c r="E30" s="16">
        <v>-1426</v>
      </c>
    </row>
    <row r="31" ht="14.25" spans="2:5">
      <c r="B31" s="6" t="s">
        <v>183</v>
      </c>
      <c r="C31" s="16">
        <v>7093</v>
      </c>
      <c r="D31" s="16">
        <v>177</v>
      </c>
      <c r="E31" s="16">
        <v>39</v>
      </c>
    </row>
    <row r="32" ht="14.25" spans="2:5">
      <c r="B32" s="6" t="s">
        <v>184</v>
      </c>
      <c r="C32" s="16">
        <v>-94</v>
      </c>
      <c r="D32" s="16">
        <v>-160</v>
      </c>
      <c r="E32" s="16">
        <v>-128</v>
      </c>
    </row>
    <row r="33" ht="14.25" spans="2:5">
      <c r="B33" s="6" t="s">
        <v>185</v>
      </c>
      <c r="C33" s="16">
        <v>151</v>
      </c>
      <c r="D33" s="34">
        <v>55</v>
      </c>
      <c r="E33" s="34">
        <v>51</v>
      </c>
    </row>
    <row r="34" ht="14.25" spans="2:5">
      <c r="B34" s="6" t="s">
        <v>186</v>
      </c>
      <c r="C34" s="39">
        <v>154</v>
      </c>
      <c r="D34" s="16">
        <v>164</v>
      </c>
      <c r="E34" s="16">
        <v>188</v>
      </c>
    </row>
    <row r="35" ht="14.25" spans="2:5">
      <c r="B35" s="6" t="s">
        <v>187</v>
      </c>
      <c r="C35" s="35">
        <v>-10</v>
      </c>
      <c r="D35" s="16">
        <v>-68</v>
      </c>
      <c r="E35" s="16">
        <v>558</v>
      </c>
    </row>
    <row r="36" ht="14.25" spans="2:5">
      <c r="B36" s="6" t="s">
        <v>188</v>
      </c>
      <c r="C36" s="40">
        <f>SUM(C26:C35)</f>
        <v>4644</v>
      </c>
      <c r="D36" s="40">
        <f>SUM(D26:D35)</f>
        <v>-2237</v>
      </c>
      <c r="E36" s="40">
        <f>SUM(E26:E35)</f>
        <v>-1481</v>
      </c>
    </row>
    <row r="37" ht="14.25" spans="2:5">
      <c r="B37" s="6" t="s">
        <v>189</v>
      </c>
      <c r="C37" s="16">
        <v>-4066</v>
      </c>
      <c r="D37" s="16">
        <v>-4209</v>
      </c>
      <c r="E37" s="16">
        <v>-4279</v>
      </c>
    </row>
    <row r="38" ht="14.25" spans="2:5">
      <c r="B38" s="6" t="s">
        <v>190</v>
      </c>
      <c r="C38" s="16">
        <v>-571</v>
      </c>
      <c r="D38" s="16">
        <v>-694</v>
      </c>
      <c r="E38" s="16">
        <v>-624</v>
      </c>
    </row>
    <row r="39" ht="14.25" spans="2:5">
      <c r="B39" s="6" t="s">
        <v>191</v>
      </c>
      <c r="C39" s="16">
        <v>-4026</v>
      </c>
      <c r="D39" s="16">
        <v>337</v>
      </c>
      <c r="E39" s="16">
        <v>722</v>
      </c>
    </row>
    <row r="40" ht="14.25" spans="2:5">
      <c r="B40" s="6" t="s">
        <v>192</v>
      </c>
      <c r="C40" s="16">
        <v>10595</v>
      </c>
      <c r="D40" s="16">
        <v>5911</v>
      </c>
      <c r="E40" s="16">
        <v>3117</v>
      </c>
    </row>
    <row r="41" ht="14.25" spans="2:5">
      <c r="B41" s="6" t="s">
        <v>193</v>
      </c>
      <c r="C41" s="16">
        <v>-6594</v>
      </c>
      <c r="D41" s="16">
        <v>-4912</v>
      </c>
      <c r="E41" s="16">
        <v>-3577</v>
      </c>
    </row>
    <row r="42" ht="14.25" spans="2:5">
      <c r="B42" s="6" t="s">
        <v>194</v>
      </c>
      <c r="C42" s="16">
        <v>-481</v>
      </c>
      <c r="D42" s="16">
        <v>-435</v>
      </c>
      <c r="E42" s="16">
        <v>-443</v>
      </c>
    </row>
    <row r="43" ht="14.25" spans="2:5">
      <c r="B43" s="6" t="s">
        <v>195</v>
      </c>
      <c r="C43" s="16">
        <v>0</v>
      </c>
      <c r="D43" s="16">
        <v>0</v>
      </c>
      <c r="E43" s="16">
        <v>0</v>
      </c>
    </row>
    <row r="44" ht="14.25" spans="2:5">
      <c r="B44" s="6" t="s">
        <v>196</v>
      </c>
      <c r="C44" s="16">
        <v>-6020</v>
      </c>
      <c r="D44" s="16">
        <v>0</v>
      </c>
      <c r="E44" s="16">
        <v>0</v>
      </c>
    </row>
    <row r="45" ht="14.25" spans="2:5">
      <c r="B45" s="6" t="s">
        <v>197</v>
      </c>
      <c r="C45" s="16">
        <v>-257</v>
      </c>
      <c r="D45" s="16">
        <v>-201</v>
      </c>
      <c r="E45" s="16">
        <v>0</v>
      </c>
    </row>
    <row r="46" ht="14.25" spans="2:5">
      <c r="B46" s="6" t="s">
        <v>198</v>
      </c>
      <c r="C46" s="17">
        <v>-693</v>
      </c>
      <c r="D46" s="17">
        <v>-464</v>
      </c>
      <c r="E46" s="17">
        <v>-720</v>
      </c>
    </row>
    <row r="47" ht="14.25" spans="2:5">
      <c r="B47" s="6" t="s">
        <v>199</v>
      </c>
      <c r="C47" s="37">
        <f>SUM(C37:C46)</f>
        <v>-12113</v>
      </c>
      <c r="D47" s="37">
        <f>SUM(D37:D46)</f>
        <v>-4667</v>
      </c>
      <c r="E47" s="37">
        <f>SUM(E37:E46)</f>
        <v>-5804</v>
      </c>
    </row>
    <row r="48" ht="14.25" spans="2:5">
      <c r="B48" s="6" t="s">
        <v>200</v>
      </c>
      <c r="C48" s="31">
        <v>-151</v>
      </c>
      <c r="D48" s="41">
        <v>1205</v>
      </c>
      <c r="E48" s="41">
        <v>1773</v>
      </c>
    </row>
    <row r="49" ht="14.25" spans="2:5">
      <c r="B49" s="6" t="s">
        <v>201</v>
      </c>
      <c r="C49" s="31">
        <v>3169</v>
      </c>
      <c r="D49" s="31">
        <v>3090</v>
      </c>
      <c r="E49" s="31">
        <v>4116</v>
      </c>
    </row>
    <row r="50" ht="14.25" spans="2:5">
      <c r="B50" s="6" t="s">
        <v>202</v>
      </c>
      <c r="C50" s="31">
        <v>72</v>
      </c>
      <c r="D50" s="31">
        <v>-179</v>
      </c>
      <c r="E50" s="31">
        <v>-414</v>
      </c>
    </row>
    <row r="51" ht="14.25" spans="2:5">
      <c r="B51" s="6" t="s">
        <v>203</v>
      </c>
      <c r="C51" s="40">
        <f>SUM(C48:C50)</f>
        <v>3090</v>
      </c>
      <c r="D51" s="40">
        <f>SUM(D48:D50)</f>
        <v>4116</v>
      </c>
      <c r="E51" s="40">
        <f>SUM(E48:E50)</f>
        <v>5475</v>
      </c>
    </row>
    <row r="52" ht="18" customHeight="1" spans="2:5">
      <c r="B52" s="12"/>
      <c r="C52" s="42"/>
      <c r="D52" s="42"/>
      <c r="E52" s="42"/>
    </row>
    <row r="53" ht="14.25" spans="2:5">
      <c r="B53" s="12"/>
      <c r="C53" s="42"/>
      <c r="D53" s="43"/>
      <c r="E53" s="43"/>
    </row>
    <row r="54" ht="14.25" spans="2:5">
      <c r="B54" s="12"/>
      <c r="C54" s="31"/>
      <c r="D54" s="41"/>
      <c r="E54" s="44"/>
    </row>
    <row r="55" ht="15" spans="2:5">
      <c r="B55" s="14"/>
      <c r="C55" s="45"/>
      <c r="D55" s="45"/>
      <c r="E55" s="45"/>
    </row>
    <row r="56" ht="14.25" spans="2:5">
      <c r="B56" s="12"/>
      <c r="C56" s="46"/>
      <c r="D56" s="12"/>
      <c r="E56" s="12"/>
    </row>
    <row r="57" ht="15" spans="2:5">
      <c r="B57" s="14"/>
      <c r="C57" s="46"/>
      <c r="D57" s="12"/>
      <c r="E57" s="12"/>
    </row>
    <row r="58" ht="14.25" spans="2:5">
      <c r="B58" s="12"/>
      <c r="C58" s="46" t="s">
        <v>204</v>
      </c>
      <c r="D58" s="12"/>
      <c r="E58" s="12"/>
    </row>
    <row r="59" ht="14.25" spans="2:5">
      <c r="B59" s="12"/>
      <c r="C59" s="47"/>
      <c r="D59" s="47"/>
      <c r="E59" s="47"/>
    </row>
    <row r="60" ht="14.25" spans="2:5">
      <c r="B60" s="12"/>
      <c r="C60" s="16"/>
      <c r="D60" s="16"/>
      <c r="E60" s="16"/>
    </row>
    <row r="61" spans="3:5">
      <c r="C61" s="48"/>
      <c r="D61" s="48"/>
      <c r="E61" s="49"/>
    </row>
    <row r="62" s="5" customFormat="1" ht="15" spans="1:1">
      <c r="A62" s="50"/>
    </row>
    <row r="63" s="5" customFormat="1" ht="15.75" spans="1:1">
      <c r="A63" s="51"/>
    </row>
    <row r="64" s="5" customFormat="1" ht="15"/>
    <row r="65" s="5" customFormat="1" ht="15"/>
    <row r="66" s="5" customFormat="1" ht="15"/>
  </sheetData>
  <pageMargins left="0.75" right="0.75" top="1" bottom="1" header="0.5" footer="0.5"/>
  <pageSetup paperSize="1" scale="9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rise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Cover</vt:lpstr>
      <vt:lpstr>IS</vt:lpstr>
      <vt:lpstr>BS</vt:lpstr>
      <vt:lpstr>CF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rise</dc:creator>
  <cp:lastModifiedBy>User</cp:lastModifiedBy>
  <dcterms:created xsi:type="dcterms:W3CDTF">2013-06-17T08:47:00Z</dcterms:created>
  <dcterms:modified xsi:type="dcterms:W3CDTF">2021-11-06T22:44:15Z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291F7C41620A400CB9CDF87D6E300D01</vt:lpwstr>
  </property>
  <property fmtid="{D5CDD505-2E9C-101B-9397-08002B2CF9AE}" pid="3" name="KSOProductBuildVer">
    <vt:lpwstr>1033-11.2.0.10307</vt:lpwstr>
  </property>
</Properties>
</file>