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uxotticagroup-my.sharepoint.com/personal/adele_rocchia_luxottica_com/Documents/Desktop/GIOLITTI/"/>
    </mc:Choice>
  </mc:AlternateContent>
  <xr:revisionPtr revIDLastSave="277" documentId="8_{183C6C32-DEC0-4656-B053-A8ABE8DD2D82}" xr6:coauthVersionLast="47" xr6:coauthVersionMax="47" xr10:uidLastSave="{1019F4F6-5FF5-4036-BBC2-E1CEEBC17B95}"/>
  <bookViews>
    <workbookView xWindow="-110" yWindow="-110" windowWidth="19420" windowHeight="11500" tabRatio="933" firstSheet="1" activeTab="4" xr2:uid="{00000000-000D-0000-FFFF-FFFF00000000}"/>
  </bookViews>
  <sheets>
    <sheet name="Dashboard" sheetId="1" r:id="rId1"/>
    <sheet name="Lista" sheetId="2" r:id="rId2"/>
    <sheet name="idee comodini" sheetId="4" r:id="rId3"/>
    <sheet name="dettagli cucina" sheetId="3" r:id="rId4"/>
    <sheet name="Svendite" sheetId="6" r:id="rId5"/>
    <sheet name="SEDIE" sheetId="7" r:id="rId6"/>
    <sheet name="ILLUMINAZIONE - flos" sheetId="8" r:id="rId7"/>
    <sheet name="ILLUMINAZIONE ARTEMIDE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4" i="2" l="1"/>
  <c r="J35" i="2"/>
  <c r="J43" i="2"/>
  <c r="J97" i="2" l="1"/>
  <c r="J96" i="2"/>
  <c r="J92" i="2"/>
  <c r="J91" i="2"/>
  <c r="J15" i="2"/>
  <c r="J183" i="2" l="1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C24" i="1" s="1"/>
  <c r="J100" i="2"/>
  <c r="J99" i="2"/>
  <c r="J98" i="2"/>
  <c r="J95" i="2"/>
  <c r="J94" i="2"/>
  <c r="J93" i="2"/>
  <c r="J90" i="2"/>
  <c r="J89" i="2"/>
  <c r="J88" i="2"/>
  <c r="J87" i="2"/>
  <c r="J86" i="2"/>
  <c r="J85" i="2"/>
  <c r="D21" i="1" s="1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3" i="2"/>
  <c r="J62" i="2"/>
  <c r="J61" i="2"/>
  <c r="J60" i="2"/>
  <c r="J59" i="2"/>
  <c r="J58" i="2"/>
  <c r="F18" i="1" s="1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D17" i="1" s="1"/>
  <c r="J44" i="2"/>
  <c r="J42" i="2"/>
  <c r="J41" i="2"/>
  <c r="J40" i="2"/>
  <c r="J39" i="2"/>
  <c r="J38" i="2"/>
  <c r="J37" i="2"/>
  <c r="J36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4" i="2"/>
  <c r="J12" i="2"/>
  <c r="J11" i="2"/>
  <c r="J10" i="2"/>
  <c r="J9" i="2"/>
  <c r="F12" i="1" s="1"/>
  <c r="J8" i="2"/>
  <c r="J7" i="2"/>
  <c r="J6" i="2"/>
  <c r="J5" i="2"/>
  <c r="H28" i="1"/>
  <c r="I28" i="1" s="1"/>
  <c r="I27" i="1"/>
  <c r="F27" i="1"/>
  <c r="E27" i="1"/>
  <c r="D27" i="1"/>
  <c r="C27" i="1"/>
  <c r="I26" i="1"/>
  <c r="F26" i="1"/>
  <c r="E26" i="1"/>
  <c r="D26" i="1"/>
  <c r="C26" i="1"/>
  <c r="I25" i="1"/>
  <c r="F25" i="1"/>
  <c r="E25" i="1"/>
  <c r="D25" i="1"/>
  <c r="C25" i="1"/>
  <c r="I24" i="1"/>
  <c r="F24" i="1"/>
  <c r="E24" i="1"/>
  <c r="D24" i="1"/>
  <c r="I23" i="1"/>
  <c r="F23" i="1"/>
  <c r="E23" i="1"/>
  <c r="D23" i="1"/>
  <c r="C23" i="1"/>
  <c r="I22" i="1"/>
  <c r="F22" i="1"/>
  <c r="E22" i="1"/>
  <c r="D22" i="1"/>
  <c r="I21" i="1"/>
  <c r="F21" i="1"/>
  <c r="E21" i="1"/>
  <c r="I20" i="1"/>
  <c r="F20" i="1"/>
  <c r="E20" i="1"/>
  <c r="D20" i="1"/>
  <c r="I19" i="1"/>
  <c r="F19" i="1"/>
  <c r="E19" i="1"/>
  <c r="D19" i="1"/>
  <c r="C19" i="1"/>
  <c r="I18" i="1"/>
  <c r="D18" i="1"/>
  <c r="I17" i="1"/>
  <c r="E17" i="1"/>
  <c r="I16" i="1"/>
  <c r="F16" i="1"/>
  <c r="E16" i="1"/>
  <c r="C16" i="1"/>
  <c r="I15" i="1"/>
  <c r="F15" i="1"/>
  <c r="E15" i="1"/>
  <c r="D15" i="1"/>
  <c r="C15" i="1"/>
  <c r="I14" i="1"/>
  <c r="F14" i="1"/>
  <c r="E14" i="1"/>
  <c r="D14" i="1"/>
  <c r="C14" i="1"/>
  <c r="I13" i="1"/>
  <c r="F13" i="1"/>
  <c r="E13" i="1"/>
  <c r="D13" i="1"/>
  <c r="C13" i="1"/>
  <c r="I12" i="1"/>
  <c r="D12" i="1"/>
  <c r="I7" i="1"/>
  <c r="G7" i="1"/>
  <c r="E7" i="1"/>
  <c r="B7" i="1"/>
  <c r="C21" i="1" l="1"/>
  <c r="G21" i="1" s="1"/>
  <c r="J21" i="1" s="1"/>
  <c r="C20" i="1"/>
  <c r="G20" i="1" s="1"/>
  <c r="J20" i="1" s="1"/>
  <c r="C22" i="1"/>
  <c r="G22" i="1" s="1"/>
  <c r="J22" i="1" s="1"/>
  <c r="C17" i="1"/>
  <c r="F17" i="1"/>
  <c r="F28" i="1" s="1"/>
  <c r="C34" i="1" s="1"/>
  <c r="D16" i="1"/>
  <c r="G16" i="1" s="1"/>
  <c r="J16" i="1" s="1"/>
  <c r="E12" i="1"/>
  <c r="E18" i="1"/>
  <c r="C18" i="1"/>
  <c r="E6" i="1"/>
  <c r="C32" i="1" s="1"/>
  <c r="C6" i="1"/>
  <c r="C31" i="1" s="1"/>
  <c r="B6" i="1"/>
  <c r="G6" i="1"/>
  <c r="C33" i="1" s="1"/>
  <c r="C12" i="1"/>
  <c r="G25" i="1"/>
  <c r="J25" i="1" s="1"/>
  <c r="G14" i="1"/>
  <c r="J14" i="1" s="1"/>
  <c r="G27" i="1"/>
  <c r="J27" i="1" s="1"/>
  <c r="G24" i="1"/>
  <c r="J24" i="1" s="1"/>
  <c r="G13" i="1"/>
  <c r="J13" i="1" s="1"/>
  <c r="G23" i="1"/>
  <c r="J23" i="1" s="1"/>
  <c r="G15" i="1"/>
  <c r="J15" i="1" s="1"/>
  <c r="G26" i="1"/>
  <c r="J26" i="1" s="1"/>
  <c r="G19" i="1"/>
  <c r="J19" i="1" s="1"/>
  <c r="G17" i="1" l="1"/>
  <c r="J17" i="1" s="1"/>
  <c r="G12" i="1"/>
  <c r="J12" i="1" s="1"/>
  <c r="D28" i="1"/>
  <c r="E28" i="1"/>
  <c r="G18" i="1"/>
  <c r="J18" i="1" s="1"/>
  <c r="C28" i="1"/>
  <c r="D31" i="1"/>
  <c r="I6" i="1"/>
  <c r="D33" i="1"/>
  <c r="F9" i="1"/>
  <c r="C7" i="1"/>
  <c r="D32" i="1"/>
  <c r="D34" i="1"/>
  <c r="G28" i="1" l="1"/>
  <c r="J28" i="1" s="1"/>
</calcChain>
</file>

<file path=xl/sharedStrings.xml><?xml version="1.0" encoding="utf-8"?>
<sst xmlns="http://schemas.openxmlformats.org/spreadsheetml/2006/main" count="953" uniqueCount="288">
  <si>
    <t>Si aggiorna da sola dal foglio Lista: contano solo le righe con ✔. Le celle gialle (budget, margine) sono da compilare.</t>
  </si>
  <si>
    <t>TOTALE SCELTO</t>
  </si>
  <si>
    <t>GIÀ PAGATO</t>
  </si>
  <si>
    <t>ORDINATO</t>
  </si>
  <si>
    <t>IN PREVENTIVO</t>
  </si>
  <si>
    <t>DA PAGARE</t>
  </si>
  <si>
    <t>Margine imprevisti</t>
  </si>
  <si>
    <t>Totale con imprevisti</t>
  </si>
  <si>
    <t>Per categoria</t>
  </si>
  <si>
    <t>Categoria</t>
  </si>
  <si>
    <t>Pagato</t>
  </si>
  <si>
    <t>Ordinato</t>
  </si>
  <si>
    <t>Preventivo</t>
  </si>
  <si>
    <t>Scelto, da valutare</t>
  </si>
  <si>
    <t>Totale</t>
  </si>
  <si>
    <t>Budget</t>
  </si>
  <si>
    <t>Residuo</t>
  </si>
  <si>
    <t>% pagato</t>
  </si>
  <si>
    <t>Grandi elettrodomestici</t>
  </si>
  <si>
    <t>TV &amp; multimedia</t>
  </si>
  <si>
    <t>Impianto elettrico &amp; domotica</t>
  </si>
  <si>
    <t>Illuminazione</t>
  </si>
  <si>
    <t>Clima &amp; comfort</t>
  </si>
  <si>
    <t>Bagno</t>
  </si>
  <si>
    <t>Cucina: arredo &amp; accessori</t>
  </si>
  <si>
    <t>Piccoli elettrodomestici</t>
  </si>
  <si>
    <t>Finiture &amp; serramenti</t>
  </si>
  <si>
    <t>Soggiorno</t>
  </si>
  <si>
    <t>Camera da letto</t>
  </si>
  <si>
    <t>Tende &amp; tessili</t>
  </si>
  <si>
    <t>Studio</t>
  </si>
  <si>
    <t>Ingresso, ripostiglio &amp; lavanderia</t>
  </si>
  <si>
    <t>Sicurezza &amp; varie</t>
  </si>
  <si>
    <t>Servizi &amp; trasloco</t>
  </si>
  <si>
    <t>TOTALE</t>
  </si>
  <si>
    <t>Stato dei soldi</t>
  </si>
  <si>
    <t>In preventivo</t>
  </si>
  <si>
    <t>Scrivi nelle colonne bianche. Metti ✔ nella prima colonna per far contare la riga nella Dashboard. Per aggiungere una voce scrivi nella prima riga vuota in fondo: la tabella si allarga da sola.</t>
  </si>
  <si>
    <t>✔</t>
  </si>
  <si>
    <t>Voce</t>
  </si>
  <si>
    <t>Opz.</t>
  </si>
  <si>
    <t>Brand</t>
  </si>
  <si>
    <t>Modello</t>
  </si>
  <si>
    <t>Misure</t>
  </si>
  <si>
    <t>Q.tà</t>
  </si>
  <si>
    <t>Prezzo €</t>
  </si>
  <si>
    <t>Totale €</t>
  </si>
  <si>
    <t>Stato</t>
  </si>
  <si>
    <t>Stanza</t>
  </si>
  <si>
    <t>Quando</t>
  </si>
  <si>
    <t>Bonus mobili</t>
  </si>
  <si>
    <t>Negozio / link / sconti</t>
  </si>
  <si>
    <t>Note</t>
  </si>
  <si>
    <t>Electrolux</t>
  </si>
  <si>
    <t>KNA7CD18S</t>
  </si>
  <si>
    <t>Cucina</t>
  </si>
  <si>
    <t>Prima delle tracce</t>
  </si>
  <si>
    <t>Sì</t>
  </si>
  <si>
    <t>Lavastoviglie</t>
  </si>
  <si>
    <t>KL72A202S</t>
  </si>
  <si>
    <t>Forno</t>
  </si>
  <si>
    <t>KOFCH20H</t>
  </si>
  <si>
    <t>Piano a induzione</t>
  </si>
  <si>
    <t>A</t>
  </si>
  <si>
    <t>Da valutare</t>
  </si>
  <si>
    <t>Cappa</t>
  </si>
  <si>
    <t>Lavatrice</t>
  </si>
  <si>
    <t>Miele</t>
  </si>
  <si>
    <t>WWB360WCS</t>
  </si>
  <si>
    <t>Lavanderia</t>
  </si>
  <si>
    <t>sconto lux = 100€</t>
  </si>
  <si>
    <t>Asciugatrice</t>
  </si>
  <si>
    <t>TWC640WP</t>
  </si>
  <si>
    <t>Sconto lux = 124€</t>
  </si>
  <si>
    <t>Cantinetta vino</t>
  </si>
  <si>
    <t>CANDY</t>
  </si>
  <si>
    <t>VINO - DI VINO CCVB 30/1</t>
  </si>
  <si>
    <t>Fine lavori</t>
  </si>
  <si>
    <t>Sconto lux = 100€</t>
  </si>
  <si>
    <t>TV soggiorno</t>
  </si>
  <si>
    <t>No</t>
  </si>
  <si>
    <t>Altezza e posizione vanno decise prima dei lavori: presa, antenna e canalina per i cavi nel muro.</t>
  </si>
  <si>
    <t>B</t>
  </si>
  <si>
    <t>C</t>
  </si>
  <si>
    <t>Camera</t>
  </si>
  <si>
    <t>Staffa TV a muro</t>
  </si>
  <si>
    <t>Verifica lo standard VESA della TV scelta.</t>
  </si>
  <si>
    <t>Router / Wi-Fi mesh</t>
  </si>
  <si>
    <t>Casa</t>
  </si>
  <si>
    <t>Posizione centrale; porta la fibra dove serve.</t>
  </si>
  <si>
    <t>Dopo trasloco</t>
  </si>
  <si>
    <t>Cavi HDMI, prolunghe, multiprese</t>
  </si>
  <si>
    <t>Serie civile: placche e frutti</t>
  </si>
  <si>
    <t>Prese Schuko / bipasso</t>
  </si>
  <si>
    <t>Prese USB-A / USB-C</t>
  </si>
  <si>
    <t>Comodini, scrivania, cucina.</t>
  </si>
  <si>
    <t>Interruttori / deviatori</t>
  </si>
  <si>
    <t>Prese TV / SAT</t>
  </si>
  <si>
    <t>Prese dati RJ45</t>
  </si>
  <si>
    <t>Prese dedicate elettrodomestici</t>
  </si>
  <si>
    <t>Esterno</t>
  </si>
  <si>
    <t>Termostato smart</t>
  </si>
  <si>
    <t>Ingresso</t>
  </si>
  <si>
    <t>Rilevatori fumo / gas / allagamento</t>
  </si>
  <si>
    <t>Faretti da incasso</t>
  </si>
  <si>
    <t>Strisce LED con profili</t>
  </si>
  <si>
    <t>Luce specchio bagno</t>
  </si>
  <si>
    <t>Lampade da comodino</t>
  </si>
  <si>
    <t>Luci armadio con sensore</t>
  </si>
  <si>
    <t>Lampadine</t>
  </si>
  <si>
    <t>Climatizzatore</t>
  </si>
  <si>
    <t>Sanitari (WC + bidet)</t>
  </si>
  <si>
    <t>Cassetta a incasso + placca</t>
  </si>
  <si>
    <t>Lavabo</t>
  </si>
  <si>
    <t>Mobile bagno</t>
  </si>
  <si>
    <t>Miscelatori lavabo e bidet</t>
  </si>
  <si>
    <t>Colonna / soffione doccia</t>
  </si>
  <si>
    <t>Piatto doccia</t>
  </si>
  <si>
    <t>Box / parete doccia</t>
  </si>
  <si>
    <t>Specchio</t>
  </si>
  <si>
    <t>Accessori (portasciugamani, portarotolo, ganci)</t>
  </si>
  <si>
    <t>Asciugamani e tappetini</t>
  </si>
  <si>
    <t>Mobili cucina (Veneta Cucine)</t>
  </si>
  <si>
    <t>Veneta cucine</t>
  </si>
  <si>
    <t>Top in quarzo</t>
  </si>
  <si>
    <t>Lavello</t>
  </si>
  <si>
    <t>Miscelatore cucina</t>
  </si>
  <si>
    <t>Tavolo da pranzo</t>
  </si>
  <si>
    <t>Sedie</t>
  </si>
  <si>
    <t>Pattumiera differenziata</t>
  </si>
  <si>
    <t>Pentole per induzione</t>
  </si>
  <si>
    <t>Coltelli e utensili</t>
  </si>
  <si>
    <t>Macchina del caffè</t>
  </si>
  <si>
    <t>Bollitore</t>
  </si>
  <si>
    <t>Tostapane</t>
  </si>
  <si>
    <t>Frullatore / minipimer</t>
  </si>
  <si>
    <t>Friggitrice ad aria</t>
  </si>
  <si>
    <t>Robot aspirapolvere</t>
  </si>
  <si>
    <t>Prevedi una presa per la base.</t>
  </si>
  <si>
    <t>Aspirapolvere senza fili</t>
  </si>
  <si>
    <t>Presa nel ripostiglio per la ricarica a muro.</t>
  </si>
  <si>
    <t>Ferro / stiratrice verticale</t>
  </si>
  <si>
    <t>Deumidificatore</t>
  </si>
  <si>
    <t>Pavimenti</t>
  </si>
  <si>
    <t>Rivestimenti bagno</t>
  </si>
  <si>
    <t>Battiscopa</t>
  </si>
  <si>
    <t>Porte interne</t>
  </si>
  <si>
    <t>Porta blindata</t>
  </si>
  <si>
    <t>Maniglie</t>
  </si>
  <si>
    <t>Infissi</t>
  </si>
  <si>
    <t>Zanzariere</t>
  </si>
  <si>
    <t>Pittura</t>
  </si>
  <si>
    <t>Divano</t>
  </si>
  <si>
    <t>Mobile TV</t>
  </si>
  <si>
    <t>Libreria</t>
  </si>
  <si>
    <t>Tavolino</t>
  </si>
  <si>
    <t>Tappeto</t>
  </si>
  <si>
    <t>Letto</t>
  </si>
  <si>
    <t>Materasso</t>
  </si>
  <si>
    <t>Rete a doghe</t>
  </si>
  <si>
    <t>Armadio</t>
  </si>
  <si>
    <t>Comodini</t>
  </si>
  <si>
    <t>Cassettiera</t>
  </si>
  <si>
    <t>Cuscini</t>
  </si>
  <si>
    <t>Biancheria letto</t>
  </si>
  <si>
    <t>Tende soggiorno</t>
  </si>
  <si>
    <t>I binari a soffitto si predispongono prima di pitturare.</t>
  </si>
  <si>
    <t>Tende oscuranti camera</t>
  </si>
  <si>
    <t>Bastoni / binari</t>
  </si>
  <si>
    <t>Scrivania</t>
  </si>
  <si>
    <t>Sedia ergonomica</t>
  </si>
  <si>
    <t>Lampada da scrivania</t>
  </si>
  <si>
    <t>Stampante</t>
  </si>
  <si>
    <t>Scarpiera</t>
  </si>
  <si>
    <t>Appendiabiti</t>
  </si>
  <si>
    <t>Specchio ingresso</t>
  </si>
  <si>
    <t>Scaffalature</t>
  </si>
  <si>
    <t>Ripostiglio</t>
  </si>
  <si>
    <t>Mobile lavanderia</t>
  </si>
  <si>
    <t>Stendibiancheria</t>
  </si>
  <si>
    <t>Asse da stiro</t>
  </si>
  <si>
    <t>Kit pulizia</t>
  </si>
  <si>
    <t>Cassetta attrezzi e trapano</t>
  </si>
  <si>
    <t>Scala</t>
  </si>
  <si>
    <t>Serratura smart</t>
  </si>
  <si>
    <t>Estintore</t>
  </si>
  <si>
    <t>Targhetta campanello / cassetta posta</t>
  </si>
  <si>
    <t>Trasloco</t>
  </si>
  <si>
    <t>Montaggio mobili</t>
  </si>
  <si>
    <t>Pulizia post-cantiere</t>
  </si>
  <si>
    <t>Smaltimento vecchi mobili</t>
  </si>
  <si>
    <t>Allacci luce, gas, fibra</t>
  </si>
  <si>
    <t>Assicurazione casa</t>
  </si>
  <si>
    <t xml:space="preserve">Giolitti 48 · Dashboard </t>
  </si>
  <si>
    <t>Frigorifero</t>
  </si>
  <si>
    <t xml:space="preserve">Microonde </t>
  </si>
  <si>
    <t>LG OLED AI B6E 55</t>
  </si>
  <si>
    <t>LG OLED AI B6 Pro 55</t>
  </si>
  <si>
    <t>OLED55B6ELC</t>
  </si>
  <si>
    <t>OLED55B65LA</t>
  </si>
  <si>
    <t>BUYING · Via Giolitti 48</t>
  </si>
  <si>
    <t xml:space="preserve">55" · </t>
  </si>
  <si>
    <t>Sconto luxottica da 1099€ a 912€</t>
  </si>
  <si>
    <t>Consegnato</t>
  </si>
  <si>
    <t>Recuperato da piano sotto</t>
  </si>
  <si>
    <t>Termoarredo</t>
  </si>
  <si>
    <t>Termoarredo bagno</t>
  </si>
  <si>
    <t>KCC83410CK</t>
  </si>
  <si>
    <t>KMSD254TBH</t>
  </si>
  <si>
    <t>Quarzo versilia / gole e zoccolini in titanio / barra luminosa led</t>
  </si>
  <si>
    <t>Lounge Opaca / Ante laccato opacao grigio corda / struttura dark grey / portaposate / pattume</t>
  </si>
  <si>
    <t>Dondi Salotti</t>
  </si>
  <si>
    <t>Alkimia</t>
  </si>
  <si>
    <t>204cmx160cm</t>
  </si>
  <si>
    <t>Applique soffitto bagno</t>
  </si>
  <si>
    <t>Acconto pagato 1100€ 26/09</t>
  </si>
  <si>
    <t>https://www.sklum.com/it/acquistare-comodino/233303-comodino-ovale-50x35-cm-in-acciaio-inox-luena.html?id_c=717031</t>
  </si>
  <si>
    <t>SKLUM</t>
  </si>
  <si>
    <t>https://www.sklum.com/it/acquistare-credenza/224573-aparador-160x40-cm-in-acciaio-inossidabile-luena.html?id_c=665055&amp;_gl=1*1x5n3ok*_up*MQ..*_ga*MTIzNDcwODM1LjE3OTA2ODgzOTk.*_ga_Z2482RZ0GH*czE3OTA2ODgzOTgkbzEkZzAkdDE3OTA2ODgzOTgkajYwJGwwJGg5Mzg3MzEyMTg.</t>
  </si>
  <si>
    <t>COMODINO</t>
  </si>
  <si>
    <t>MOBILE TV</t>
  </si>
  <si>
    <t>Ingresso + sgabuzzino + cabina armadio</t>
  </si>
  <si>
    <t>Applique muri</t>
  </si>
  <si>
    <t>Piantana / Snoopy flos</t>
  </si>
  <si>
    <t>Applique balcone</t>
  </si>
  <si>
    <t xml:space="preserve">Solo idraulico </t>
  </si>
  <si>
    <t>Irsap</t>
  </si>
  <si>
    <t>Tesi 5</t>
  </si>
  <si>
    <t xml:space="preserve">Flauto </t>
  </si>
  <si>
    <t>Ibridi per bagno</t>
  </si>
  <si>
    <t>Prezzo iniziale 549€, poi sconto Lux (numero ordine online:  IT032536)</t>
  </si>
  <si>
    <t>Flora</t>
  </si>
  <si>
    <t>SSEP140800T	Piatto Essential Pizarra 1400x800 Bianco Roto</t>
  </si>
  <si>
    <t>Geberit</t>
  </si>
  <si>
    <t>San Marciano</t>
  </si>
  <si>
    <t>Arbi almond due cassetti</t>
  </si>
  <si>
    <t>Ritmonio</t>
  </si>
  <si>
    <t>Vismara Vetro</t>
  </si>
  <si>
    <t>32.000€ sia bagno adele affitto che piano 2. / altri 11.000€ bagno mansarda</t>
  </si>
  <si>
    <t>Posate</t>
  </si>
  <si>
    <t>Sambonet</t>
  </si>
  <si>
    <t>Linea Taste</t>
  </si>
  <si>
    <t>Piatti, bicchieri</t>
  </si>
  <si>
    <t xml:space="preserve">GranLattissima </t>
  </si>
  <si>
    <t>De Longhi</t>
  </si>
  <si>
    <t>Fissore</t>
  </si>
  <si>
    <t>Rovere</t>
  </si>
  <si>
    <t>Sant'agostino new deco</t>
  </si>
  <si>
    <t>Grey_pavimento + sand_doccia (bagno adele) / Pearle_pavimento + light_doccia (affittuari)</t>
  </si>
  <si>
    <t xml:space="preserve">pouf del divano </t>
  </si>
  <si>
    <t>Cifra dentro i 2749€</t>
  </si>
  <si>
    <t>Vecchio cassettone camera papà</t>
  </si>
  <si>
    <t>Vecchio scrittoio mamma</t>
  </si>
  <si>
    <t>Rossa nella mia stanza</t>
  </si>
  <si>
    <t>TV camera o monitor</t>
  </si>
  <si>
    <t>In colonna serve il kit di sovrapposizione.</t>
  </si>
  <si>
    <t>KCC83410CK_ integrata nel piano induzione</t>
  </si>
  <si>
    <t>Cappa filtrante a ricircolo</t>
  </si>
  <si>
    <t>Incassato sopra forno</t>
  </si>
  <si>
    <t>Flos</t>
  </si>
  <si>
    <t>Ariette</t>
  </si>
  <si>
    <t>Allarme (Verisure o SecureItalia)</t>
  </si>
  <si>
    <t>Integrata nel mobile sotto lavello</t>
  </si>
  <si>
    <t>In attesa di preventivo falegname</t>
  </si>
  <si>
    <t>Nome</t>
  </si>
  <si>
    <t>Data</t>
  </si>
  <si>
    <t>Luogo</t>
  </si>
  <si>
    <t>Orario</t>
  </si>
  <si>
    <t>FLOS</t>
  </si>
  <si>
    <t>09/10 - 11/10</t>
  </si>
  <si>
    <t>Via A. Faini 2 Bovezzo</t>
  </si>
  <si>
    <t>dalle 9.30 alle 19</t>
  </si>
  <si>
    <t>Family &amp; Friends Flos - QR CODE (Mail 22 settembre)</t>
  </si>
  <si>
    <t>SAMBONET / ROSENTHAL </t>
  </si>
  <si>
    <t xml:space="preserve">Via Gardone 9 </t>
  </si>
  <si>
    <t>Mail SampleLover</t>
  </si>
  <si>
    <t>ARTEMIDE</t>
  </si>
  <si>
    <t>15/10 - 18/10</t>
  </si>
  <si>
    <t>Via Bergamo 17 Pregnana Milanese</t>
  </si>
  <si>
    <t>dalle 9 alle 19</t>
  </si>
  <si>
    <t>Artemide: Invio Codice Cliente 10056694</t>
  </si>
  <si>
    <t>KARTELL</t>
  </si>
  <si>
    <t>OUTLET - Via delle Industrie 3 - Noviglio</t>
  </si>
  <si>
    <t>https://www.kartell.com/it/it/ktit/storelocator/store/outlet-kartell-noviglio/kf00075?srsltid=AU7gw4WzGwqSw56TtJbcJc_eODvIBkcXE8JU2PKIbk6NhwVcBchc6WuN</t>
  </si>
  <si>
    <t>GINORI 1735</t>
  </si>
  <si>
    <t>Via San Gregorio 39</t>
  </si>
  <si>
    <t>dalle 9 alle 20</t>
  </si>
  <si>
    <t xml:space="preserve">Arlettie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</si>
</sst>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 &quot;#,##0;&quot;-€ &quot;#,##0;\–"/>
    <numFmt numFmtId="165" formatCode="[$-F400]h:mm:ss\ AM/PM"/>
  </numFmts>
  <fonts count="3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2D3DB4"/>
      <name val="Arial"/>
      <family val="2"/>
    </font>
    <font>
      <i/>
      <sz val="10"/>
      <color rgb="FF6B6F80"/>
      <name val="Arial"/>
      <family val="2"/>
    </font>
    <font>
      <b/>
      <sz val="9"/>
      <color rgb="FFFFFFFF"/>
      <name val="Arial"/>
      <family val="2"/>
    </font>
    <font>
      <b/>
      <sz val="20"/>
      <color rgb="FFFFFFFF"/>
      <name val="Arial"/>
      <family val="2"/>
    </font>
    <font>
      <sz val="9"/>
      <color rgb="FFFFFFFF"/>
      <name val="Arial"/>
      <family val="2"/>
    </font>
    <font>
      <sz val="10"/>
      <color rgb="FF6B6F80"/>
      <name val="Arial"/>
      <family val="2"/>
    </font>
    <font>
      <b/>
      <sz val="10"/>
      <color rgb="FF0000FF"/>
      <name val="Arial"/>
      <family val="2"/>
    </font>
    <font>
      <b/>
      <sz val="11"/>
      <color rgb="FF1B1E2B"/>
      <name val="Arial"/>
      <family val="2"/>
    </font>
    <font>
      <b/>
      <sz val="13"/>
      <color rgb="FF1B1E2B"/>
      <name val="Arial"/>
      <family val="2"/>
    </font>
    <font>
      <sz val="10"/>
      <color rgb="FF1B1E2B"/>
      <name val="Arial"/>
      <family val="2"/>
    </font>
    <font>
      <b/>
      <sz val="10"/>
      <color rgb="FF1B1E2B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color rgb="FF1F9D6B"/>
      <name val="Arial"/>
      <family val="2"/>
    </font>
    <font>
      <b/>
      <sz val="10"/>
      <color rgb="FF3E7BFA"/>
      <name val="Arial"/>
      <family val="2"/>
    </font>
    <font>
      <b/>
      <sz val="10"/>
      <color rgb="FFF2A33A"/>
      <name val="Arial"/>
      <family val="2"/>
    </font>
    <font>
      <b/>
      <sz val="10"/>
      <color rgb="FFA99CE0"/>
      <name val="Arial"/>
      <family val="2"/>
    </font>
    <font>
      <i/>
      <sz val="8"/>
      <color rgb="FF6B6F80"/>
      <name val="Arial"/>
      <family val="2"/>
    </font>
    <font>
      <i/>
      <sz val="10"/>
      <color rgb="FF6B6F80"/>
      <name val="Calibri"/>
      <family val="2"/>
      <scheme val="minor"/>
    </font>
    <font>
      <b/>
      <sz val="13"/>
      <color rgb="FF1F9D6B"/>
      <name val="Calibri"/>
      <family val="2"/>
      <scheme val="minor"/>
    </font>
    <font>
      <sz val="10"/>
      <color rgb="FF1B1E2B"/>
      <name val="Calibri"/>
      <family val="2"/>
      <scheme val="minor"/>
    </font>
    <font>
      <b/>
      <sz val="10"/>
      <color rgb="FF1B1E2B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4F3F0"/>
        <bgColor rgb="FFF8F7FB"/>
      </patternFill>
    </fill>
    <fill>
      <patternFill patternType="solid">
        <fgColor rgb="FF2D3DB4"/>
        <bgColor rgb="FF003366"/>
      </patternFill>
    </fill>
    <fill>
      <patternFill patternType="solid">
        <fgColor rgb="FF1F9D6B"/>
        <bgColor rgb="FF008080"/>
      </patternFill>
    </fill>
    <fill>
      <patternFill patternType="solid">
        <fgColor rgb="FF3E7BFA"/>
        <bgColor rgb="FF4F81BD"/>
      </patternFill>
    </fill>
    <fill>
      <patternFill patternType="solid">
        <fgColor rgb="FFF2A33A"/>
        <bgColor rgb="FFB89B2E"/>
      </patternFill>
    </fill>
    <fill>
      <patternFill patternType="solid">
        <fgColor rgb="FFE4572E"/>
        <bgColor rgb="FFB26B00"/>
      </patternFill>
    </fill>
    <fill>
      <patternFill patternType="solid">
        <fgColor rgb="FFFFF4C2"/>
        <bgColor rgb="FFFDEFD8"/>
      </patternFill>
    </fill>
    <fill>
      <patternFill patternType="solid">
        <fgColor rgb="FFA99CE0"/>
        <bgColor rgb="FFCC99FF"/>
      </patternFill>
    </fill>
    <fill>
      <patternFill patternType="solid">
        <fgColor rgb="FF1B1E2B"/>
        <bgColor rgb="FF333300"/>
      </patternFill>
    </fill>
    <fill>
      <patternFill patternType="solid">
        <fgColor rgb="FFB89B2E"/>
        <bgColor rgb="FFF2A33A"/>
      </patternFill>
    </fill>
    <fill>
      <patternFill patternType="solid">
        <fgColor rgb="FFFFFFFF"/>
        <bgColor rgb="FFF9F9F9"/>
      </patternFill>
    </fill>
    <fill>
      <patternFill patternType="solid">
        <fgColor rgb="FFF8F7FB"/>
        <bgColor rgb="FFF9F9F9"/>
      </patternFill>
    </fill>
    <fill>
      <patternFill patternType="solid">
        <fgColor rgb="FF002060"/>
        <bgColor rgb="FF003366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0DA"/>
      </bottom>
      <diagonal/>
    </border>
  </borders>
  <cellStyleXfs count="4">
    <xf numFmtId="0" fontId="0" fillId="0" borderId="0"/>
    <xf numFmtId="0" fontId="29" fillId="0" borderId="0" applyNumberFormat="0" applyFill="0" applyBorder="0" applyAlignment="0" applyProtection="0"/>
    <xf numFmtId="0" fontId="1" fillId="0" borderId="0"/>
    <xf numFmtId="0" fontId="32" fillId="0" borderId="0" applyNumberFormat="0" applyFill="0" applyBorder="0" applyAlignment="0" applyProtection="0"/>
  </cellStyleXfs>
  <cellXfs count="77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3" borderId="0" xfId="0" applyFont="1" applyFill="1" applyAlignment="1">
      <alignment horizontal="left" vertical="center" indent="1"/>
    </xf>
    <xf numFmtId="164" fontId="7" fillId="3" borderId="0" xfId="0" applyNumberFormat="1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9" fillId="2" borderId="0" xfId="0" applyFont="1" applyFill="1"/>
    <xf numFmtId="9" fontId="10" fillId="8" borderId="0" xfId="0" applyNumberFormat="1" applyFont="1" applyFill="1" applyAlignment="1">
      <alignment horizontal="center"/>
    </xf>
    <xf numFmtId="164" fontId="11" fillId="2" borderId="0" xfId="0" applyNumberFormat="1" applyFont="1" applyFill="1"/>
    <xf numFmtId="0" fontId="12" fillId="2" borderId="0" xfId="0" applyFont="1" applyFill="1"/>
    <xf numFmtId="0" fontId="6" fillId="3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164" fontId="13" fillId="12" borderId="1" xfId="0" applyNumberFormat="1" applyFont="1" applyFill="1" applyBorder="1" applyAlignment="1">
      <alignment horizontal="left" vertical="center"/>
    </xf>
    <xf numFmtId="164" fontId="13" fillId="12" borderId="1" xfId="0" applyNumberFormat="1" applyFont="1" applyFill="1" applyBorder="1" applyAlignment="1">
      <alignment horizontal="center" vertical="center"/>
    </xf>
    <xf numFmtId="164" fontId="14" fillId="12" borderId="1" xfId="0" applyNumberFormat="1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/>
    </xf>
    <xf numFmtId="9" fontId="13" fillId="12" borderId="1" xfId="0" applyNumberFormat="1" applyFont="1" applyFill="1" applyBorder="1" applyAlignment="1">
      <alignment horizontal="center" vertical="center"/>
    </xf>
    <xf numFmtId="164" fontId="13" fillId="13" borderId="1" xfId="0" applyNumberFormat="1" applyFont="1" applyFill="1" applyBorder="1" applyAlignment="1">
      <alignment horizontal="left" vertical="center"/>
    </xf>
    <xf numFmtId="164" fontId="13" fillId="13" borderId="1" xfId="0" applyNumberFormat="1" applyFont="1" applyFill="1" applyBorder="1" applyAlignment="1">
      <alignment horizontal="center" vertical="center"/>
    </xf>
    <xf numFmtId="164" fontId="14" fillId="13" borderId="1" xfId="0" applyNumberFormat="1" applyFont="1" applyFill="1" applyBorder="1" applyAlignment="1">
      <alignment horizontal="center" vertical="center"/>
    </xf>
    <xf numFmtId="9" fontId="13" fillId="13" borderId="1" xfId="0" applyNumberFormat="1" applyFont="1" applyFill="1" applyBorder="1" applyAlignment="1">
      <alignment horizontal="center" vertical="center"/>
    </xf>
    <xf numFmtId="164" fontId="16" fillId="3" borderId="0" xfId="0" applyNumberFormat="1" applyFont="1" applyFill="1" applyAlignment="1">
      <alignment horizontal="left" vertical="center"/>
    </xf>
    <xf numFmtId="164" fontId="16" fillId="3" borderId="0" xfId="0" applyNumberFormat="1" applyFont="1" applyFill="1" applyAlignment="1">
      <alignment horizontal="center" vertical="center"/>
    </xf>
    <xf numFmtId="9" fontId="16" fillId="3" borderId="0" xfId="0" applyNumberFormat="1" applyFont="1" applyFill="1" applyAlignment="1">
      <alignment horizontal="center" vertical="center"/>
    </xf>
    <xf numFmtId="0" fontId="17" fillId="2" borderId="0" xfId="0" applyFont="1" applyFill="1"/>
    <xf numFmtId="164" fontId="13" fillId="2" borderId="0" xfId="0" applyNumberFormat="1" applyFont="1" applyFill="1"/>
    <xf numFmtId="9" fontId="9" fillId="2" borderId="0" xfId="0" applyNumberFormat="1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3" fillId="0" borderId="0" xfId="0" applyFont="1"/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64" fontId="24" fillId="0" borderId="0" xfId="0" applyNumberFormat="1" applyFont="1" applyAlignment="1">
      <alignment horizontal="left" vertical="center"/>
    </xf>
    <xf numFmtId="164" fontId="25" fillId="0" borderId="0" xfId="0" applyNumberFormat="1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26" fillId="0" borderId="0" xfId="0" applyFont="1"/>
    <xf numFmtId="0" fontId="27" fillId="14" borderId="0" xfId="0" applyFont="1" applyFill="1" applyAlignment="1">
      <alignment horizontal="center" vertical="center"/>
    </xf>
    <xf numFmtId="0" fontId="27" fillId="14" borderId="0" xfId="0" applyFont="1" applyFill="1" applyAlignment="1">
      <alignment horizontal="left" vertical="center"/>
    </xf>
    <xf numFmtId="0" fontId="27" fillId="14" borderId="0" xfId="0" applyFont="1" applyFill="1" applyAlignment="1">
      <alignment horizontal="left" vertical="center" wrapText="1"/>
    </xf>
    <xf numFmtId="0" fontId="28" fillId="0" borderId="0" xfId="0" applyFont="1"/>
    <xf numFmtId="0" fontId="2" fillId="0" borderId="0" xfId="0" applyFont="1"/>
    <xf numFmtId="0" fontId="29" fillId="0" borderId="0" xfId="1"/>
    <xf numFmtId="0" fontId="6" fillId="4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164" fontId="7" fillId="4" borderId="0" xfId="0" applyNumberFormat="1" applyFont="1" applyFill="1" applyAlignment="1">
      <alignment horizontal="left" vertical="center" indent="1"/>
    </xf>
    <xf numFmtId="164" fontId="7" fillId="5" borderId="0" xfId="0" applyNumberFormat="1" applyFont="1" applyFill="1" applyAlignment="1">
      <alignment horizontal="left" vertical="center" indent="1"/>
    </xf>
    <xf numFmtId="164" fontId="7" fillId="6" borderId="0" xfId="0" applyNumberFormat="1" applyFont="1" applyFill="1" applyAlignment="1">
      <alignment horizontal="left" vertical="center" indent="1"/>
    </xf>
    <xf numFmtId="164" fontId="7" fillId="7" borderId="0" xfId="0" applyNumberFormat="1" applyFont="1" applyFill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8" fillId="5" borderId="0" xfId="0" applyFont="1" applyFill="1" applyAlignment="1">
      <alignment horizontal="left" vertical="center" indent="1"/>
    </xf>
    <xf numFmtId="0" fontId="8" fillId="6" borderId="0" xfId="0" applyFont="1" applyFill="1" applyAlignment="1">
      <alignment horizontal="left" vertical="center" indent="1"/>
    </xf>
    <xf numFmtId="0" fontId="8" fillId="7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right"/>
    </xf>
    <xf numFmtId="0" fontId="30" fillId="15" borderId="0" xfId="2" applyFont="1" applyFill="1" applyAlignment="1">
      <alignment horizontal="left"/>
    </xf>
    <xf numFmtId="0" fontId="30" fillId="15" borderId="0" xfId="2" applyFont="1" applyFill="1" applyAlignment="1">
      <alignment horizontal="center"/>
    </xf>
    <xf numFmtId="0" fontId="1" fillId="0" borderId="0" xfId="2"/>
    <xf numFmtId="0" fontId="31" fillId="0" borderId="0" xfId="2" applyFont="1" applyAlignment="1">
      <alignment horizontal="left" vertical="center"/>
    </xf>
    <xf numFmtId="0" fontId="1" fillId="0" borderId="0" xfId="2" applyAlignment="1">
      <alignment horizontal="center"/>
    </xf>
    <xf numFmtId="14" fontId="1" fillId="0" borderId="0" xfId="2" applyNumberFormat="1" applyAlignment="1">
      <alignment horizontal="center"/>
    </xf>
    <xf numFmtId="165" fontId="1" fillId="0" borderId="0" xfId="2" applyNumberFormat="1" applyAlignment="1">
      <alignment horizontal="center"/>
    </xf>
    <xf numFmtId="0" fontId="1" fillId="0" borderId="0" xfId="2" applyAlignment="1">
      <alignment horizontal="center" vertical="center" wrapText="1"/>
    </xf>
    <xf numFmtId="0" fontId="32" fillId="0" borderId="0" xfId="3" applyAlignment="1">
      <alignment horizontal="center" wrapText="1"/>
    </xf>
    <xf numFmtId="0" fontId="1" fillId="0" borderId="0" xfId="2" applyAlignment="1">
      <alignment horizontal="left"/>
    </xf>
  </cellXfs>
  <cellStyles count="4">
    <cellStyle name="Collegamento ipertestuale" xfId="1" builtinId="8"/>
    <cellStyle name="Collegamento ipertestuale 2" xfId="3" xr:uid="{DD67466E-FD96-4FBD-AF16-F13B4F2DD047}"/>
    <cellStyle name="Normale" xfId="0" builtinId="0"/>
    <cellStyle name="Normale 2" xfId="2" xr:uid="{EEAEB82A-9512-42EC-A2C9-581C53514D19}"/>
  </cellStyles>
  <dxfs count="23">
    <dxf>
      <font>
        <b/>
        <color rgb="FF6A5BB8"/>
      </font>
      <fill>
        <patternFill>
          <bgColor rgb="FFEEEAFB"/>
        </patternFill>
      </fill>
    </dxf>
    <dxf>
      <font>
        <b/>
        <color rgb="FFB26B00"/>
      </font>
      <fill>
        <patternFill>
          <bgColor rgb="FFFDEFD8"/>
        </patternFill>
      </fill>
    </dxf>
    <dxf>
      <font>
        <b/>
        <color rgb="FF3E7BFA"/>
      </font>
      <fill>
        <patternFill>
          <bgColor rgb="FFE0EAFE"/>
        </patternFill>
      </fill>
    </dxf>
    <dxf>
      <font>
        <b/>
        <color rgb="FF1F9D6B"/>
      </font>
      <fill>
        <patternFill>
          <bgColor rgb="FFDDF3E9"/>
        </patternFill>
      </fill>
    </dxf>
    <dxf>
      <font>
        <b/>
        <color rgb="FF1F9D6B"/>
      </font>
      <fill>
        <patternFill>
          <bgColor rgb="FFDDF3E9"/>
        </patternFill>
      </fill>
    </dxf>
    <dxf>
      <fill>
        <patternFill>
          <bgColor rgb="FFDDF3E9"/>
        </patternFill>
      </fill>
    </dxf>
    <dxf>
      <font>
        <b/>
        <color rgb="FFE4572E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name val="Calibri"/>
        <family val="2"/>
        <scheme val="minor"/>
      </font>
      <fill>
        <patternFill patternType="solid">
          <fgColor rgb="FF003366"/>
          <bgColor rgb="FF00206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B00"/>
      <rgbColor rgb="FF800080"/>
      <rgbColor rgb="FF4F81BD"/>
      <rgbColor rgb="FFEEEAFB"/>
      <rgbColor rgb="FF878787"/>
      <rgbColor rgb="FFA99CE0"/>
      <rgbColor rgb="FF6A5BB8"/>
      <rgbColor rgb="FFFFF4C2"/>
      <rgbColor rgb="FFDDF3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AFE"/>
      <rgbColor rgb="FFF4F3F0"/>
      <rgbColor rgb="FFFDEFD8"/>
      <rgbColor rgb="FFF8F7FB"/>
      <rgbColor rgb="FFF9F9F9"/>
      <rgbColor rgb="FFCC99FF"/>
      <rgbColor rgb="FFE2E0DA"/>
      <rgbColor rgb="FF3E7BFA"/>
      <rgbColor rgb="FF33CCCC"/>
      <rgbColor rgb="FF99CC00"/>
      <rgbColor rgb="FFFFCC00"/>
      <rgbColor rgb="FFF2A33A"/>
      <rgbColor rgb="FFE4572E"/>
      <rgbColor rgb="FF6B6F80"/>
      <rgbColor rgb="FFB89B2E"/>
      <rgbColor rgb="FF003366"/>
      <rgbColor rgb="FF1F9D6B"/>
      <rgbColor rgb="FF003300"/>
      <rgbColor rgb="FF333300"/>
      <rgbColor rgb="FF993300"/>
      <rgbColor rgb="FF993366"/>
      <rgbColor rgb="FF2D3DB4"/>
      <rgbColor rgb="FF1B1E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Spesa per categoria e stato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Dashboard!$C$11</c:f>
              <c:strCache>
                <c:ptCount val="1"/>
                <c:pt idx="0">
                  <c:v>Pagato</c:v>
                </c:pt>
              </c:strCache>
            </c:strRef>
          </c:tx>
          <c:spPr>
            <a:solidFill>
              <a:srgbClr val="1F9D6B"/>
            </a:solidFill>
            <a:ln w="9360">
              <a:solidFill>
                <a:srgbClr val="1F9D6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Dashboard!$B$12:$B$27</c:f>
              <c:strCache>
                <c:ptCount val="16"/>
                <c:pt idx="0">
                  <c:v>Grandi elettrodomestici</c:v>
                </c:pt>
                <c:pt idx="1">
                  <c:v>TV &amp; multimedia</c:v>
                </c:pt>
                <c:pt idx="2">
                  <c:v>Impianto elettrico &amp; domotica</c:v>
                </c:pt>
                <c:pt idx="3">
                  <c:v>Illuminazione</c:v>
                </c:pt>
                <c:pt idx="4">
                  <c:v>Clima &amp; comfort</c:v>
                </c:pt>
                <c:pt idx="5">
                  <c:v>Bagno</c:v>
                </c:pt>
                <c:pt idx="6">
                  <c:v>Cucina: arredo &amp; accessori</c:v>
                </c:pt>
                <c:pt idx="7">
                  <c:v>Piccoli elettrodomestici</c:v>
                </c:pt>
                <c:pt idx="8">
                  <c:v>Finiture &amp; serramenti</c:v>
                </c:pt>
                <c:pt idx="9">
                  <c:v>Soggiorno</c:v>
                </c:pt>
                <c:pt idx="10">
                  <c:v>Camera da letto</c:v>
                </c:pt>
                <c:pt idx="11">
                  <c:v>Tende &amp; tessili</c:v>
                </c:pt>
                <c:pt idx="12">
                  <c:v>Studio</c:v>
                </c:pt>
                <c:pt idx="13">
                  <c:v>Ingresso, ripostiglio &amp; lavanderia</c:v>
                </c:pt>
                <c:pt idx="14">
                  <c:v>Sicurezza &amp; varie</c:v>
                </c:pt>
                <c:pt idx="15">
                  <c:v>Servizi &amp; trasloco</c:v>
                </c:pt>
              </c:strCache>
            </c:strRef>
          </c:cat>
          <c:val>
            <c:numRef>
              <c:f>Dashboard!$C$12:$C$27</c:f>
              <c:numCache>
                <c:formatCode>"€ "#,##0;"-€ "#,##0;\–</c:formatCode>
                <c:ptCount val="16"/>
                <c:pt idx="0">
                  <c:v>306</c:v>
                </c:pt>
                <c:pt idx="1">
                  <c:v>0</c:v>
                </c:pt>
                <c:pt idx="2">
                  <c:v>0</c:v>
                </c:pt>
                <c:pt idx="3">
                  <c:v>310</c:v>
                </c:pt>
                <c:pt idx="4">
                  <c:v>0</c:v>
                </c:pt>
                <c:pt idx="5">
                  <c:v>0</c:v>
                </c:pt>
                <c:pt idx="6">
                  <c:v>20060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C-419B-B465-CAF251359E13}"/>
            </c:ext>
          </c:extLst>
        </c:ser>
        <c:ser>
          <c:idx val="1"/>
          <c:order val="1"/>
          <c:tx>
            <c:strRef>
              <c:f>Dashboard!$D$11</c:f>
              <c:strCache>
                <c:ptCount val="1"/>
                <c:pt idx="0">
                  <c:v>Ordinato</c:v>
                </c:pt>
              </c:strCache>
            </c:strRef>
          </c:tx>
          <c:spPr>
            <a:solidFill>
              <a:srgbClr val="3E7BFA"/>
            </a:solidFill>
            <a:ln w="9360">
              <a:solidFill>
                <a:srgbClr val="3E7BF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Dashboard!$B$12:$B$27</c:f>
              <c:strCache>
                <c:ptCount val="16"/>
                <c:pt idx="0">
                  <c:v>Grandi elettrodomestici</c:v>
                </c:pt>
                <c:pt idx="1">
                  <c:v>TV &amp; multimedia</c:v>
                </c:pt>
                <c:pt idx="2">
                  <c:v>Impianto elettrico &amp; domotica</c:v>
                </c:pt>
                <c:pt idx="3">
                  <c:v>Illuminazione</c:v>
                </c:pt>
                <c:pt idx="4">
                  <c:v>Clima &amp; comfort</c:v>
                </c:pt>
                <c:pt idx="5">
                  <c:v>Bagno</c:v>
                </c:pt>
                <c:pt idx="6">
                  <c:v>Cucina: arredo &amp; accessori</c:v>
                </c:pt>
                <c:pt idx="7">
                  <c:v>Piccoli elettrodomestici</c:v>
                </c:pt>
                <c:pt idx="8">
                  <c:v>Finiture &amp; serramenti</c:v>
                </c:pt>
                <c:pt idx="9">
                  <c:v>Soggiorno</c:v>
                </c:pt>
                <c:pt idx="10">
                  <c:v>Camera da letto</c:v>
                </c:pt>
                <c:pt idx="11">
                  <c:v>Tende &amp; tessili</c:v>
                </c:pt>
                <c:pt idx="12">
                  <c:v>Studio</c:v>
                </c:pt>
                <c:pt idx="13">
                  <c:v>Ingresso, ripostiglio &amp; lavanderia</c:v>
                </c:pt>
                <c:pt idx="14">
                  <c:v>Sicurezza &amp; varie</c:v>
                </c:pt>
                <c:pt idx="15">
                  <c:v>Servizi &amp; trasloco</c:v>
                </c:pt>
              </c:strCache>
            </c:strRef>
          </c:cat>
          <c:val>
            <c:numRef>
              <c:f>Dashboard!$D$12:$D$27</c:f>
              <c:numCache>
                <c:formatCode>"€ "#,##0;"-€ "#,##0;\–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C-419B-B465-CAF251359E13}"/>
            </c:ext>
          </c:extLst>
        </c:ser>
        <c:ser>
          <c:idx val="2"/>
          <c:order val="2"/>
          <c:tx>
            <c:strRef>
              <c:f>Dashboard!$E$11</c:f>
              <c:strCache>
                <c:ptCount val="1"/>
                <c:pt idx="0">
                  <c:v>Preventivo</c:v>
                </c:pt>
              </c:strCache>
            </c:strRef>
          </c:tx>
          <c:spPr>
            <a:solidFill>
              <a:srgbClr val="F2A33A"/>
            </a:solidFill>
            <a:ln w="9360">
              <a:solidFill>
                <a:srgbClr val="F2A33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Dashboard!$B$12:$B$27</c:f>
              <c:strCache>
                <c:ptCount val="16"/>
                <c:pt idx="0">
                  <c:v>Grandi elettrodomestici</c:v>
                </c:pt>
                <c:pt idx="1">
                  <c:v>TV &amp; multimedia</c:v>
                </c:pt>
                <c:pt idx="2">
                  <c:v>Impianto elettrico &amp; domotica</c:v>
                </c:pt>
                <c:pt idx="3">
                  <c:v>Illuminazione</c:v>
                </c:pt>
                <c:pt idx="4">
                  <c:v>Clima &amp; comfort</c:v>
                </c:pt>
                <c:pt idx="5">
                  <c:v>Bagno</c:v>
                </c:pt>
                <c:pt idx="6">
                  <c:v>Cucina: arredo &amp; accessori</c:v>
                </c:pt>
                <c:pt idx="7">
                  <c:v>Piccoli elettrodomestici</c:v>
                </c:pt>
                <c:pt idx="8">
                  <c:v>Finiture &amp; serramenti</c:v>
                </c:pt>
                <c:pt idx="9">
                  <c:v>Soggiorno</c:v>
                </c:pt>
                <c:pt idx="10">
                  <c:v>Camera da letto</c:v>
                </c:pt>
                <c:pt idx="11">
                  <c:v>Tende &amp; tessili</c:v>
                </c:pt>
                <c:pt idx="12">
                  <c:v>Studio</c:v>
                </c:pt>
                <c:pt idx="13">
                  <c:v>Ingresso, ripostiglio &amp; lavanderia</c:v>
                </c:pt>
                <c:pt idx="14">
                  <c:v>Sicurezza &amp; varie</c:v>
                </c:pt>
                <c:pt idx="15">
                  <c:v>Servizi &amp; trasloco</c:v>
                </c:pt>
              </c:strCache>
            </c:strRef>
          </c:cat>
          <c:val>
            <c:numRef>
              <c:f>Dashboard!$E$12:$E$27</c:f>
              <c:numCache>
                <c:formatCode>"€ "#,##0;"-€ "#,##0;\–</c:formatCode>
                <c:ptCount val="16"/>
                <c:pt idx="0">
                  <c:v>2348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2C-419B-B465-CAF251359E13}"/>
            </c:ext>
          </c:extLst>
        </c:ser>
        <c:ser>
          <c:idx val="3"/>
          <c:order val="3"/>
          <c:tx>
            <c:strRef>
              <c:f>Dashboard!$F$11</c:f>
              <c:strCache>
                <c:ptCount val="1"/>
                <c:pt idx="0">
                  <c:v>Scelto, da valutare</c:v>
                </c:pt>
              </c:strCache>
            </c:strRef>
          </c:tx>
          <c:spPr>
            <a:solidFill>
              <a:srgbClr val="A99CE0"/>
            </a:solidFill>
            <a:ln w="9360">
              <a:solidFill>
                <a:srgbClr val="A99CE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Dashboard!$B$12:$B$27</c:f>
              <c:strCache>
                <c:ptCount val="16"/>
                <c:pt idx="0">
                  <c:v>Grandi elettrodomestici</c:v>
                </c:pt>
                <c:pt idx="1">
                  <c:v>TV &amp; multimedia</c:v>
                </c:pt>
                <c:pt idx="2">
                  <c:v>Impianto elettrico &amp; domotica</c:v>
                </c:pt>
                <c:pt idx="3">
                  <c:v>Illuminazione</c:v>
                </c:pt>
                <c:pt idx="4">
                  <c:v>Clima &amp; comfort</c:v>
                </c:pt>
                <c:pt idx="5">
                  <c:v>Bagno</c:v>
                </c:pt>
                <c:pt idx="6">
                  <c:v>Cucina: arredo &amp; accessori</c:v>
                </c:pt>
                <c:pt idx="7">
                  <c:v>Piccoli elettrodomestici</c:v>
                </c:pt>
                <c:pt idx="8">
                  <c:v>Finiture &amp; serramenti</c:v>
                </c:pt>
                <c:pt idx="9">
                  <c:v>Soggiorno</c:v>
                </c:pt>
                <c:pt idx="10">
                  <c:v>Camera da letto</c:v>
                </c:pt>
                <c:pt idx="11">
                  <c:v>Tende &amp; tessili</c:v>
                </c:pt>
                <c:pt idx="12">
                  <c:v>Studio</c:v>
                </c:pt>
                <c:pt idx="13">
                  <c:v>Ingresso, ripostiglio &amp; lavanderia</c:v>
                </c:pt>
                <c:pt idx="14">
                  <c:v>Sicurezza &amp; varie</c:v>
                </c:pt>
                <c:pt idx="15">
                  <c:v>Servizi &amp; trasloco</c:v>
                </c:pt>
              </c:strCache>
            </c:strRef>
          </c:cat>
          <c:val>
            <c:numRef>
              <c:f>Dashboard!$F$12:$F$27</c:f>
              <c:numCache>
                <c:formatCode>"€ "#,##0;"-€ "#,##0;\–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2C-419B-B465-CAF251359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62512057"/>
        <c:axId val="11442942"/>
      </c:barChart>
      <c:catAx>
        <c:axId val="6251205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11442942"/>
        <c:crosses val="autoZero"/>
        <c:auto val="1"/>
        <c:lblAlgn val="ctr"/>
        <c:lblOffset val="100"/>
        <c:noMultiLvlLbl val="0"/>
      </c:catAx>
      <c:valAx>
        <c:axId val="11442942"/>
        <c:scaling>
          <c:orientation val="minMax"/>
        </c:scaling>
        <c:delete val="0"/>
        <c:axPos val="t"/>
        <c:numFmt formatCode="&quot;€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625120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Dove sono i soldi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F9D6B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D70-41A1-A797-905264734292}"/>
              </c:ext>
            </c:extLst>
          </c:dPt>
          <c:dPt>
            <c:idx val="1"/>
            <c:bubble3D val="0"/>
            <c:spPr>
              <a:solidFill>
                <a:srgbClr val="3E7BFA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D70-41A1-A797-905264734292}"/>
              </c:ext>
            </c:extLst>
          </c:dPt>
          <c:dPt>
            <c:idx val="2"/>
            <c:bubble3D val="0"/>
            <c:spPr>
              <a:solidFill>
                <a:srgbClr val="F2A33A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D70-41A1-A797-905264734292}"/>
              </c:ext>
            </c:extLst>
          </c:dPt>
          <c:dPt>
            <c:idx val="3"/>
            <c:bubble3D val="0"/>
            <c:spPr>
              <a:solidFill>
                <a:srgbClr val="A99CE0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ED70-41A1-A797-90526473429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it-IT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70-41A1-A797-90526473429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it-IT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70-41A1-A797-90526473429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it-IT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70-41A1-A797-90526473429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it-IT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70-41A1-A797-9052647342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it-IT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Dashboard!$B$31:$B$34</c:f>
              <c:strCache>
                <c:ptCount val="4"/>
                <c:pt idx="0">
                  <c:v>Pagato</c:v>
                </c:pt>
                <c:pt idx="1">
                  <c:v>Ordinato</c:v>
                </c:pt>
                <c:pt idx="2">
                  <c:v>In preventivo</c:v>
                </c:pt>
                <c:pt idx="3">
                  <c:v>Scelto, da valutare</c:v>
                </c:pt>
              </c:strCache>
            </c:strRef>
          </c:cat>
          <c:val>
            <c:numRef>
              <c:f>Dashboard!$C$31:$C$34</c:f>
              <c:numCache>
                <c:formatCode>"€ "#,##0;"-€ "#,##0;\–</c:formatCode>
                <c:ptCount val="4"/>
                <c:pt idx="0">
                  <c:v>20676</c:v>
                </c:pt>
                <c:pt idx="1">
                  <c:v>34749</c:v>
                </c:pt>
                <c:pt idx="2">
                  <c:v>2348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70-41A1-A797-905264734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11160</xdr:rowOff>
    </xdr:from>
    <xdr:to>
      <xdr:col>6</xdr:col>
      <xdr:colOff>777960</xdr:colOff>
      <xdr:row>58</xdr:row>
      <xdr:rowOff>164095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38</xdr:row>
      <xdr:rowOff>11160</xdr:rowOff>
    </xdr:from>
    <xdr:to>
      <xdr:col>12</xdr:col>
      <xdr:colOff>390895</xdr:colOff>
      <xdr:row>58</xdr:row>
      <xdr:rowOff>164095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548091</xdr:colOff>
      <xdr:row>23</xdr:row>
      <xdr:rowOff>84686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F1C20B5-8528-417F-B545-347C02C77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24891" cy="43201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7</xdr:col>
      <xdr:colOff>400281</xdr:colOff>
      <xdr:row>14</xdr:row>
      <xdr:rowOff>133654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067968C-A8FB-4E75-B702-202A1FE85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"/>
          <a:ext cx="4667481" cy="26355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</xdr:rowOff>
    </xdr:from>
    <xdr:to>
      <xdr:col>2</xdr:col>
      <xdr:colOff>553281</xdr:colOff>
      <xdr:row>32</xdr:row>
      <xdr:rowOff>12701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66F33EB-46CA-4C9A-99DC-04BEBD92C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30551"/>
          <a:ext cx="1772481" cy="2774950"/>
        </a:xfrm>
        <a:prstGeom prst="rect">
          <a:avLst/>
        </a:prstGeom>
      </xdr:spPr>
    </xdr:pic>
    <xdr:clientData/>
  </xdr:twoCellAnchor>
  <xdr:twoCellAnchor editAs="oneCell">
    <xdr:from>
      <xdr:col>3</xdr:col>
      <xdr:colOff>235691</xdr:colOff>
      <xdr:row>15</xdr:row>
      <xdr:rowOff>146050</xdr:rowOff>
    </xdr:from>
    <xdr:to>
      <xdr:col>11</xdr:col>
      <xdr:colOff>209550</xdr:colOff>
      <xdr:row>29</xdr:row>
      <xdr:rowOff>152821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8255F38C-2450-4F1E-92A0-2F9CCF23C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4491" y="2908300"/>
          <a:ext cx="4850659" cy="25848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197091</xdr:colOff>
      <xdr:row>14</xdr:row>
      <xdr:rowOff>120906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B5D1F33-3429-4AB8-86DD-70AE4F1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3091" cy="2699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8</xdr:col>
      <xdr:colOff>287077</xdr:colOff>
      <xdr:row>36</xdr:row>
      <xdr:rowOff>70125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D898765-0807-4ACE-9FFB-6FC2DB88B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1300"/>
          <a:ext cx="5163877" cy="3918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2070</xdr:rowOff>
    </xdr:from>
    <xdr:to>
      <xdr:col>10</xdr:col>
      <xdr:colOff>31750</xdr:colOff>
      <xdr:row>55</xdr:row>
      <xdr:rowOff>57449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70A16CC-088E-4774-B140-0B1DE787E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15620"/>
          <a:ext cx="6127750" cy="33700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8</xdr:col>
      <xdr:colOff>441436</xdr:colOff>
      <xdr:row>82</xdr:row>
      <xdr:rowOff>32058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FF4AF9C-952F-4BC8-86F7-DAAF8E610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350500"/>
          <a:ext cx="5318236" cy="47818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171450</xdr:rowOff>
    </xdr:from>
    <xdr:to>
      <xdr:col>5</xdr:col>
      <xdr:colOff>209717</xdr:colOff>
      <xdr:row>109</xdr:row>
      <xdr:rowOff>171706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E8B97D79-17BA-4036-9F34-006EEE53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271750"/>
          <a:ext cx="3257717" cy="49723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398532</xdr:colOff>
      <xdr:row>15</xdr:row>
      <xdr:rowOff>152400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34AAE7F-7F63-4A4C-ADC0-65E19DCD3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13732" cy="2914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169470</xdr:rowOff>
    </xdr:from>
    <xdr:to>
      <xdr:col>11</xdr:col>
      <xdr:colOff>444500</xdr:colOff>
      <xdr:row>35</xdr:row>
      <xdr:rowOff>38360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78BCA77-F67F-450B-ACBD-CF08AF119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15870"/>
          <a:ext cx="7150100" cy="3367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7</xdr:col>
      <xdr:colOff>63723</xdr:colOff>
      <xdr:row>63</xdr:row>
      <xdr:rowOff>133603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345543D-2BF7-4325-B613-55D74EC8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13550"/>
          <a:ext cx="4330923" cy="492150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quisti" displayName="Acquisti" ref="A4:N183" totalsRowShown="0" headerRowDxfId="22" dataDxfId="21">
  <autoFilter ref="A4:N183" xr:uid="{00000000-0009-0000-0100-000001000000}">
    <filterColumn colId="0">
      <customFilters>
        <customFilter operator="notEqual" val=" "/>
      </customFilters>
    </filterColumn>
    <filterColumn colId="1">
      <filters>
        <filter val="Cucina: arredo &amp; accessori"/>
        <filter val="Grandi elettrodomestici"/>
      </filters>
    </filterColumn>
  </autoFilter>
  <tableColumns count="14">
    <tableColumn id="1" xr3:uid="{00000000-0010-0000-0000-000001000000}" name="✔" dataDxfId="20"/>
    <tableColumn id="2" xr3:uid="{00000000-0010-0000-0000-000002000000}" name="Categoria" dataDxfId="19"/>
    <tableColumn id="3" xr3:uid="{00000000-0010-0000-0000-000003000000}" name="Voce" dataDxfId="18"/>
    <tableColumn id="4" xr3:uid="{00000000-0010-0000-0000-000004000000}" name="Opz." dataDxfId="17"/>
    <tableColumn id="5" xr3:uid="{00000000-0010-0000-0000-000005000000}" name="Brand" dataDxfId="16"/>
    <tableColumn id="6" xr3:uid="{00000000-0010-0000-0000-000006000000}" name="Modello" dataDxfId="15"/>
    <tableColumn id="7" xr3:uid="{00000000-0010-0000-0000-000007000000}" name="Misure" dataDxfId="14"/>
    <tableColumn id="8" xr3:uid="{00000000-0010-0000-0000-000008000000}" name="Q.tà" dataDxfId="13"/>
    <tableColumn id="9" xr3:uid="{00000000-0010-0000-0000-000009000000}" name="Prezzo €" dataDxfId="12"/>
    <tableColumn id="10" xr3:uid="{00000000-0010-0000-0000-00000A000000}" name="Totale €" dataDxfId="11"/>
    <tableColumn id="11" xr3:uid="{00000000-0010-0000-0000-00000B000000}" name="Stato" dataDxfId="10"/>
    <tableColumn id="12" xr3:uid="{00000000-0010-0000-0000-00000C000000}" name="Stanza" dataDxfId="9"/>
    <tableColumn id="16" xr3:uid="{00000000-0010-0000-0000-000010000000}" name="Negozio / link / sconti" dataDxfId="8"/>
    <tableColumn id="17" xr3:uid="{00000000-0010-0000-0000-000011000000}" name="Note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klum.com/it/acquistare-credenza/224573-aparador-160x40-cm-in-acciaio-inossidabile-luena.html?id_c=665055&amp;_gl=1*1x5n3ok*_up*MQ..*_ga*MTIzNDcwODM1LjE3OTA2ODgzOTk.*_ga_Z2482RZ0GH*czE3OTA2ODgzOTgkbzEkZzAkdDE3OTA2ODgzOTgkajYwJGwwJGg5Mzg3MzEyMTg." TargetMode="External"/><Relationship Id="rId1" Type="http://schemas.openxmlformats.org/officeDocument/2006/relationships/hyperlink" Target="https://www.sklum.com/it/acquistare-comodino/233303-comodino-ovale-50x35-cm-in-acciaio-inox-luena.html?id_c=71703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artell.com/it/it/ktit/storelocator/store/outlet-kartell-noviglio/kf00075?srsltid=AU7gw4WzGwqSw56TtJbcJc_eODvIBkcXE8JU2PKIbk6NhwVcBchc6Wu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L118"/>
  <sheetViews>
    <sheetView showGridLines="0" zoomScaleNormal="100" workbookViewId="0">
      <selection activeCell="O15" sqref="O15"/>
    </sheetView>
  </sheetViews>
  <sheetFormatPr defaultColWidth="8.6328125" defaultRowHeight="14.5" x14ac:dyDescent="0.35"/>
  <cols>
    <col min="1" max="1" width="2" customWidth="1"/>
    <col min="2" max="2" width="30" customWidth="1"/>
    <col min="3" max="9" width="14" customWidth="1"/>
    <col min="10" max="10" width="12" customWidth="1"/>
    <col min="11" max="11" width="2" customWidth="1"/>
  </cols>
  <sheetData>
    <row r="1" spans="1:11" ht="4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8" x14ac:dyDescent="0.6">
      <c r="A2" s="1"/>
      <c r="B2" s="2" t="s">
        <v>193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1"/>
      <c r="B3" s="3" t="s">
        <v>0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9.5" customHeight="1" x14ac:dyDescent="0.35">
      <c r="A5" s="1"/>
      <c r="B5" s="4" t="s">
        <v>1</v>
      </c>
      <c r="C5" s="54" t="s">
        <v>2</v>
      </c>
      <c r="D5" s="54"/>
      <c r="E5" s="55" t="s">
        <v>3</v>
      </c>
      <c r="F5" s="55"/>
      <c r="G5" s="56" t="s">
        <v>4</v>
      </c>
      <c r="H5" s="56"/>
      <c r="I5" s="57" t="s">
        <v>5</v>
      </c>
      <c r="J5" s="57"/>
      <c r="K5" s="1"/>
    </row>
    <row r="6" spans="1:11" ht="36" customHeight="1" x14ac:dyDescent="0.35">
      <c r="A6" s="1"/>
      <c r="B6" s="5">
        <f>SUMIFS(Lista!$J:$J,Lista!$A:$A,"✔")</f>
        <v>57773</v>
      </c>
      <c r="C6" s="58">
        <f>SUMIFS(Lista!$J:$J,Lista!$A:$A,"✔",Lista!$K:$K,"Pagato")+SUMIFS(Lista!$J:$J,Lista!$A:$A,"✔",Lista!$K:$K,"Consegnato")</f>
        <v>20676</v>
      </c>
      <c r="D6" s="58"/>
      <c r="E6" s="59">
        <f>SUMIFS(Lista!$J:$J,Lista!$A:$A,"✔",Lista!$K:$K,"Ordinato")</f>
        <v>34749</v>
      </c>
      <c r="F6" s="59"/>
      <c r="G6" s="60">
        <f>SUMIFS(Lista!$J:$J,Lista!$A:$A,"✔",Lista!$K:$K,"Preventivo")</f>
        <v>2348</v>
      </c>
      <c r="H6" s="60"/>
      <c r="I6" s="61">
        <f>B6-C6</f>
        <v>37097</v>
      </c>
      <c r="J6" s="61"/>
      <c r="K6" s="1"/>
    </row>
    <row r="7" spans="1:11" ht="18" customHeight="1" x14ac:dyDescent="0.35">
      <c r="A7" s="1"/>
      <c r="B7" s="6" t="str">
        <f>TEXT(COUNTIFS(Lista!$A:$A,"✔"),"0")&amp;" voci scelte"</f>
        <v>45 voci scelte</v>
      </c>
      <c r="C7" s="62" t="str">
        <f>IF(B6=0,"",TEXT(C6/B6,"0%")&amp;" del totale")</f>
        <v>36% del totale</v>
      </c>
      <c r="D7" s="62"/>
      <c r="E7" s="63" t="str">
        <f>"da saldare"</f>
        <v>da saldare</v>
      </c>
      <c r="F7" s="63"/>
      <c r="G7" s="64" t="str">
        <f>"da confermare"</f>
        <v>da confermare</v>
      </c>
      <c r="H7" s="64"/>
      <c r="I7" s="65" t="str">
        <f>"restano da saldare"</f>
        <v>restano da saldare</v>
      </c>
      <c r="J7" s="65"/>
      <c r="K7" s="1"/>
    </row>
    <row r="8" spans="1:1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s="1"/>
      <c r="B9" s="7" t="s">
        <v>6</v>
      </c>
      <c r="C9" s="8">
        <v>0.1</v>
      </c>
      <c r="D9" s="66" t="s">
        <v>7</v>
      </c>
      <c r="E9" s="66"/>
      <c r="F9" s="9">
        <f>B6*(1+C9)</f>
        <v>63550.3</v>
      </c>
      <c r="G9" s="1"/>
      <c r="H9" s="1"/>
      <c r="I9" s="1"/>
      <c r="J9" s="1"/>
      <c r="K9" s="1"/>
    </row>
    <row r="10" spans="1:11" ht="16.5" x14ac:dyDescent="0.35">
      <c r="A10" s="1"/>
      <c r="B10" s="10" t="s">
        <v>8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30" customHeight="1" x14ac:dyDescent="0.35">
      <c r="A11" s="1"/>
      <c r="B11" s="11" t="s">
        <v>9</v>
      </c>
      <c r="C11" s="12" t="s">
        <v>10</v>
      </c>
      <c r="D11" s="13" t="s">
        <v>11</v>
      </c>
      <c r="E11" s="14" t="s">
        <v>12</v>
      </c>
      <c r="F11" s="15" t="s">
        <v>13</v>
      </c>
      <c r="G11" s="16" t="s">
        <v>14</v>
      </c>
      <c r="H11" s="17" t="s">
        <v>15</v>
      </c>
      <c r="I11" s="16" t="s">
        <v>16</v>
      </c>
      <c r="J11" s="16" t="s">
        <v>17</v>
      </c>
      <c r="K11" s="1"/>
    </row>
    <row r="12" spans="1:11" x14ac:dyDescent="0.35">
      <c r="A12" s="1"/>
      <c r="B12" s="18" t="s">
        <v>18</v>
      </c>
      <c r="C12" s="19">
        <f>SUMIFS(Lista!$J:$J,Lista!$A:$A,"✔",Lista!$K:$K,"Pagato",Lista!$B:$B,$B12)+SUMIFS(Lista!$J:$J,Lista!$A:$A,"✔",Lista!$K:$K,"Consegnato",Lista!$B:$B,$B12)</f>
        <v>306</v>
      </c>
      <c r="D12" s="19">
        <f>SUMIFS(Lista!$J:$J,Lista!$A:$A,"✔",Lista!$K:$K,"Ordinato",Lista!$B:$B,$B12)</f>
        <v>0</v>
      </c>
      <c r="E12" s="19">
        <f>SUMIFS(Lista!$J:$J,Lista!$A:$A,"✔",Lista!$K:$K,"Preventivo",Lista!$B:$B,$B12)</f>
        <v>2348</v>
      </c>
      <c r="F12" s="19">
        <f>SUMIFS(Lista!$J:$J,Lista!$A:$A,"✔",Lista!$K:$K,"Da valutare",Lista!$B:$B,$B12)+SUMIFS(Lista!$J:$J,Lista!$A:$A,"✔",Lista!$B:$B,$B12,Lista!$K:$K,"")</f>
        <v>0</v>
      </c>
      <c r="G12" s="20">
        <f>SUM(C12:F12)</f>
        <v>2654</v>
      </c>
      <c r="H12" s="21"/>
      <c r="I12" s="19" t="str">
        <f t="shared" ref="I12:I27" si="0">IF(H12="","",H12-G12)</f>
        <v/>
      </c>
      <c r="J12" s="22">
        <f t="shared" ref="J12:J28" si="1">IF(G12=0,"",C12/G12)</f>
        <v>0.11529766390354182</v>
      </c>
      <c r="K12" s="1"/>
    </row>
    <row r="13" spans="1:11" x14ac:dyDescent="0.35">
      <c r="A13" s="1"/>
      <c r="B13" s="23" t="s">
        <v>19</v>
      </c>
      <c r="C13" s="24">
        <f>SUMIFS(Lista!$J:$J,Lista!$A:$A,"✔",Lista!$K:$K,"Pagato",Lista!$B:$B,$B13)+SUMIFS(Lista!$J:$J,Lista!$A:$A,"✔",Lista!$K:$K,"Consegnato",Lista!$B:$B,$B13)</f>
        <v>0</v>
      </c>
      <c r="D13" s="24">
        <f>SUMIFS(Lista!$J:$J,Lista!$A:$A,"✔",Lista!$K:$K,"Ordinato",Lista!$B:$B,$B13)</f>
        <v>0</v>
      </c>
      <c r="E13" s="24">
        <f>SUMIFS(Lista!$J:$J,Lista!$A:$A,"✔",Lista!$K:$K,"Preventivo",Lista!$B:$B,$B13)</f>
        <v>0</v>
      </c>
      <c r="F13" s="24">
        <f>SUMIFS(Lista!$J:$J,Lista!$A:$A,"✔",Lista!$K:$K,"Da valutare",Lista!$B:$B,$B13)+SUMIFS(Lista!$J:$J,Lista!$A:$A,"✔",Lista!$B:$B,$B13,Lista!$K:$K,"")</f>
        <v>0</v>
      </c>
      <c r="G13" s="25">
        <f t="shared" ref="G13:G27" si="2">SUM(C13:F13)</f>
        <v>0</v>
      </c>
      <c r="H13" s="21"/>
      <c r="I13" s="24" t="str">
        <f t="shared" si="0"/>
        <v/>
      </c>
      <c r="J13" s="26" t="str">
        <f t="shared" si="1"/>
        <v/>
      </c>
      <c r="K13" s="1"/>
    </row>
    <row r="14" spans="1:11" x14ac:dyDescent="0.35">
      <c r="A14" s="1"/>
      <c r="B14" s="18" t="s">
        <v>20</v>
      </c>
      <c r="C14" s="19">
        <f>SUMIFS(Lista!$J:$J,Lista!$A:$A,"✔",Lista!$K:$K,"Pagato",Lista!$B:$B,$B14)+SUMIFS(Lista!$J:$J,Lista!$A:$A,"✔",Lista!$K:$K,"Consegnato",Lista!$B:$B,$B14)</f>
        <v>0</v>
      </c>
      <c r="D14" s="19">
        <f>SUMIFS(Lista!$J:$J,Lista!$A:$A,"✔",Lista!$K:$K,"Ordinato",Lista!$B:$B,$B14)</f>
        <v>0</v>
      </c>
      <c r="E14" s="19">
        <f>SUMIFS(Lista!$J:$J,Lista!$A:$A,"✔",Lista!$K:$K,"Preventivo",Lista!$B:$B,$B14)</f>
        <v>0</v>
      </c>
      <c r="F14" s="19">
        <f>SUMIFS(Lista!$J:$J,Lista!$A:$A,"✔",Lista!$K:$K,"Da valutare",Lista!$B:$B,$B14)+SUMIFS(Lista!$J:$J,Lista!$A:$A,"✔",Lista!$B:$B,$B14,Lista!$K:$K,"")</f>
        <v>0</v>
      </c>
      <c r="G14" s="20">
        <f t="shared" si="2"/>
        <v>0</v>
      </c>
      <c r="H14" s="21"/>
      <c r="I14" s="19" t="str">
        <f t="shared" si="0"/>
        <v/>
      </c>
      <c r="J14" s="22" t="str">
        <f t="shared" si="1"/>
        <v/>
      </c>
      <c r="K14" s="1"/>
    </row>
    <row r="15" spans="1:11" x14ac:dyDescent="0.35">
      <c r="A15" s="1"/>
      <c r="B15" s="23" t="s">
        <v>21</v>
      </c>
      <c r="C15" s="24">
        <f>SUMIFS(Lista!$J:$J,Lista!$A:$A,"✔",Lista!$K:$K,"Pagato",Lista!$B:$B,$B15)+SUMIFS(Lista!$J:$J,Lista!$A:$A,"✔",Lista!$K:$K,"Consegnato",Lista!$B:$B,$B15)</f>
        <v>310</v>
      </c>
      <c r="D15" s="24">
        <f>SUMIFS(Lista!$J:$J,Lista!$A:$A,"✔",Lista!$K:$K,"Ordinato",Lista!$B:$B,$B15)</f>
        <v>0</v>
      </c>
      <c r="E15" s="24">
        <f>SUMIFS(Lista!$J:$J,Lista!$A:$A,"✔",Lista!$K:$K,"Preventivo",Lista!$B:$B,$B15)</f>
        <v>0</v>
      </c>
      <c r="F15" s="24">
        <f>SUMIFS(Lista!$J:$J,Lista!$A:$A,"✔",Lista!$K:$K,"Da valutare",Lista!$B:$B,$B15)+SUMIFS(Lista!$J:$J,Lista!$A:$A,"✔",Lista!$B:$B,$B15,Lista!$K:$K,"")</f>
        <v>0</v>
      </c>
      <c r="G15" s="25">
        <f t="shared" si="2"/>
        <v>310</v>
      </c>
      <c r="H15" s="21"/>
      <c r="I15" s="24" t="str">
        <f t="shared" si="0"/>
        <v/>
      </c>
      <c r="J15" s="26">
        <f t="shared" si="1"/>
        <v>1</v>
      </c>
      <c r="K15" s="1"/>
    </row>
    <row r="16" spans="1:11" x14ac:dyDescent="0.35">
      <c r="A16" s="1"/>
      <c r="B16" s="18" t="s">
        <v>22</v>
      </c>
      <c r="C16" s="19">
        <f>SUMIFS(Lista!$J:$J,Lista!$A:$A,"✔",Lista!$K:$K,"Pagato",Lista!$B:$B,$B16)+SUMIFS(Lista!$J:$J,Lista!$A:$A,"✔",Lista!$K:$K,"Consegnato",Lista!$B:$B,$B16)</f>
        <v>0</v>
      </c>
      <c r="D16" s="19">
        <f>SUMIFS(Lista!$J:$J,Lista!$A:$A,"✔",Lista!$K:$K,"Ordinato",Lista!$B:$B,$B16)</f>
        <v>0</v>
      </c>
      <c r="E16" s="19">
        <f>SUMIFS(Lista!$J:$J,Lista!$A:$A,"✔",Lista!$K:$K,"Preventivo",Lista!$B:$B,$B16)</f>
        <v>0</v>
      </c>
      <c r="F16" s="19">
        <f>SUMIFS(Lista!$J:$J,Lista!$A:$A,"✔",Lista!$K:$K,"Da valutare",Lista!$B:$B,$B16)+SUMIFS(Lista!$J:$J,Lista!$A:$A,"✔",Lista!$B:$B,$B16,Lista!$K:$K,"")</f>
        <v>0</v>
      </c>
      <c r="G16" s="20">
        <f t="shared" si="2"/>
        <v>0</v>
      </c>
      <c r="H16" s="21"/>
      <c r="I16" s="19" t="str">
        <f t="shared" si="0"/>
        <v/>
      </c>
      <c r="J16" s="22" t="str">
        <f t="shared" si="1"/>
        <v/>
      </c>
      <c r="K16" s="1"/>
    </row>
    <row r="17" spans="1:12" x14ac:dyDescent="0.35">
      <c r="A17" s="1"/>
      <c r="B17" s="23" t="s">
        <v>23</v>
      </c>
      <c r="C17" s="24">
        <f>SUMIFS(Lista!$J:$J,Lista!$A:$A,"✔",Lista!$K:$K,"Pagato",Lista!$B:$B,$B17)+SUMIFS(Lista!$J:$J,Lista!$A:$A,"✔",Lista!$K:$K,"Consegnato",Lista!$B:$B,$B17)</f>
        <v>0</v>
      </c>
      <c r="D17" s="24">
        <f>SUMIFS(Lista!$J:$J,Lista!$A:$A,"✔",Lista!$K:$K,"Ordinato",Lista!$B:$B,$B17)</f>
        <v>32000</v>
      </c>
      <c r="E17" s="24">
        <f>SUMIFS(Lista!$J:$J,Lista!$A:$A,"✔",Lista!$K:$K,"Preventivo",Lista!$B:$B,$B17)</f>
        <v>0</v>
      </c>
      <c r="F17" s="24">
        <f>SUMIFS(Lista!$J:$J,Lista!$A:$A,"✔",Lista!$K:$K,"Da valutare",Lista!$B:$B,$B17)+SUMIFS(Lista!$J:$J,Lista!$A:$A,"✔",Lista!$B:$B,$B17,Lista!$K:$K,"")</f>
        <v>0</v>
      </c>
      <c r="G17" s="25">
        <f t="shared" si="2"/>
        <v>32000</v>
      </c>
      <c r="H17" s="21"/>
      <c r="I17" s="24" t="str">
        <f t="shared" si="0"/>
        <v/>
      </c>
      <c r="J17" s="26">
        <f t="shared" si="1"/>
        <v>0</v>
      </c>
      <c r="K17" s="1"/>
      <c r="L17" t="s">
        <v>238</v>
      </c>
    </row>
    <row r="18" spans="1:12" x14ac:dyDescent="0.35">
      <c r="A18" s="1"/>
      <c r="B18" s="18" t="s">
        <v>24</v>
      </c>
      <c r="C18" s="19">
        <f>SUMIFS(Lista!$J:$J,Lista!$A:$A,"✔",Lista!$K:$K,"Pagato",Lista!$B:$B,$B18)+SUMIFS(Lista!$J:$J,Lista!$A:$A,"✔",Lista!$K:$K,"Consegnato",Lista!$B:$B,$B18)</f>
        <v>20060</v>
      </c>
      <c r="D18" s="19">
        <f>SUMIFS(Lista!$J:$J,Lista!$A:$A,"✔",Lista!$K:$K,"Ordinato",Lista!$B:$B,$B18)</f>
        <v>0</v>
      </c>
      <c r="E18" s="19">
        <f>SUMIFS(Lista!$J:$J,Lista!$A:$A,"✔",Lista!$K:$K,"Preventivo",Lista!$B:$B,$B18)</f>
        <v>0</v>
      </c>
      <c r="F18" s="19">
        <f>SUMIFS(Lista!$J:$J,Lista!$A:$A,"✔",Lista!$K:$K,"Da valutare",Lista!$B:$B,$B18)+SUMIFS(Lista!$J:$J,Lista!$A:$A,"✔",Lista!$B:$B,$B18,Lista!$K:$K,"")</f>
        <v>0</v>
      </c>
      <c r="G18" s="20">
        <f t="shared" si="2"/>
        <v>20060</v>
      </c>
      <c r="H18" s="21"/>
      <c r="I18" s="19" t="str">
        <f t="shared" si="0"/>
        <v/>
      </c>
      <c r="J18" s="22">
        <f t="shared" si="1"/>
        <v>1</v>
      </c>
      <c r="K18" s="1"/>
    </row>
    <row r="19" spans="1:12" x14ac:dyDescent="0.35">
      <c r="A19" s="1"/>
      <c r="B19" s="23" t="s">
        <v>25</v>
      </c>
      <c r="C19" s="24">
        <f>SUMIFS(Lista!$J:$J,Lista!$A:$A,"✔",Lista!$K:$K,"Pagato",Lista!$B:$B,$B19)+SUMIFS(Lista!$J:$J,Lista!$A:$A,"✔",Lista!$K:$K,"Consegnato",Lista!$B:$B,$B19)</f>
        <v>0</v>
      </c>
      <c r="D19" s="24">
        <f>SUMIFS(Lista!$J:$J,Lista!$A:$A,"✔",Lista!$K:$K,"Ordinato",Lista!$B:$B,$B19)</f>
        <v>0</v>
      </c>
      <c r="E19" s="24">
        <f>SUMIFS(Lista!$J:$J,Lista!$A:$A,"✔",Lista!$K:$K,"Preventivo",Lista!$B:$B,$B19)</f>
        <v>0</v>
      </c>
      <c r="F19" s="24">
        <f>SUMIFS(Lista!$J:$J,Lista!$A:$A,"✔",Lista!$K:$K,"Da valutare",Lista!$B:$B,$B19)+SUMIFS(Lista!$J:$J,Lista!$A:$A,"✔",Lista!$B:$B,$B19,Lista!$K:$K,"")</f>
        <v>0</v>
      </c>
      <c r="G19" s="25">
        <f t="shared" si="2"/>
        <v>0</v>
      </c>
      <c r="H19" s="21"/>
      <c r="I19" s="24" t="str">
        <f t="shared" si="0"/>
        <v/>
      </c>
      <c r="J19" s="26" t="str">
        <f t="shared" si="1"/>
        <v/>
      </c>
      <c r="K19" s="1"/>
    </row>
    <row r="20" spans="1:12" x14ac:dyDescent="0.35">
      <c r="A20" s="1"/>
      <c r="B20" s="18" t="s">
        <v>26</v>
      </c>
      <c r="C20" s="19">
        <f>SUMIFS(Lista!$J:$J,Lista!$A:$A,"✔",Lista!$K:$K,"Pagato",Lista!$B:$B,$B20)+SUMIFS(Lista!$J:$J,Lista!$A:$A,"✔",Lista!$K:$K,"Consegnato",Lista!$B:$B,$B20)</f>
        <v>0</v>
      </c>
      <c r="D20" s="19">
        <f>SUMIFS(Lista!$J:$J,Lista!$A:$A,"✔",Lista!$K:$K,"Ordinato",Lista!$B:$B,$B20)</f>
        <v>0</v>
      </c>
      <c r="E20" s="19">
        <f>SUMIFS(Lista!$J:$J,Lista!$A:$A,"✔",Lista!$K:$K,"Preventivo",Lista!$B:$B,$B20)</f>
        <v>0</v>
      </c>
      <c r="F20" s="19">
        <f>SUMIFS(Lista!$J:$J,Lista!$A:$A,"✔",Lista!$K:$K,"Da valutare",Lista!$B:$B,$B20)+SUMIFS(Lista!$J:$J,Lista!$A:$A,"✔",Lista!$B:$B,$B20,Lista!$K:$K,"")</f>
        <v>0</v>
      </c>
      <c r="G20" s="20">
        <f t="shared" si="2"/>
        <v>0</v>
      </c>
      <c r="H20" s="21"/>
      <c r="I20" s="19" t="str">
        <f t="shared" si="0"/>
        <v/>
      </c>
      <c r="J20" s="22" t="str">
        <f t="shared" si="1"/>
        <v/>
      </c>
      <c r="K20" s="1"/>
    </row>
    <row r="21" spans="1:12" x14ac:dyDescent="0.35">
      <c r="A21" s="1"/>
      <c r="B21" s="23" t="s">
        <v>27</v>
      </c>
      <c r="C21" s="24">
        <f>SUMIFS(Lista!$J:$J,Lista!$A:$A,"✔",Lista!$K:$K,"Pagato",Lista!$B:$B,$B21)+SUMIFS(Lista!$J:$J,Lista!$A:$A,"✔",Lista!$K:$K,"Consegnato",Lista!$B:$B,$B21)</f>
        <v>0</v>
      </c>
      <c r="D21" s="24">
        <f>SUMIFS(Lista!$J:$J,Lista!$A:$A,"✔",Lista!$K:$K,"Ordinato",Lista!$B:$B,$B21)</f>
        <v>2749</v>
      </c>
      <c r="E21" s="24">
        <f>SUMIFS(Lista!$J:$J,Lista!$A:$A,"✔",Lista!$K:$K,"Preventivo",Lista!$B:$B,$B21)</f>
        <v>0</v>
      </c>
      <c r="F21" s="24">
        <f>SUMIFS(Lista!$J:$J,Lista!$A:$A,"✔",Lista!$K:$K,"Da valutare",Lista!$B:$B,$B21)+SUMIFS(Lista!$J:$J,Lista!$A:$A,"✔",Lista!$B:$B,$B21,Lista!$K:$K,"")</f>
        <v>0</v>
      </c>
      <c r="G21" s="25">
        <f t="shared" si="2"/>
        <v>2749</v>
      </c>
      <c r="H21" s="21"/>
      <c r="I21" s="24" t="str">
        <f t="shared" si="0"/>
        <v/>
      </c>
      <c r="J21" s="26">
        <f t="shared" si="1"/>
        <v>0</v>
      </c>
      <c r="K21" s="1"/>
    </row>
    <row r="22" spans="1:12" x14ac:dyDescent="0.35">
      <c r="A22" s="1"/>
      <c r="B22" s="18" t="s">
        <v>28</v>
      </c>
      <c r="C22" s="19">
        <f>SUMIFS(Lista!$J:$J,Lista!$A:$A,"✔",Lista!$K:$K,"Pagato",Lista!$B:$B,$B22)+SUMIFS(Lista!$J:$J,Lista!$A:$A,"✔",Lista!$K:$K,"Consegnato",Lista!$B:$B,$B22)</f>
        <v>0</v>
      </c>
      <c r="D22" s="19">
        <f>SUMIFS(Lista!$J:$J,Lista!$A:$A,"✔",Lista!$K:$K,"Ordinato",Lista!$B:$B,$B22)</f>
        <v>0</v>
      </c>
      <c r="E22" s="19">
        <f>SUMIFS(Lista!$J:$J,Lista!$A:$A,"✔",Lista!$K:$K,"Preventivo",Lista!$B:$B,$B22)</f>
        <v>0</v>
      </c>
      <c r="F22" s="19">
        <f>SUMIFS(Lista!$J:$J,Lista!$A:$A,"✔",Lista!$K:$K,"Da valutare",Lista!$B:$B,$B22)+SUMIFS(Lista!$J:$J,Lista!$A:$A,"✔",Lista!$B:$B,$B22,Lista!$K:$K,"")</f>
        <v>0</v>
      </c>
      <c r="G22" s="20">
        <f t="shared" si="2"/>
        <v>0</v>
      </c>
      <c r="H22" s="21"/>
      <c r="I22" s="19" t="str">
        <f t="shared" si="0"/>
        <v/>
      </c>
      <c r="J22" s="22" t="str">
        <f t="shared" si="1"/>
        <v/>
      </c>
      <c r="K22" s="1"/>
    </row>
    <row r="23" spans="1:12" x14ac:dyDescent="0.35">
      <c r="A23" s="1"/>
      <c r="B23" s="23" t="s">
        <v>29</v>
      </c>
      <c r="C23" s="24">
        <f>SUMIFS(Lista!$J:$J,Lista!$A:$A,"✔",Lista!$K:$K,"Pagato",Lista!$B:$B,$B23)+SUMIFS(Lista!$J:$J,Lista!$A:$A,"✔",Lista!$K:$K,"Consegnato",Lista!$B:$B,$B23)</f>
        <v>0</v>
      </c>
      <c r="D23" s="24">
        <f>SUMIFS(Lista!$J:$J,Lista!$A:$A,"✔",Lista!$K:$K,"Ordinato",Lista!$B:$B,$B23)</f>
        <v>0</v>
      </c>
      <c r="E23" s="24">
        <f>SUMIFS(Lista!$J:$J,Lista!$A:$A,"✔",Lista!$K:$K,"Preventivo",Lista!$B:$B,$B23)</f>
        <v>0</v>
      </c>
      <c r="F23" s="24">
        <f>SUMIFS(Lista!$J:$J,Lista!$A:$A,"✔",Lista!$K:$K,"Da valutare",Lista!$B:$B,$B23)+SUMIFS(Lista!$J:$J,Lista!$A:$A,"✔",Lista!$B:$B,$B23,Lista!$K:$K,"")</f>
        <v>0</v>
      </c>
      <c r="G23" s="25">
        <f t="shared" si="2"/>
        <v>0</v>
      </c>
      <c r="H23" s="21"/>
      <c r="I23" s="24" t="str">
        <f t="shared" si="0"/>
        <v/>
      </c>
      <c r="J23" s="26" t="str">
        <f t="shared" si="1"/>
        <v/>
      </c>
      <c r="K23" s="1"/>
    </row>
    <row r="24" spans="1:12" x14ac:dyDescent="0.35">
      <c r="A24" s="1"/>
      <c r="B24" s="18" t="s">
        <v>30</v>
      </c>
      <c r="C24" s="19">
        <f>SUMIFS(Lista!$J:$J,Lista!$A:$A,"✔",Lista!$K:$K,"Pagato",Lista!$B:$B,$B24)+SUMIFS(Lista!$J:$J,Lista!$A:$A,"✔",Lista!$K:$K,"Consegnato",Lista!$B:$B,$B24)</f>
        <v>0</v>
      </c>
      <c r="D24" s="19">
        <f>SUMIFS(Lista!$J:$J,Lista!$A:$A,"✔",Lista!$K:$K,"Ordinato",Lista!$B:$B,$B24)</f>
        <v>0</v>
      </c>
      <c r="E24" s="19">
        <f>SUMIFS(Lista!$J:$J,Lista!$A:$A,"✔",Lista!$K:$K,"Preventivo",Lista!$B:$B,$B24)</f>
        <v>0</v>
      </c>
      <c r="F24" s="19">
        <f>SUMIFS(Lista!$J:$J,Lista!$A:$A,"✔",Lista!$K:$K,"Da valutare",Lista!$B:$B,$B24)+SUMIFS(Lista!$J:$J,Lista!$A:$A,"✔",Lista!$B:$B,$B24,Lista!$K:$K,"")</f>
        <v>0</v>
      </c>
      <c r="G24" s="20">
        <f t="shared" si="2"/>
        <v>0</v>
      </c>
      <c r="H24" s="21"/>
      <c r="I24" s="19" t="str">
        <f t="shared" si="0"/>
        <v/>
      </c>
      <c r="J24" s="22" t="str">
        <f t="shared" si="1"/>
        <v/>
      </c>
      <c r="K24" s="1"/>
    </row>
    <row r="25" spans="1:12" x14ac:dyDescent="0.35">
      <c r="A25" s="1"/>
      <c r="B25" s="23" t="s">
        <v>31</v>
      </c>
      <c r="C25" s="24">
        <f>SUMIFS(Lista!$J:$J,Lista!$A:$A,"✔",Lista!$K:$K,"Pagato",Lista!$B:$B,$B25)+SUMIFS(Lista!$J:$J,Lista!$A:$A,"✔",Lista!$K:$K,"Consegnato",Lista!$B:$B,$B25)</f>
        <v>0</v>
      </c>
      <c r="D25" s="24">
        <f>SUMIFS(Lista!$J:$J,Lista!$A:$A,"✔",Lista!$K:$K,"Ordinato",Lista!$B:$B,$B25)</f>
        <v>0</v>
      </c>
      <c r="E25" s="24">
        <f>SUMIFS(Lista!$J:$J,Lista!$A:$A,"✔",Lista!$K:$K,"Preventivo",Lista!$B:$B,$B25)</f>
        <v>0</v>
      </c>
      <c r="F25" s="24">
        <f>SUMIFS(Lista!$J:$J,Lista!$A:$A,"✔",Lista!$K:$K,"Da valutare",Lista!$B:$B,$B25)+SUMIFS(Lista!$J:$J,Lista!$A:$A,"✔",Lista!$B:$B,$B25,Lista!$K:$K,"")</f>
        <v>0</v>
      </c>
      <c r="G25" s="25">
        <f t="shared" si="2"/>
        <v>0</v>
      </c>
      <c r="H25" s="21"/>
      <c r="I25" s="24" t="str">
        <f t="shared" si="0"/>
        <v/>
      </c>
      <c r="J25" s="26" t="str">
        <f t="shared" si="1"/>
        <v/>
      </c>
      <c r="K25" s="1"/>
    </row>
    <row r="26" spans="1:12" x14ac:dyDescent="0.35">
      <c r="A26" s="1"/>
      <c r="B26" s="18" t="s">
        <v>32</v>
      </c>
      <c r="C26" s="19">
        <f>SUMIFS(Lista!$J:$J,Lista!$A:$A,"✔",Lista!$K:$K,"Pagato",Lista!$B:$B,$B26)+SUMIFS(Lista!$J:$J,Lista!$A:$A,"✔",Lista!$K:$K,"Consegnato",Lista!$B:$B,$B26)</f>
        <v>0</v>
      </c>
      <c r="D26" s="19">
        <f>SUMIFS(Lista!$J:$J,Lista!$A:$A,"✔",Lista!$K:$K,"Ordinato",Lista!$B:$B,$B26)</f>
        <v>0</v>
      </c>
      <c r="E26" s="19">
        <f>SUMIFS(Lista!$J:$J,Lista!$A:$A,"✔",Lista!$K:$K,"Preventivo",Lista!$B:$B,$B26)</f>
        <v>0</v>
      </c>
      <c r="F26" s="19">
        <f>SUMIFS(Lista!$J:$J,Lista!$A:$A,"✔",Lista!$K:$K,"Da valutare",Lista!$B:$B,$B26)+SUMIFS(Lista!$J:$J,Lista!$A:$A,"✔",Lista!$B:$B,$B26,Lista!$K:$K,"")</f>
        <v>0</v>
      </c>
      <c r="G26" s="20">
        <f t="shared" si="2"/>
        <v>0</v>
      </c>
      <c r="H26" s="21"/>
      <c r="I26" s="19" t="str">
        <f t="shared" si="0"/>
        <v/>
      </c>
      <c r="J26" s="22" t="str">
        <f t="shared" si="1"/>
        <v/>
      </c>
      <c r="K26" s="1"/>
    </row>
    <row r="27" spans="1:12" x14ac:dyDescent="0.35">
      <c r="A27" s="1"/>
      <c r="B27" s="18" t="s">
        <v>33</v>
      </c>
      <c r="C27" s="19">
        <f>SUMIFS(Lista!$J:$J,Lista!$A:$A,"✔",Lista!$K:$K,"Pagato",Lista!$B:$B,$B27)+SUMIFS(Lista!$J:$J,Lista!$A:$A,"✔",Lista!$K:$K,"Consegnato",Lista!$B:$B,$B27)</f>
        <v>0</v>
      </c>
      <c r="D27" s="19">
        <f>SUMIFS(Lista!$J:$J,Lista!$A:$A,"✔",Lista!$K:$K,"Ordinato",Lista!$B:$B,$B27)</f>
        <v>0</v>
      </c>
      <c r="E27" s="19">
        <f>SUMIFS(Lista!$J:$J,Lista!$A:$A,"✔",Lista!$K:$K,"Preventivo",Lista!$B:$B,$B27)</f>
        <v>0</v>
      </c>
      <c r="F27" s="19">
        <f>SUMIFS(Lista!$J:$J,Lista!$A:$A,"✔",Lista!$K:$K,"Da valutare",Lista!$B:$B,$B27)+SUMIFS(Lista!$J:$J,Lista!$A:$A,"✔",Lista!$B:$B,$B27,Lista!$K:$K,"")</f>
        <v>0</v>
      </c>
      <c r="G27" s="20">
        <f t="shared" si="2"/>
        <v>0</v>
      </c>
      <c r="H27" s="21"/>
      <c r="I27" s="19" t="str">
        <f t="shared" si="0"/>
        <v/>
      </c>
      <c r="J27" s="22" t="str">
        <f t="shared" si="1"/>
        <v/>
      </c>
      <c r="K27" s="1"/>
    </row>
    <row r="28" spans="1:12" ht="21.75" customHeight="1" x14ac:dyDescent="0.35">
      <c r="A28" s="1"/>
      <c r="B28" s="27" t="s">
        <v>34</v>
      </c>
      <c r="C28" s="28">
        <f t="shared" ref="C28:H28" si="3">SUM(C12:C27)</f>
        <v>20676</v>
      </c>
      <c r="D28" s="28">
        <f t="shared" si="3"/>
        <v>34749</v>
      </c>
      <c r="E28" s="28">
        <f t="shared" si="3"/>
        <v>2348</v>
      </c>
      <c r="F28" s="28">
        <f t="shared" si="3"/>
        <v>0</v>
      </c>
      <c r="G28" s="28">
        <f t="shared" si="3"/>
        <v>57773</v>
      </c>
      <c r="H28" s="28">
        <f t="shared" si="3"/>
        <v>0</v>
      </c>
      <c r="I28" s="28" t="str">
        <f>IF(H28=0,"",H28-G28)</f>
        <v/>
      </c>
      <c r="J28" s="29">
        <f t="shared" si="1"/>
        <v>0.35788344036141451</v>
      </c>
      <c r="K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2" ht="16.5" x14ac:dyDescent="0.35">
      <c r="A30" s="1"/>
      <c r="B30" s="10" t="s">
        <v>35</v>
      </c>
      <c r="C30" s="1"/>
      <c r="D30" s="1"/>
      <c r="E30" s="1"/>
      <c r="F30" s="10"/>
      <c r="G30" s="1"/>
      <c r="H30" s="1"/>
      <c r="I30" s="1"/>
      <c r="J30" s="1"/>
      <c r="K30" s="1"/>
    </row>
    <row r="31" spans="1:12" x14ac:dyDescent="0.35">
      <c r="A31" s="1"/>
      <c r="B31" s="30" t="s">
        <v>10</v>
      </c>
      <c r="C31" s="31">
        <f>C6</f>
        <v>20676</v>
      </c>
      <c r="D31" s="32">
        <f>IF($B$6=0,"",C31/$B$6)</f>
        <v>0.35788344036141451</v>
      </c>
      <c r="E31" s="1"/>
      <c r="F31" s="1"/>
      <c r="G31" s="1"/>
      <c r="H31" s="1"/>
      <c r="I31" s="1"/>
      <c r="J31" s="1"/>
      <c r="K31" s="1"/>
    </row>
    <row r="32" spans="1:12" x14ac:dyDescent="0.35">
      <c r="A32" s="1"/>
      <c r="B32" s="33" t="s">
        <v>11</v>
      </c>
      <c r="C32" s="31">
        <f>E6</f>
        <v>34749</v>
      </c>
      <c r="D32" s="32">
        <f>IF($B$6=0,"",C32/$B$6)</f>
        <v>0.60147473733404877</v>
      </c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34" t="s">
        <v>36</v>
      </c>
      <c r="C33" s="31">
        <f>G6</f>
        <v>2348</v>
      </c>
      <c r="D33" s="32">
        <f>IF($B$6=0,"",C33/$B$6)</f>
        <v>4.0641822304536723E-2</v>
      </c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35" t="s">
        <v>13</v>
      </c>
      <c r="C34" s="31">
        <f>F28</f>
        <v>0</v>
      </c>
      <c r="D34" s="32">
        <f>IF($B$6=0,"",C34/$B$6)</f>
        <v>0</v>
      </c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36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</sheetData>
  <mergeCells count="13">
    <mergeCell ref="C7:D7"/>
    <mergeCell ref="E7:F7"/>
    <mergeCell ref="G7:H7"/>
    <mergeCell ref="I7:J7"/>
    <mergeCell ref="D9:E9"/>
    <mergeCell ref="C5:D5"/>
    <mergeCell ref="E5:F5"/>
    <mergeCell ref="G5:H5"/>
    <mergeCell ref="I5:J5"/>
    <mergeCell ref="C6:D6"/>
    <mergeCell ref="E6:F6"/>
    <mergeCell ref="G6:H6"/>
    <mergeCell ref="I6:J6"/>
  </mergeCells>
  <conditionalFormatting sqref="G12:G27">
    <cfRule type="dataBar" priority="8">
      <dataBar>
        <cfvo type="num" val="0"/>
        <cfvo type="max"/>
        <color rgb="FF7C8BE8"/>
      </dataBar>
      <extLst>
        <ext xmlns:x14="http://schemas.microsoft.com/office/spreadsheetml/2009/9/main" uri="{B025F937-C7B1-47D3-B67F-A62EFF666E3E}">
          <x14:id>{4FD9E482-B26D-4030-8D7B-613EFA8868FC}</x14:id>
        </ext>
      </extLst>
    </cfRule>
  </conditionalFormatting>
  <conditionalFormatting sqref="I12:I28">
    <cfRule type="expression" dxfId="6" priority="3">
      <formula>AND(ISNUMBER(I12),I12&lt;0)</formula>
    </cfRule>
  </conditionalFormatting>
  <conditionalFormatting sqref="J12:J27">
    <cfRule type="dataBar" priority="4">
      <dataBar>
        <cfvo type="num" val="0"/>
        <cfvo type="num" val="1"/>
        <color rgb="FF5FC79B"/>
      </dataBar>
      <extLst>
        <ext xmlns:x14="http://schemas.microsoft.com/office/spreadsheetml/2009/9/main" uri="{B025F937-C7B1-47D3-B67F-A62EFF666E3E}">
          <x14:id>{37E270AD-CEE8-40A3-96F3-734CE7CDEDA3}</x14:id>
        </ext>
      </extLst>
    </cfRule>
  </conditionalFormatting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D9E482-B26D-4030-8D7B-613EFA8868FC}">
            <x14:dataBar axisPosition="none">
              <x14:cfvo type="num">
                <xm:f>0</xm:f>
              </x14:cfvo>
              <x14:cfvo type="max"/>
              <x14:negativeFillColor rgb="FF7C8BE8"/>
            </x14:dataBar>
          </x14:cfRule>
          <xm:sqref>G12:G27</xm:sqref>
        </x14:conditionalFormatting>
        <x14:conditionalFormatting xmlns:xm="http://schemas.microsoft.com/office/excel/2006/main">
          <x14:cfRule type="dataBar" id="{37E270AD-CEE8-40A3-96F3-734CE7CDEDA3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FC79B"/>
            </x14:dataBar>
          </x14:cfRule>
          <xm:sqref>J12:J27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P183"/>
  <sheetViews>
    <sheetView showGridLines="0" zoomScale="90" zoomScaleNormal="90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F13" sqref="F13"/>
    </sheetView>
  </sheetViews>
  <sheetFormatPr defaultColWidth="8.6328125" defaultRowHeight="14.5" x14ac:dyDescent="0.35"/>
  <cols>
    <col min="1" max="1" width="5" style="37" customWidth="1"/>
    <col min="2" max="2" width="26" style="37" customWidth="1"/>
    <col min="3" max="3" width="30" style="37" customWidth="1"/>
    <col min="4" max="4" width="9.54296875" style="37" customWidth="1"/>
    <col min="5" max="5" width="14.81640625" style="46" customWidth="1"/>
    <col min="6" max="6" width="22" style="37" customWidth="1"/>
    <col min="7" max="7" width="16" style="37" customWidth="1"/>
    <col min="8" max="8" width="8.81640625" style="37" customWidth="1"/>
    <col min="9" max="9" width="12" style="37" customWidth="1"/>
    <col min="10" max="10" width="13" style="37" customWidth="1"/>
    <col min="11" max="11" width="14" style="37" customWidth="1"/>
    <col min="12" max="12" width="13" style="37" customWidth="1"/>
    <col min="13" max="13" width="28" style="37" customWidth="1"/>
    <col min="14" max="14" width="50" style="37" customWidth="1"/>
    <col min="15" max="15" width="18" style="37" customWidth="1"/>
    <col min="16" max="16" width="13.7265625" style="37" customWidth="1"/>
    <col min="17" max="16384" width="8.6328125" style="37"/>
  </cols>
  <sheetData>
    <row r="1" spans="1:16" ht="23.5" x14ac:dyDescent="0.55000000000000004">
      <c r="A1" s="47" t="s">
        <v>200</v>
      </c>
    </row>
    <row r="2" spans="1:16" x14ac:dyDescent="0.35">
      <c r="A2" s="38" t="s">
        <v>37</v>
      </c>
    </row>
    <row r="4" spans="1:16" s="51" customFormat="1" ht="24" customHeight="1" x14ac:dyDescent="0.35">
      <c r="A4" s="48" t="s">
        <v>38</v>
      </c>
      <c r="B4" s="49" t="s">
        <v>9</v>
      </c>
      <c r="C4" s="49" t="s">
        <v>39</v>
      </c>
      <c r="D4" s="48" t="s">
        <v>40</v>
      </c>
      <c r="E4" s="50" t="s">
        <v>41</v>
      </c>
      <c r="F4" s="49" t="s">
        <v>42</v>
      </c>
      <c r="G4" s="49" t="s">
        <v>43</v>
      </c>
      <c r="H4" s="48" t="s">
        <v>44</v>
      </c>
      <c r="I4" s="49" t="s">
        <v>45</v>
      </c>
      <c r="J4" s="49" t="s">
        <v>46</v>
      </c>
      <c r="K4" s="49" t="s">
        <v>47</v>
      </c>
      <c r="L4" s="49" t="s">
        <v>48</v>
      </c>
      <c r="M4" s="49" t="s">
        <v>51</v>
      </c>
      <c r="N4" s="49" t="s">
        <v>52</v>
      </c>
      <c r="O4" s="49" t="s">
        <v>49</v>
      </c>
      <c r="P4" s="48" t="s">
        <v>50</v>
      </c>
    </row>
    <row r="5" spans="1:16" ht="17" x14ac:dyDescent="0.35">
      <c r="A5" s="39" t="s">
        <v>38</v>
      </c>
      <c r="B5" s="40" t="s">
        <v>18</v>
      </c>
      <c r="C5" s="40" t="s">
        <v>194</v>
      </c>
      <c r="D5" s="41"/>
      <c r="E5" s="45" t="s">
        <v>53</v>
      </c>
      <c r="F5" s="40" t="s">
        <v>54</v>
      </c>
      <c r="G5" s="40"/>
      <c r="H5" s="41">
        <v>1</v>
      </c>
      <c r="I5" s="42">
        <v>0</v>
      </c>
      <c r="J5" s="43">
        <f t="shared" ref="J5:J59" si="0">N(H5)*N(I5)</f>
        <v>0</v>
      </c>
      <c r="K5" s="44" t="s">
        <v>10</v>
      </c>
      <c r="L5" s="40" t="s">
        <v>55</v>
      </c>
      <c r="M5" s="40"/>
      <c r="N5" s="45"/>
      <c r="O5" s="40" t="s">
        <v>56</v>
      </c>
      <c r="P5" s="41" t="s">
        <v>57</v>
      </c>
    </row>
    <row r="6" spans="1:16" ht="17" x14ac:dyDescent="0.35">
      <c r="A6" s="39" t="s">
        <v>38</v>
      </c>
      <c r="B6" s="40" t="s">
        <v>18</v>
      </c>
      <c r="C6" s="40" t="s">
        <v>58</v>
      </c>
      <c r="D6" s="41"/>
      <c r="E6" s="45" t="s">
        <v>53</v>
      </c>
      <c r="F6" s="40" t="s">
        <v>59</v>
      </c>
      <c r="G6" s="40"/>
      <c r="H6" s="41">
        <v>1</v>
      </c>
      <c r="I6" s="42">
        <v>0</v>
      </c>
      <c r="J6" s="43">
        <f t="shared" si="0"/>
        <v>0</v>
      </c>
      <c r="K6" s="44" t="s">
        <v>10</v>
      </c>
      <c r="L6" s="40" t="s">
        <v>55</v>
      </c>
      <c r="M6" s="40"/>
      <c r="N6" s="45"/>
      <c r="O6" s="40" t="s">
        <v>56</v>
      </c>
      <c r="P6" s="41" t="s">
        <v>57</v>
      </c>
    </row>
    <row r="7" spans="1:16" ht="17" x14ac:dyDescent="0.35">
      <c r="A7" s="39" t="s">
        <v>38</v>
      </c>
      <c r="B7" s="40" t="s">
        <v>18</v>
      </c>
      <c r="C7" s="40" t="s">
        <v>60</v>
      </c>
      <c r="D7" s="41"/>
      <c r="E7" s="45" t="s">
        <v>53</v>
      </c>
      <c r="F7" s="40" t="s">
        <v>61</v>
      </c>
      <c r="G7" s="40"/>
      <c r="H7" s="41">
        <v>1</v>
      </c>
      <c r="I7" s="42"/>
      <c r="J7" s="43">
        <f t="shared" si="0"/>
        <v>0</v>
      </c>
      <c r="K7" s="44" t="s">
        <v>10</v>
      </c>
      <c r="L7" s="40" t="s">
        <v>55</v>
      </c>
      <c r="M7" s="40"/>
      <c r="N7" s="45"/>
      <c r="O7" s="40" t="s">
        <v>56</v>
      </c>
      <c r="P7" s="41" t="s">
        <v>57</v>
      </c>
    </row>
    <row r="8" spans="1:16" ht="17" x14ac:dyDescent="0.35">
      <c r="A8" s="39" t="s">
        <v>38</v>
      </c>
      <c r="B8" s="40" t="s">
        <v>18</v>
      </c>
      <c r="C8" s="40" t="s">
        <v>195</v>
      </c>
      <c r="D8" s="41"/>
      <c r="E8" s="45" t="s">
        <v>53</v>
      </c>
      <c r="F8" s="40" t="s">
        <v>208</v>
      </c>
      <c r="G8" s="40" t="s">
        <v>258</v>
      </c>
      <c r="H8" s="41">
        <v>1</v>
      </c>
      <c r="I8" s="42"/>
      <c r="J8" s="43">
        <f t="shared" si="0"/>
        <v>0</v>
      </c>
      <c r="K8" s="44" t="s">
        <v>10</v>
      </c>
      <c r="L8" s="40" t="s">
        <v>55</v>
      </c>
      <c r="M8" s="40"/>
      <c r="N8" s="45"/>
      <c r="O8" s="40" t="s">
        <v>56</v>
      </c>
      <c r="P8" s="41" t="s">
        <v>57</v>
      </c>
    </row>
    <row r="9" spans="1:16" ht="17" x14ac:dyDescent="0.35">
      <c r="A9" s="39" t="s">
        <v>38</v>
      </c>
      <c r="B9" s="40" t="s">
        <v>18</v>
      </c>
      <c r="C9" s="40" t="s">
        <v>62</v>
      </c>
      <c r="D9" s="41"/>
      <c r="E9" s="45" t="s">
        <v>53</v>
      </c>
      <c r="F9" s="40" t="s">
        <v>207</v>
      </c>
      <c r="G9" s="40"/>
      <c r="H9" s="41">
        <v>1</v>
      </c>
      <c r="I9" s="42"/>
      <c r="J9" s="43">
        <f t="shared" si="0"/>
        <v>0</v>
      </c>
      <c r="K9" s="44" t="s">
        <v>10</v>
      </c>
      <c r="L9" s="40" t="s">
        <v>55</v>
      </c>
      <c r="M9" s="40"/>
      <c r="N9" s="45"/>
      <c r="O9" s="40" t="s">
        <v>56</v>
      </c>
      <c r="P9" s="41" t="s">
        <v>57</v>
      </c>
    </row>
    <row r="10" spans="1:16" ht="17" x14ac:dyDescent="0.35">
      <c r="A10" s="39" t="s">
        <v>38</v>
      </c>
      <c r="B10" s="40" t="s">
        <v>18</v>
      </c>
      <c r="C10" s="40" t="s">
        <v>65</v>
      </c>
      <c r="D10" s="41"/>
      <c r="E10" s="45" t="s">
        <v>53</v>
      </c>
      <c r="F10" s="40" t="s">
        <v>256</v>
      </c>
      <c r="G10" s="40"/>
      <c r="H10" s="41">
        <v>1</v>
      </c>
      <c r="I10" s="42"/>
      <c r="J10" s="43">
        <f t="shared" si="0"/>
        <v>0</v>
      </c>
      <c r="K10" s="44" t="s">
        <v>10</v>
      </c>
      <c r="L10" s="40" t="s">
        <v>55</v>
      </c>
      <c r="M10" s="40"/>
      <c r="N10" s="45" t="s">
        <v>257</v>
      </c>
      <c r="O10" s="40" t="s">
        <v>56</v>
      </c>
      <c r="P10" s="41" t="s">
        <v>57</v>
      </c>
    </row>
    <row r="11" spans="1:16" ht="17" x14ac:dyDescent="0.35">
      <c r="A11" s="39" t="s">
        <v>38</v>
      </c>
      <c r="B11" s="40" t="s">
        <v>18</v>
      </c>
      <c r="C11" s="40" t="s">
        <v>66</v>
      </c>
      <c r="D11" s="41"/>
      <c r="E11" s="45" t="s">
        <v>67</v>
      </c>
      <c r="F11" s="40" t="s">
        <v>68</v>
      </c>
      <c r="G11" s="40"/>
      <c r="H11" s="41">
        <v>1</v>
      </c>
      <c r="I11" s="42">
        <v>1099</v>
      </c>
      <c r="J11" s="43">
        <f t="shared" si="0"/>
        <v>1099</v>
      </c>
      <c r="K11" s="44" t="s">
        <v>12</v>
      </c>
      <c r="L11" s="40" t="s">
        <v>69</v>
      </c>
      <c r="M11" s="40" t="s">
        <v>70</v>
      </c>
      <c r="N11" s="45"/>
      <c r="O11" s="40" t="s">
        <v>56</v>
      </c>
      <c r="P11" s="41" t="s">
        <v>57</v>
      </c>
    </row>
    <row r="12" spans="1:16" ht="17" x14ac:dyDescent="0.35">
      <c r="A12" s="39" t="s">
        <v>38</v>
      </c>
      <c r="B12" s="40" t="s">
        <v>18</v>
      </c>
      <c r="C12" s="40" t="s">
        <v>71</v>
      </c>
      <c r="D12" s="41"/>
      <c r="E12" s="45" t="s">
        <v>67</v>
      </c>
      <c r="F12" s="40" t="s">
        <v>72</v>
      </c>
      <c r="G12" s="40"/>
      <c r="H12" s="41">
        <v>1</v>
      </c>
      <c r="I12" s="42">
        <v>1249</v>
      </c>
      <c r="J12" s="43">
        <f t="shared" si="0"/>
        <v>1249</v>
      </c>
      <c r="K12" s="44" t="s">
        <v>12</v>
      </c>
      <c r="L12" s="40" t="s">
        <v>69</v>
      </c>
      <c r="M12" s="40" t="s">
        <v>73</v>
      </c>
      <c r="N12" s="45" t="s">
        <v>255</v>
      </c>
      <c r="O12" s="40" t="s">
        <v>56</v>
      </c>
      <c r="P12" s="41" t="s">
        <v>57</v>
      </c>
    </row>
    <row r="13" spans="1:16" ht="26" x14ac:dyDescent="0.35">
      <c r="A13" s="39" t="s">
        <v>38</v>
      </c>
      <c r="B13" s="40" t="s">
        <v>18</v>
      </c>
      <c r="C13" s="40" t="s">
        <v>74</v>
      </c>
      <c r="D13" s="41"/>
      <c r="E13" s="45" t="s">
        <v>75</v>
      </c>
      <c r="F13" s="40" t="s">
        <v>76</v>
      </c>
      <c r="G13" s="40"/>
      <c r="H13" s="41">
        <v>1</v>
      </c>
      <c r="I13" s="42">
        <v>306</v>
      </c>
      <c r="J13" s="43">
        <v>306</v>
      </c>
      <c r="K13" s="44" t="s">
        <v>10</v>
      </c>
      <c r="L13" s="40" t="s">
        <v>55</v>
      </c>
      <c r="M13" s="40" t="s">
        <v>78</v>
      </c>
      <c r="N13" s="45" t="s">
        <v>230</v>
      </c>
      <c r="O13" s="40" t="s">
        <v>77</v>
      </c>
      <c r="P13" s="41" t="s">
        <v>57</v>
      </c>
    </row>
    <row r="14" spans="1:16" ht="26" hidden="1" x14ac:dyDescent="0.35">
      <c r="A14" s="39"/>
      <c r="B14" s="40" t="s">
        <v>19</v>
      </c>
      <c r="C14" s="40" t="s">
        <v>79</v>
      </c>
      <c r="D14" s="41" t="s">
        <v>63</v>
      </c>
      <c r="E14" s="45" t="s">
        <v>196</v>
      </c>
      <c r="F14" s="40" t="s">
        <v>198</v>
      </c>
      <c r="G14" s="40" t="s">
        <v>201</v>
      </c>
      <c r="H14" s="41">
        <v>1</v>
      </c>
      <c r="I14" s="42">
        <v>999</v>
      </c>
      <c r="J14" s="43">
        <f t="shared" si="0"/>
        <v>999</v>
      </c>
      <c r="K14" s="44" t="s">
        <v>64</v>
      </c>
      <c r="L14" s="40" t="s">
        <v>27</v>
      </c>
      <c r="M14" s="40"/>
      <c r="N14" s="45" t="s">
        <v>81</v>
      </c>
      <c r="O14" s="40" t="s">
        <v>77</v>
      </c>
      <c r="P14" s="41" t="s">
        <v>80</v>
      </c>
    </row>
    <row r="15" spans="1:16" ht="26" hidden="1" x14ac:dyDescent="0.35">
      <c r="A15" s="39"/>
      <c r="B15" s="40" t="s">
        <v>19</v>
      </c>
      <c r="C15" s="40" t="s">
        <v>79</v>
      </c>
      <c r="D15" s="41" t="s">
        <v>82</v>
      </c>
      <c r="E15" s="45" t="s">
        <v>197</v>
      </c>
      <c r="F15" s="40" t="s">
        <v>199</v>
      </c>
      <c r="G15" s="40" t="s">
        <v>201</v>
      </c>
      <c r="H15" s="41">
        <v>1</v>
      </c>
      <c r="I15" s="42">
        <v>1099</v>
      </c>
      <c r="J15" s="43">
        <f>N(H15)*N(I15)*0.83</f>
        <v>912.17</v>
      </c>
      <c r="K15" s="44" t="s">
        <v>64</v>
      </c>
      <c r="L15" s="40" t="s">
        <v>27</v>
      </c>
      <c r="M15" s="40"/>
      <c r="N15" s="45" t="s">
        <v>202</v>
      </c>
      <c r="O15" s="40" t="s">
        <v>77</v>
      </c>
      <c r="P15" s="41" t="s">
        <v>80</v>
      </c>
    </row>
    <row r="16" spans="1:16" ht="17" hidden="1" x14ac:dyDescent="0.35">
      <c r="A16" s="39"/>
      <c r="B16" s="40" t="s">
        <v>19</v>
      </c>
      <c r="C16" s="40" t="s">
        <v>79</v>
      </c>
      <c r="D16" s="41" t="s">
        <v>83</v>
      </c>
      <c r="E16" s="45"/>
      <c r="F16" s="40"/>
      <c r="G16" s="40"/>
      <c r="H16" s="41">
        <v>1</v>
      </c>
      <c r="I16" s="42">
        <v>1150</v>
      </c>
      <c r="J16" s="43">
        <f t="shared" si="0"/>
        <v>1150</v>
      </c>
      <c r="K16" s="44" t="s">
        <v>64</v>
      </c>
      <c r="L16" s="40" t="s">
        <v>27</v>
      </c>
      <c r="M16" s="40"/>
      <c r="N16" s="45"/>
      <c r="O16" s="40" t="s">
        <v>77</v>
      </c>
      <c r="P16" s="41" t="s">
        <v>80</v>
      </c>
    </row>
    <row r="17" spans="1:16" ht="17" hidden="1" x14ac:dyDescent="0.35">
      <c r="A17" s="39"/>
      <c r="B17" s="40" t="s">
        <v>19</v>
      </c>
      <c r="C17" s="40" t="s">
        <v>254</v>
      </c>
      <c r="D17" s="41"/>
      <c r="E17" s="45"/>
      <c r="F17" s="40"/>
      <c r="G17" s="40"/>
      <c r="H17" s="41">
        <v>1</v>
      </c>
      <c r="I17" s="42"/>
      <c r="J17" s="43">
        <f t="shared" si="0"/>
        <v>0</v>
      </c>
      <c r="K17" s="44" t="s">
        <v>64</v>
      </c>
      <c r="L17" s="40" t="s">
        <v>84</v>
      </c>
      <c r="M17" s="40"/>
      <c r="N17" s="45"/>
      <c r="O17" s="40" t="s">
        <v>77</v>
      </c>
      <c r="P17" s="41" t="s">
        <v>80</v>
      </c>
    </row>
    <row r="18" spans="1:16" ht="17" hidden="1" x14ac:dyDescent="0.35">
      <c r="A18" s="39"/>
      <c r="B18" s="40" t="s">
        <v>19</v>
      </c>
      <c r="C18" s="40" t="s">
        <v>85</v>
      </c>
      <c r="D18" s="41"/>
      <c r="E18" s="45"/>
      <c r="F18" s="40"/>
      <c r="G18" s="40"/>
      <c r="H18" s="41">
        <v>1</v>
      </c>
      <c r="I18" s="42"/>
      <c r="J18" s="43">
        <f t="shared" si="0"/>
        <v>0</v>
      </c>
      <c r="K18" s="44" t="s">
        <v>64</v>
      </c>
      <c r="L18" s="40" t="s">
        <v>27</v>
      </c>
      <c r="M18" s="40"/>
      <c r="N18" s="45" t="s">
        <v>86</v>
      </c>
      <c r="O18" s="40" t="s">
        <v>77</v>
      </c>
      <c r="P18" s="41" t="s">
        <v>80</v>
      </c>
    </row>
    <row r="19" spans="1:16" ht="17" hidden="1" x14ac:dyDescent="0.35">
      <c r="A19" s="39"/>
      <c r="B19" s="40" t="s">
        <v>19</v>
      </c>
      <c r="C19" s="40" t="s">
        <v>87</v>
      </c>
      <c r="D19" s="41"/>
      <c r="E19" s="45"/>
      <c r="F19" s="40"/>
      <c r="G19" s="40"/>
      <c r="H19" s="41">
        <v>1</v>
      </c>
      <c r="I19" s="42"/>
      <c r="J19" s="43">
        <f t="shared" si="0"/>
        <v>0</v>
      </c>
      <c r="K19" s="44" t="s">
        <v>64</v>
      </c>
      <c r="L19" s="40" t="s">
        <v>88</v>
      </c>
      <c r="M19" s="40"/>
      <c r="N19" s="45" t="s">
        <v>89</v>
      </c>
      <c r="O19" s="40" t="s">
        <v>56</v>
      </c>
      <c r="P19" s="41" t="s">
        <v>80</v>
      </c>
    </row>
    <row r="20" spans="1:16" ht="17" hidden="1" x14ac:dyDescent="0.35">
      <c r="A20" s="39"/>
      <c r="B20" s="40" t="s">
        <v>19</v>
      </c>
      <c r="C20" s="40" t="s">
        <v>91</v>
      </c>
      <c r="D20" s="41"/>
      <c r="E20" s="45"/>
      <c r="F20" s="40"/>
      <c r="G20" s="40"/>
      <c r="H20" s="41">
        <v>1</v>
      </c>
      <c r="I20" s="42"/>
      <c r="J20" s="43">
        <f t="shared" si="0"/>
        <v>0</v>
      </c>
      <c r="K20" s="44" t="s">
        <v>64</v>
      </c>
      <c r="L20" s="40" t="s">
        <v>88</v>
      </c>
      <c r="M20" s="40"/>
      <c r="N20" s="45"/>
      <c r="O20" s="40" t="s">
        <v>90</v>
      </c>
      <c r="P20" s="41" t="s">
        <v>80</v>
      </c>
    </row>
    <row r="21" spans="1:16" ht="17" hidden="1" x14ac:dyDescent="0.35">
      <c r="A21" s="39"/>
      <c r="B21" s="40" t="s">
        <v>20</v>
      </c>
      <c r="C21" s="40" t="s">
        <v>92</v>
      </c>
      <c r="D21" s="41"/>
      <c r="E21" s="45"/>
      <c r="F21" s="40"/>
      <c r="G21" s="40"/>
      <c r="H21" s="41">
        <v>1</v>
      </c>
      <c r="I21" s="42"/>
      <c r="J21" s="43">
        <f t="shared" si="0"/>
        <v>0</v>
      </c>
      <c r="K21" s="44" t="s">
        <v>64</v>
      </c>
      <c r="L21" s="40" t="s">
        <v>88</v>
      </c>
      <c r="M21" s="40"/>
      <c r="N21" s="45"/>
      <c r="O21" s="40" t="s">
        <v>56</v>
      </c>
      <c r="P21" s="41" t="s">
        <v>80</v>
      </c>
    </row>
    <row r="22" spans="1:16" ht="17" hidden="1" x14ac:dyDescent="0.35">
      <c r="A22" s="39"/>
      <c r="B22" s="40" t="s">
        <v>20</v>
      </c>
      <c r="C22" s="40" t="s">
        <v>93</v>
      </c>
      <c r="D22" s="41"/>
      <c r="E22" s="45"/>
      <c r="F22" s="40"/>
      <c r="G22" s="40"/>
      <c r="H22" s="41">
        <v>20</v>
      </c>
      <c r="I22" s="42"/>
      <c r="J22" s="43">
        <f t="shared" si="0"/>
        <v>0</v>
      </c>
      <c r="K22" s="44" t="s">
        <v>64</v>
      </c>
      <c r="L22" s="40" t="s">
        <v>88</v>
      </c>
      <c r="M22" s="40"/>
      <c r="N22" s="45"/>
      <c r="O22" s="40" t="s">
        <v>56</v>
      </c>
      <c r="P22" s="41" t="s">
        <v>80</v>
      </c>
    </row>
    <row r="23" spans="1:16" ht="17" hidden="1" x14ac:dyDescent="0.35">
      <c r="A23" s="39"/>
      <c r="B23" s="40" t="s">
        <v>20</v>
      </c>
      <c r="C23" s="40" t="s">
        <v>94</v>
      </c>
      <c r="D23" s="41"/>
      <c r="E23" s="45"/>
      <c r="F23" s="40"/>
      <c r="G23" s="40"/>
      <c r="H23" s="41">
        <v>6</v>
      </c>
      <c r="I23" s="42"/>
      <c r="J23" s="43">
        <f t="shared" si="0"/>
        <v>0</v>
      </c>
      <c r="K23" s="44" t="s">
        <v>64</v>
      </c>
      <c r="L23" s="40" t="s">
        <v>88</v>
      </c>
      <c r="M23" s="40"/>
      <c r="N23" s="45" t="s">
        <v>95</v>
      </c>
      <c r="O23" s="40" t="s">
        <v>56</v>
      </c>
      <c r="P23" s="41" t="s">
        <v>80</v>
      </c>
    </row>
    <row r="24" spans="1:16" ht="17" hidden="1" x14ac:dyDescent="0.35">
      <c r="A24" s="39"/>
      <c r="B24" s="40" t="s">
        <v>20</v>
      </c>
      <c r="C24" s="40" t="s">
        <v>96</v>
      </c>
      <c r="D24" s="41"/>
      <c r="E24" s="45"/>
      <c r="F24" s="40"/>
      <c r="G24" s="40"/>
      <c r="H24" s="41">
        <v>14</v>
      </c>
      <c r="I24" s="42"/>
      <c r="J24" s="43">
        <f t="shared" si="0"/>
        <v>0</v>
      </c>
      <c r="K24" s="44" t="s">
        <v>64</v>
      </c>
      <c r="L24" s="40" t="s">
        <v>88</v>
      </c>
      <c r="M24" s="40"/>
      <c r="N24" s="45"/>
      <c r="O24" s="40" t="s">
        <v>56</v>
      </c>
      <c r="P24" s="41" t="s">
        <v>80</v>
      </c>
    </row>
    <row r="25" spans="1:16" ht="17" hidden="1" x14ac:dyDescent="0.35">
      <c r="A25" s="39"/>
      <c r="B25" s="40" t="s">
        <v>20</v>
      </c>
      <c r="C25" s="40" t="s">
        <v>97</v>
      </c>
      <c r="D25" s="41"/>
      <c r="E25" s="45"/>
      <c r="F25" s="40"/>
      <c r="G25" s="40"/>
      <c r="H25" s="41">
        <v>3</v>
      </c>
      <c r="I25" s="42"/>
      <c r="J25" s="43">
        <f t="shared" si="0"/>
        <v>0</v>
      </c>
      <c r="K25" s="44" t="s">
        <v>64</v>
      </c>
      <c r="L25" s="40" t="s">
        <v>88</v>
      </c>
      <c r="M25" s="40"/>
      <c r="N25" s="45"/>
      <c r="O25" s="40" t="s">
        <v>56</v>
      </c>
      <c r="P25" s="41" t="s">
        <v>80</v>
      </c>
    </row>
    <row r="26" spans="1:16" ht="17" hidden="1" x14ac:dyDescent="0.35">
      <c r="A26" s="39"/>
      <c r="B26" s="40" t="s">
        <v>20</v>
      </c>
      <c r="C26" s="40" t="s">
        <v>98</v>
      </c>
      <c r="D26" s="41"/>
      <c r="E26" s="45"/>
      <c r="F26" s="40"/>
      <c r="G26" s="40"/>
      <c r="H26" s="41">
        <v>4</v>
      </c>
      <c r="I26" s="42"/>
      <c r="J26" s="43">
        <f t="shared" si="0"/>
        <v>0</v>
      </c>
      <c r="K26" s="44" t="s">
        <v>64</v>
      </c>
      <c r="L26" s="40" t="s">
        <v>88</v>
      </c>
      <c r="M26" s="40"/>
      <c r="N26" s="45"/>
      <c r="O26" s="40" t="s">
        <v>56</v>
      </c>
      <c r="P26" s="41" t="s">
        <v>80</v>
      </c>
    </row>
    <row r="27" spans="1:16" ht="17" hidden="1" x14ac:dyDescent="0.35">
      <c r="A27" s="39"/>
      <c r="B27" s="40" t="s">
        <v>20</v>
      </c>
      <c r="C27" s="40" t="s">
        <v>99</v>
      </c>
      <c r="D27" s="41"/>
      <c r="E27" s="45"/>
      <c r="F27" s="40"/>
      <c r="G27" s="40"/>
      <c r="H27" s="41">
        <v>6</v>
      </c>
      <c r="I27" s="42"/>
      <c r="J27" s="43">
        <f t="shared" si="0"/>
        <v>0</v>
      </c>
      <c r="K27" s="44" t="s">
        <v>64</v>
      </c>
      <c r="L27" s="40" t="s">
        <v>55</v>
      </c>
      <c r="M27" s="40"/>
      <c r="N27" s="45"/>
      <c r="O27" s="40" t="s">
        <v>56</v>
      </c>
      <c r="P27" s="41" t="s">
        <v>80</v>
      </c>
    </row>
    <row r="28" spans="1:16" ht="17" hidden="1" x14ac:dyDescent="0.35">
      <c r="A28" s="39"/>
      <c r="B28" s="40" t="s">
        <v>20</v>
      </c>
      <c r="C28" s="40" t="s">
        <v>101</v>
      </c>
      <c r="D28" s="41"/>
      <c r="E28" s="45"/>
      <c r="F28" s="40"/>
      <c r="G28" s="40"/>
      <c r="H28" s="41">
        <v>1</v>
      </c>
      <c r="I28" s="42"/>
      <c r="J28" s="43">
        <f t="shared" si="0"/>
        <v>0</v>
      </c>
      <c r="K28" s="44" t="s">
        <v>64</v>
      </c>
      <c r="L28" s="40" t="s">
        <v>88</v>
      </c>
      <c r="M28" s="40"/>
      <c r="N28" s="45"/>
      <c r="O28" s="40" t="s">
        <v>56</v>
      </c>
      <c r="P28" s="41" t="s">
        <v>80</v>
      </c>
    </row>
    <row r="29" spans="1:16" ht="17" hidden="1" x14ac:dyDescent="0.35">
      <c r="A29" s="39"/>
      <c r="B29" s="40" t="s">
        <v>20</v>
      </c>
      <c r="C29" s="40" t="s">
        <v>261</v>
      </c>
      <c r="D29" s="41"/>
      <c r="E29" s="45"/>
      <c r="F29" s="40"/>
      <c r="G29" s="40"/>
      <c r="H29" s="41">
        <v>1</v>
      </c>
      <c r="I29" s="42"/>
      <c r="J29" s="43">
        <f t="shared" si="0"/>
        <v>0</v>
      </c>
      <c r="K29" s="44" t="s">
        <v>64</v>
      </c>
      <c r="L29" s="40" t="s">
        <v>88</v>
      </c>
      <c r="M29" s="40"/>
      <c r="N29" s="45"/>
      <c r="O29" s="40" t="s">
        <v>56</v>
      </c>
      <c r="P29" s="41" t="s">
        <v>80</v>
      </c>
    </row>
    <row r="30" spans="1:16" ht="17" hidden="1" x14ac:dyDescent="0.35">
      <c r="A30" s="39"/>
      <c r="B30" s="40" t="s">
        <v>20</v>
      </c>
      <c r="C30" s="40" t="s">
        <v>103</v>
      </c>
      <c r="D30" s="41"/>
      <c r="E30" s="45"/>
      <c r="F30" s="40"/>
      <c r="G30" s="40"/>
      <c r="H30" s="41">
        <v>3</v>
      </c>
      <c r="I30" s="42"/>
      <c r="J30" s="43">
        <f t="shared" si="0"/>
        <v>0</v>
      </c>
      <c r="K30" s="44" t="s">
        <v>64</v>
      </c>
      <c r="L30" s="40" t="s">
        <v>88</v>
      </c>
      <c r="M30" s="40"/>
      <c r="N30" s="45"/>
      <c r="O30" s="40" t="s">
        <v>56</v>
      </c>
      <c r="P30" s="41" t="s">
        <v>80</v>
      </c>
    </row>
    <row r="31" spans="1:16" ht="17" hidden="1" x14ac:dyDescent="0.35">
      <c r="A31" s="39"/>
      <c r="B31" s="40" t="s">
        <v>21</v>
      </c>
      <c r="C31" s="40" t="s">
        <v>104</v>
      </c>
      <c r="D31" s="41"/>
      <c r="E31" s="45"/>
      <c r="F31" s="40"/>
      <c r="G31" s="40"/>
      <c r="H31" s="41">
        <v>12</v>
      </c>
      <c r="I31" s="42"/>
      <c r="J31" s="43">
        <f t="shared" si="0"/>
        <v>0</v>
      </c>
      <c r="K31" s="44" t="s">
        <v>64</v>
      </c>
      <c r="L31" s="40" t="s">
        <v>221</v>
      </c>
      <c r="M31" s="40"/>
      <c r="N31" s="45"/>
      <c r="O31" s="40" t="s">
        <v>56</v>
      </c>
      <c r="P31" s="41" t="s">
        <v>57</v>
      </c>
    </row>
    <row r="32" spans="1:16" ht="17" hidden="1" x14ac:dyDescent="0.35">
      <c r="A32" s="39"/>
      <c r="B32" s="40" t="s">
        <v>21</v>
      </c>
      <c r="C32" s="40" t="s">
        <v>105</v>
      </c>
      <c r="D32" s="41"/>
      <c r="E32" s="45"/>
      <c r="F32" s="40"/>
      <c r="G32" s="40"/>
      <c r="H32" s="41">
        <v>1</v>
      </c>
      <c r="I32" s="42"/>
      <c r="J32" s="43">
        <f t="shared" si="0"/>
        <v>0</v>
      </c>
      <c r="K32" s="44" t="s">
        <v>64</v>
      </c>
      <c r="L32" s="40" t="s">
        <v>55</v>
      </c>
      <c r="M32" s="40"/>
      <c r="N32" s="45"/>
      <c r="O32" s="40" t="s">
        <v>56</v>
      </c>
      <c r="P32" s="41" t="s">
        <v>57</v>
      </c>
    </row>
    <row r="33" spans="1:16" ht="17" hidden="1" x14ac:dyDescent="0.35">
      <c r="A33" s="39"/>
      <c r="B33" s="40" t="s">
        <v>21</v>
      </c>
      <c r="C33" s="40" t="s">
        <v>223</v>
      </c>
      <c r="D33" s="41"/>
      <c r="E33" s="45"/>
      <c r="F33" s="40"/>
      <c r="G33" s="40"/>
      <c r="H33" s="41">
        <v>1</v>
      </c>
      <c r="I33" s="42"/>
      <c r="J33" s="43">
        <f t="shared" si="0"/>
        <v>0</v>
      </c>
      <c r="K33" s="44" t="s">
        <v>64</v>
      </c>
      <c r="L33" s="40" t="s">
        <v>55</v>
      </c>
      <c r="M33" s="40"/>
      <c r="N33" s="45"/>
      <c r="O33" s="40" t="s">
        <v>77</v>
      </c>
      <c r="P33" s="41" t="s">
        <v>57</v>
      </c>
    </row>
    <row r="34" spans="1:16" ht="17" hidden="1" x14ac:dyDescent="0.35">
      <c r="A34" s="39"/>
      <c r="B34" s="40" t="s">
        <v>21</v>
      </c>
      <c r="C34" s="40" t="s">
        <v>106</v>
      </c>
      <c r="D34" s="41"/>
      <c r="E34" s="45"/>
      <c r="F34" s="40"/>
      <c r="G34" s="40"/>
      <c r="H34" s="41">
        <v>1</v>
      </c>
      <c r="I34" s="42"/>
      <c r="J34" s="43">
        <f t="shared" si="0"/>
        <v>0</v>
      </c>
      <c r="K34" s="44" t="s">
        <v>64</v>
      </c>
      <c r="L34" s="40" t="s">
        <v>23</v>
      </c>
      <c r="M34" s="40"/>
      <c r="N34" s="45"/>
      <c r="O34" s="40" t="s">
        <v>77</v>
      </c>
      <c r="P34" s="41" t="s">
        <v>57</v>
      </c>
    </row>
    <row r="35" spans="1:16" ht="17" hidden="1" x14ac:dyDescent="0.35">
      <c r="A35" s="39" t="s">
        <v>38</v>
      </c>
      <c r="B35" s="40" t="s">
        <v>21</v>
      </c>
      <c r="C35" s="40" t="s">
        <v>214</v>
      </c>
      <c r="D35" s="41"/>
      <c r="E35" s="45" t="s">
        <v>259</v>
      </c>
      <c r="F35" s="40" t="s">
        <v>260</v>
      </c>
      <c r="G35" s="40"/>
      <c r="H35" s="41">
        <v>1</v>
      </c>
      <c r="I35" s="42">
        <v>310</v>
      </c>
      <c r="J35" s="43">
        <f t="shared" si="0"/>
        <v>310</v>
      </c>
      <c r="K35" s="44" t="s">
        <v>10</v>
      </c>
      <c r="L35" s="40" t="s">
        <v>23</v>
      </c>
      <c r="M35" s="40"/>
      <c r="N35" s="45"/>
      <c r="O35" s="40" t="s">
        <v>77</v>
      </c>
      <c r="P35" s="41" t="s">
        <v>57</v>
      </c>
    </row>
    <row r="36" spans="1:16" ht="17" hidden="1" x14ac:dyDescent="0.35">
      <c r="A36" s="39"/>
      <c r="B36" s="40" t="s">
        <v>21</v>
      </c>
      <c r="C36" s="40" t="s">
        <v>222</v>
      </c>
      <c r="D36" s="41"/>
      <c r="E36" s="45"/>
      <c r="F36" s="40"/>
      <c r="G36" s="40"/>
      <c r="H36" s="41">
        <v>3</v>
      </c>
      <c r="I36" s="42"/>
      <c r="J36" s="43">
        <f t="shared" si="0"/>
        <v>0</v>
      </c>
      <c r="K36" s="44" t="s">
        <v>64</v>
      </c>
      <c r="L36" s="40" t="s">
        <v>55</v>
      </c>
      <c r="M36" s="40"/>
      <c r="N36" s="45"/>
      <c r="O36" s="40" t="s">
        <v>77</v>
      </c>
      <c r="P36" s="41" t="s">
        <v>57</v>
      </c>
    </row>
    <row r="37" spans="1:16" ht="17" hidden="1" x14ac:dyDescent="0.35">
      <c r="A37" s="39"/>
      <c r="B37" s="40" t="s">
        <v>21</v>
      </c>
      <c r="C37" s="40" t="s">
        <v>107</v>
      </c>
      <c r="D37" s="41"/>
      <c r="E37" s="45"/>
      <c r="F37" s="40"/>
      <c r="G37" s="40"/>
      <c r="H37" s="41">
        <v>2</v>
      </c>
      <c r="I37" s="42"/>
      <c r="J37" s="43">
        <f t="shared" si="0"/>
        <v>0</v>
      </c>
      <c r="K37" s="44" t="s">
        <v>64</v>
      </c>
      <c r="L37" s="40" t="s">
        <v>84</v>
      </c>
      <c r="M37" s="40"/>
      <c r="N37" s="45"/>
      <c r="O37" s="40" t="s">
        <v>90</v>
      </c>
      <c r="P37" s="41" t="s">
        <v>57</v>
      </c>
    </row>
    <row r="38" spans="1:16" ht="17" hidden="1" x14ac:dyDescent="0.35">
      <c r="A38" s="39"/>
      <c r="B38" s="40" t="s">
        <v>21</v>
      </c>
      <c r="C38" s="40" t="s">
        <v>224</v>
      </c>
      <c r="D38" s="41"/>
      <c r="E38" s="45"/>
      <c r="F38" s="40"/>
      <c r="G38" s="40"/>
      <c r="H38" s="41">
        <v>2</v>
      </c>
      <c r="I38" s="42"/>
      <c r="J38" s="43">
        <f t="shared" si="0"/>
        <v>0</v>
      </c>
      <c r="K38" s="44" t="s">
        <v>64</v>
      </c>
      <c r="L38" s="40" t="s">
        <v>100</v>
      </c>
      <c r="M38" s="40"/>
      <c r="N38" s="45"/>
      <c r="O38" s="40" t="s">
        <v>77</v>
      </c>
      <c r="P38" s="41" t="s">
        <v>57</v>
      </c>
    </row>
    <row r="39" spans="1:16" ht="17" hidden="1" x14ac:dyDescent="0.35">
      <c r="A39" s="39"/>
      <c r="B39" s="40" t="s">
        <v>21</v>
      </c>
      <c r="C39" s="40" t="s">
        <v>108</v>
      </c>
      <c r="D39" s="41"/>
      <c r="E39" s="45"/>
      <c r="F39" s="40"/>
      <c r="G39" s="40"/>
      <c r="H39" s="41">
        <v>1</v>
      </c>
      <c r="I39" s="42"/>
      <c r="J39" s="43">
        <f t="shared" si="0"/>
        <v>0</v>
      </c>
      <c r="K39" s="44" t="s">
        <v>64</v>
      </c>
      <c r="L39" s="40" t="s">
        <v>84</v>
      </c>
      <c r="M39" s="40"/>
      <c r="N39" s="45"/>
      <c r="O39" s="40" t="s">
        <v>77</v>
      </c>
      <c r="P39" s="41" t="s">
        <v>57</v>
      </c>
    </row>
    <row r="40" spans="1:16" ht="17" hidden="1" x14ac:dyDescent="0.35">
      <c r="A40" s="39"/>
      <c r="B40" s="40" t="s">
        <v>21</v>
      </c>
      <c r="C40" s="40" t="s">
        <v>109</v>
      </c>
      <c r="D40" s="41"/>
      <c r="E40" s="45"/>
      <c r="F40" s="40"/>
      <c r="G40" s="40"/>
      <c r="H40" s="41">
        <v>10</v>
      </c>
      <c r="I40" s="42"/>
      <c r="J40" s="43">
        <f t="shared" si="0"/>
        <v>0</v>
      </c>
      <c r="K40" s="44" t="s">
        <v>64</v>
      </c>
      <c r="L40" s="40" t="s">
        <v>88</v>
      </c>
      <c r="M40" s="40"/>
      <c r="N40" s="45"/>
      <c r="O40" s="40" t="s">
        <v>90</v>
      </c>
      <c r="P40" s="41" t="s">
        <v>80</v>
      </c>
    </row>
    <row r="41" spans="1:16" ht="17" hidden="1" x14ac:dyDescent="0.35">
      <c r="A41" s="39" t="s">
        <v>38</v>
      </c>
      <c r="B41" s="40" t="s">
        <v>22</v>
      </c>
      <c r="C41" s="40" t="s">
        <v>110</v>
      </c>
      <c r="D41" s="41"/>
      <c r="E41" s="45"/>
      <c r="F41" s="40"/>
      <c r="G41" s="40"/>
      <c r="H41" s="41">
        <v>1</v>
      </c>
      <c r="I41" s="42">
        <v>0</v>
      </c>
      <c r="J41" s="43">
        <f t="shared" si="0"/>
        <v>0</v>
      </c>
      <c r="K41" s="44" t="s">
        <v>11</v>
      </c>
      <c r="L41" s="40" t="s">
        <v>27</v>
      </c>
      <c r="M41" s="40"/>
      <c r="N41" s="45"/>
      <c r="O41" s="40" t="s">
        <v>56</v>
      </c>
      <c r="P41" s="41" t="s">
        <v>57</v>
      </c>
    </row>
    <row r="42" spans="1:16" ht="17" hidden="1" x14ac:dyDescent="0.35">
      <c r="A42" s="39" t="s">
        <v>38</v>
      </c>
      <c r="B42" s="40" t="s">
        <v>22</v>
      </c>
      <c r="C42" s="40" t="s">
        <v>205</v>
      </c>
      <c r="D42" s="41"/>
      <c r="E42" s="45" t="s">
        <v>226</v>
      </c>
      <c r="F42" s="40" t="s">
        <v>227</v>
      </c>
      <c r="G42" s="40"/>
      <c r="H42" s="41">
        <v>1</v>
      </c>
      <c r="I42" s="42"/>
      <c r="J42" s="43">
        <f t="shared" si="0"/>
        <v>0</v>
      </c>
      <c r="K42" s="44" t="s">
        <v>11</v>
      </c>
      <c r="L42" s="40" t="s">
        <v>27</v>
      </c>
      <c r="M42" s="40"/>
      <c r="N42" s="45" t="s">
        <v>225</v>
      </c>
      <c r="O42" s="40" t="s">
        <v>56</v>
      </c>
      <c r="P42" s="41" t="s">
        <v>80</v>
      </c>
    </row>
    <row r="43" spans="1:16" ht="17" hidden="1" x14ac:dyDescent="0.35">
      <c r="A43" s="39" t="s">
        <v>38</v>
      </c>
      <c r="B43" s="40" t="s">
        <v>22</v>
      </c>
      <c r="C43" s="40" t="s">
        <v>110</v>
      </c>
      <c r="D43" s="41"/>
      <c r="E43" s="45"/>
      <c r="F43" s="40"/>
      <c r="G43" s="40"/>
      <c r="H43" s="41">
        <v>1</v>
      </c>
      <c r="I43" s="42">
        <v>0</v>
      </c>
      <c r="J43" s="43">
        <f t="shared" ref="J43" si="1">N(H43)*N(I43)</f>
        <v>0</v>
      </c>
      <c r="K43" s="44" t="s">
        <v>11</v>
      </c>
      <c r="L43" s="40" t="s">
        <v>84</v>
      </c>
      <c r="M43" s="40"/>
      <c r="N43" s="45"/>
      <c r="O43" s="40" t="s">
        <v>56</v>
      </c>
      <c r="P43" s="41" t="s">
        <v>57</v>
      </c>
    </row>
    <row r="44" spans="1:16" ht="17" hidden="1" x14ac:dyDescent="0.35">
      <c r="A44" s="39" t="s">
        <v>38</v>
      </c>
      <c r="B44" s="40" t="s">
        <v>22</v>
      </c>
      <c r="C44" s="40" t="s">
        <v>206</v>
      </c>
      <c r="D44" s="41"/>
      <c r="E44" s="45" t="s">
        <v>226</v>
      </c>
      <c r="F44" s="40" t="s">
        <v>228</v>
      </c>
      <c r="G44" s="40"/>
      <c r="H44" s="41">
        <v>2</v>
      </c>
      <c r="I44" s="42"/>
      <c r="J44" s="43">
        <f t="shared" si="0"/>
        <v>0</v>
      </c>
      <c r="K44" s="44" t="s">
        <v>11</v>
      </c>
      <c r="L44" s="40" t="s">
        <v>23</v>
      </c>
      <c r="M44" s="40"/>
      <c r="N44" s="45" t="s">
        <v>229</v>
      </c>
      <c r="O44" s="40" t="s">
        <v>56</v>
      </c>
      <c r="P44" s="41" t="s">
        <v>80</v>
      </c>
    </row>
    <row r="45" spans="1:16" ht="26" hidden="1" x14ac:dyDescent="0.35">
      <c r="A45" s="39" t="s">
        <v>38</v>
      </c>
      <c r="B45" s="40" t="s">
        <v>23</v>
      </c>
      <c r="C45" s="40" t="s">
        <v>111</v>
      </c>
      <c r="D45" s="41" t="s">
        <v>63</v>
      </c>
      <c r="E45" s="45" t="s">
        <v>233</v>
      </c>
      <c r="F45" s="40"/>
      <c r="G45" s="40"/>
      <c r="H45" s="41">
        <v>1</v>
      </c>
      <c r="I45" s="42">
        <v>32000</v>
      </c>
      <c r="J45" s="43">
        <f t="shared" si="0"/>
        <v>32000</v>
      </c>
      <c r="K45" s="44" t="s">
        <v>11</v>
      </c>
      <c r="L45" s="40" t="s">
        <v>23</v>
      </c>
      <c r="M45" s="40"/>
      <c r="N45" s="45" t="s">
        <v>238</v>
      </c>
      <c r="O45" s="40" t="s">
        <v>56</v>
      </c>
      <c r="P45" s="41" t="s">
        <v>80</v>
      </c>
    </row>
    <row r="46" spans="1:16" ht="17" hidden="1" x14ac:dyDescent="0.35">
      <c r="A46" s="39" t="s">
        <v>38</v>
      </c>
      <c r="B46" s="40" t="s">
        <v>23</v>
      </c>
      <c r="C46" s="40" t="s">
        <v>112</v>
      </c>
      <c r="D46" s="41"/>
      <c r="E46" s="45" t="s">
        <v>233</v>
      </c>
      <c r="F46" s="40"/>
      <c r="G46" s="40"/>
      <c r="H46" s="41">
        <v>1</v>
      </c>
      <c r="I46" s="42"/>
      <c r="J46" s="43">
        <f t="shared" si="0"/>
        <v>0</v>
      </c>
      <c r="K46" s="44" t="s">
        <v>203</v>
      </c>
      <c r="L46" s="40" t="s">
        <v>23</v>
      </c>
      <c r="M46" s="40"/>
      <c r="N46" s="45"/>
      <c r="O46" s="40" t="s">
        <v>56</v>
      </c>
      <c r="P46" s="41" t="s">
        <v>80</v>
      </c>
    </row>
    <row r="47" spans="1:16" ht="17" hidden="1" x14ac:dyDescent="0.35">
      <c r="A47" s="39" t="s">
        <v>38</v>
      </c>
      <c r="B47" s="40" t="s">
        <v>23</v>
      </c>
      <c r="C47" s="40" t="s">
        <v>113</v>
      </c>
      <c r="D47" s="41" t="s">
        <v>63</v>
      </c>
      <c r="E47" s="45" t="s">
        <v>234</v>
      </c>
      <c r="F47" s="40"/>
      <c r="G47" s="40"/>
      <c r="H47" s="41">
        <v>1</v>
      </c>
      <c r="I47" s="42"/>
      <c r="J47" s="43">
        <f t="shared" si="0"/>
        <v>0</v>
      </c>
      <c r="K47" s="44" t="s">
        <v>203</v>
      </c>
      <c r="L47" s="40" t="s">
        <v>23</v>
      </c>
      <c r="M47" s="40"/>
      <c r="N47" s="45"/>
      <c r="O47" s="40" t="s">
        <v>56</v>
      </c>
      <c r="P47" s="41" t="s">
        <v>80</v>
      </c>
    </row>
    <row r="48" spans="1:16" ht="26" hidden="1" x14ac:dyDescent="0.35">
      <c r="A48" s="39" t="s">
        <v>38</v>
      </c>
      <c r="B48" s="40" t="s">
        <v>23</v>
      </c>
      <c r="C48" s="40" t="s">
        <v>114</v>
      </c>
      <c r="D48" s="41" t="s">
        <v>63</v>
      </c>
      <c r="E48" s="45" t="s">
        <v>235</v>
      </c>
      <c r="F48" s="40"/>
      <c r="G48" s="40"/>
      <c r="H48" s="41">
        <v>1</v>
      </c>
      <c r="I48" s="42"/>
      <c r="J48" s="43">
        <f t="shared" si="0"/>
        <v>0</v>
      </c>
      <c r="K48" s="44" t="s">
        <v>203</v>
      </c>
      <c r="L48" s="40" t="s">
        <v>23</v>
      </c>
      <c r="M48" s="40"/>
      <c r="N48" s="45"/>
      <c r="O48" s="40" t="s">
        <v>56</v>
      </c>
      <c r="P48" s="41" t="s">
        <v>57</v>
      </c>
    </row>
    <row r="49" spans="1:16" ht="17" hidden="1" x14ac:dyDescent="0.35">
      <c r="A49" s="39" t="s">
        <v>38</v>
      </c>
      <c r="B49" s="40" t="s">
        <v>23</v>
      </c>
      <c r="C49" s="40" t="s">
        <v>115</v>
      </c>
      <c r="D49" s="41" t="s">
        <v>63</v>
      </c>
      <c r="E49" s="45" t="s">
        <v>236</v>
      </c>
      <c r="F49" s="40"/>
      <c r="G49" s="40"/>
      <c r="H49" s="41">
        <v>2</v>
      </c>
      <c r="I49" s="42"/>
      <c r="J49" s="43">
        <f t="shared" si="0"/>
        <v>0</v>
      </c>
      <c r="K49" s="44" t="s">
        <v>203</v>
      </c>
      <c r="L49" s="40" t="s">
        <v>23</v>
      </c>
      <c r="M49" s="40"/>
      <c r="N49" s="45"/>
      <c r="O49" s="40" t="s">
        <v>56</v>
      </c>
      <c r="P49" s="41" t="s">
        <v>80</v>
      </c>
    </row>
    <row r="50" spans="1:16" ht="17" hidden="1" x14ac:dyDescent="0.35">
      <c r="A50" s="39" t="s">
        <v>38</v>
      </c>
      <c r="B50" s="40" t="s">
        <v>23</v>
      </c>
      <c r="C50" s="40" t="s">
        <v>116</v>
      </c>
      <c r="D50" s="41" t="s">
        <v>63</v>
      </c>
      <c r="E50" s="45" t="s">
        <v>236</v>
      </c>
      <c r="F50" s="40"/>
      <c r="G50" s="40"/>
      <c r="H50" s="41">
        <v>1</v>
      </c>
      <c r="I50" s="42"/>
      <c r="J50" s="43">
        <f t="shared" si="0"/>
        <v>0</v>
      </c>
      <c r="K50" s="44" t="s">
        <v>203</v>
      </c>
      <c r="L50" s="40" t="s">
        <v>23</v>
      </c>
      <c r="M50" s="40"/>
      <c r="N50" s="45"/>
      <c r="O50" s="40" t="s">
        <v>56</v>
      </c>
      <c r="P50" s="41" t="s">
        <v>80</v>
      </c>
    </row>
    <row r="51" spans="1:16" ht="17" hidden="1" x14ac:dyDescent="0.35">
      <c r="A51" s="39" t="s">
        <v>38</v>
      </c>
      <c r="B51" s="40" t="s">
        <v>23</v>
      </c>
      <c r="C51" s="40" t="s">
        <v>117</v>
      </c>
      <c r="D51" s="41" t="s">
        <v>63</v>
      </c>
      <c r="E51" s="45" t="s">
        <v>231</v>
      </c>
      <c r="F51" s="40" t="s">
        <v>232</v>
      </c>
      <c r="G51" s="40"/>
      <c r="H51" s="41">
        <v>1</v>
      </c>
      <c r="I51" s="42"/>
      <c r="J51" s="43">
        <f t="shared" si="0"/>
        <v>0</v>
      </c>
      <c r="K51" s="44" t="s">
        <v>203</v>
      </c>
      <c r="L51" s="40" t="s">
        <v>23</v>
      </c>
      <c r="M51" s="40"/>
      <c r="N51" s="45"/>
      <c r="O51" s="40" t="s">
        <v>56</v>
      </c>
      <c r="P51" s="41" t="s">
        <v>80</v>
      </c>
    </row>
    <row r="52" spans="1:16" ht="17" hidden="1" x14ac:dyDescent="0.35">
      <c r="A52" s="39" t="s">
        <v>38</v>
      </c>
      <c r="B52" s="40" t="s">
        <v>23</v>
      </c>
      <c r="C52" s="40" t="s">
        <v>118</v>
      </c>
      <c r="D52" s="41" t="s">
        <v>63</v>
      </c>
      <c r="E52" s="45" t="s">
        <v>237</v>
      </c>
      <c r="F52" s="40"/>
      <c r="G52" s="40"/>
      <c r="H52" s="41">
        <v>1</v>
      </c>
      <c r="I52" s="42"/>
      <c r="J52" s="43">
        <f t="shared" si="0"/>
        <v>0</v>
      </c>
      <c r="K52" s="44" t="s">
        <v>203</v>
      </c>
      <c r="L52" s="40" t="s">
        <v>23</v>
      </c>
      <c r="M52" s="40"/>
      <c r="N52" s="45"/>
      <c r="O52" s="40" t="s">
        <v>56</v>
      </c>
      <c r="P52" s="41" t="s">
        <v>80</v>
      </c>
    </row>
    <row r="53" spans="1:16" ht="17" hidden="1" x14ac:dyDescent="0.35">
      <c r="A53" s="39"/>
      <c r="B53" s="40" t="s">
        <v>23</v>
      </c>
      <c r="C53" s="40" t="s">
        <v>119</v>
      </c>
      <c r="D53" s="41"/>
      <c r="E53" s="45"/>
      <c r="F53" s="40"/>
      <c r="G53" s="40"/>
      <c r="H53" s="41">
        <v>1</v>
      </c>
      <c r="I53" s="42"/>
      <c r="J53" s="43">
        <f t="shared" si="0"/>
        <v>0</v>
      </c>
      <c r="K53" s="44" t="s">
        <v>64</v>
      </c>
      <c r="L53" s="40" t="s">
        <v>23</v>
      </c>
      <c r="M53" s="40"/>
      <c r="N53" s="45"/>
      <c r="O53" s="40" t="s">
        <v>77</v>
      </c>
      <c r="P53" s="41" t="s">
        <v>57</v>
      </c>
    </row>
    <row r="54" spans="1:16" ht="17" hidden="1" x14ac:dyDescent="0.35">
      <c r="A54" s="39"/>
      <c r="B54" s="40" t="s">
        <v>23</v>
      </c>
      <c r="C54" s="40" t="s">
        <v>120</v>
      </c>
      <c r="D54" s="41"/>
      <c r="E54" s="45"/>
      <c r="F54" s="40"/>
      <c r="G54" s="40"/>
      <c r="H54" s="41">
        <v>1</v>
      </c>
      <c r="I54" s="42"/>
      <c r="J54" s="43">
        <f t="shared" si="0"/>
        <v>0</v>
      </c>
      <c r="K54" s="44" t="s">
        <v>64</v>
      </c>
      <c r="L54" s="40" t="s">
        <v>23</v>
      </c>
      <c r="M54" s="40"/>
      <c r="N54" s="45"/>
      <c r="O54" s="40" t="s">
        <v>90</v>
      </c>
      <c r="P54" s="41" t="s">
        <v>80</v>
      </c>
    </row>
    <row r="55" spans="1:16" ht="17" hidden="1" x14ac:dyDescent="0.35">
      <c r="A55" s="39"/>
      <c r="B55" s="40" t="s">
        <v>23</v>
      </c>
      <c r="C55" s="40" t="s">
        <v>121</v>
      </c>
      <c r="D55" s="41"/>
      <c r="E55" s="45"/>
      <c r="F55" s="40"/>
      <c r="G55" s="40"/>
      <c r="H55" s="41">
        <v>1</v>
      </c>
      <c r="I55" s="42"/>
      <c r="J55" s="43">
        <f t="shared" si="0"/>
        <v>0</v>
      </c>
      <c r="K55" s="44" t="s">
        <v>64</v>
      </c>
      <c r="L55" s="40" t="s">
        <v>23</v>
      </c>
      <c r="M55" s="40"/>
      <c r="N55" s="45"/>
      <c r="O55" s="40" t="s">
        <v>90</v>
      </c>
      <c r="P55" s="41" t="s">
        <v>80</v>
      </c>
    </row>
    <row r="56" spans="1:16" ht="17" x14ac:dyDescent="0.35">
      <c r="A56" s="39" t="s">
        <v>38</v>
      </c>
      <c r="B56" s="40" t="s">
        <v>24</v>
      </c>
      <c r="C56" s="40" t="s">
        <v>122</v>
      </c>
      <c r="D56" s="41"/>
      <c r="E56" s="45" t="s">
        <v>123</v>
      </c>
      <c r="F56" s="52" t="s">
        <v>210</v>
      </c>
      <c r="G56" s="40"/>
      <c r="H56" s="41">
        <v>1</v>
      </c>
      <c r="I56" s="42">
        <v>19990</v>
      </c>
      <c r="J56" s="43">
        <f t="shared" si="0"/>
        <v>19990</v>
      </c>
      <c r="K56" s="44" t="s">
        <v>10</v>
      </c>
      <c r="L56" s="40" t="s">
        <v>55</v>
      </c>
      <c r="M56" s="40"/>
      <c r="N56" s="45"/>
      <c r="O56" s="40" t="s">
        <v>56</v>
      </c>
      <c r="P56" s="41" t="s">
        <v>57</v>
      </c>
    </row>
    <row r="57" spans="1:16" ht="17" x14ac:dyDescent="0.35">
      <c r="A57" s="39" t="s">
        <v>38</v>
      </c>
      <c r="B57" s="40" t="s">
        <v>24</v>
      </c>
      <c r="C57" s="40" t="s">
        <v>124</v>
      </c>
      <c r="D57" s="41"/>
      <c r="E57" s="45" t="s">
        <v>123</v>
      </c>
      <c r="F57" s="40" t="s">
        <v>209</v>
      </c>
      <c r="G57" s="40"/>
      <c r="H57" s="41">
        <v>1</v>
      </c>
      <c r="I57" s="42">
        <v>0</v>
      </c>
      <c r="J57" s="43">
        <f t="shared" si="0"/>
        <v>0</v>
      </c>
      <c r="K57" s="44" t="s">
        <v>10</v>
      </c>
      <c r="L57" s="40" t="s">
        <v>55</v>
      </c>
      <c r="M57" s="40"/>
      <c r="N57" s="45"/>
      <c r="O57" s="40" t="s">
        <v>56</v>
      </c>
      <c r="P57" s="41" t="s">
        <v>57</v>
      </c>
    </row>
    <row r="58" spans="1:16" ht="17" x14ac:dyDescent="0.35">
      <c r="A58" s="39" t="s">
        <v>38</v>
      </c>
      <c r="B58" s="40" t="s">
        <v>24</v>
      </c>
      <c r="C58" s="40" t="s">
        <v>125</v>
      </c>
      <c r="D58" s="41"/>
      <c r="E58" s="45"/>
      <c r="F58" s="40"/>
      <c r="G58" s="40"/>
      <c r="H58" s="41">
        <v>1</v>
      </c>
      <c r="I58" s="42"/>
      <c r="J58" s="43">
        <f t="shared" si="0"/>
        <v>0</v>
      </c>
      <c r="K58" s="44" t="s">
        <v>10</v>
      </c>
      <c r="L58" s="40" t="s">
        <v>55</v>
      </c>
      <c r="M58" s="40"/>
      <c r="N58" s="45"/>
      <c r="O58" s="40" t="s">
        <v>56</v>
      </c>
      <c r="P58" s="41" t="s">
        <v>57</v>
      </c>
    </row>
    <row r="59" spans="1:16" ht="17" x14ac:dyDescent="0.35">
      <c r="A59" s="39" t="s">
        <v>38</v>
      </c>
      <c r="B59" s="40" t="s">
        <v>24</v>
      </c>
      <c r="C59" s="40" t="s">
        <v>126</v>
      </c>
      <c r="D59" s="41"/>
      <c r="E59" s="45"/>
      <c r="F59" s="40"/>
      <c r="G59" s="40"/>
      <c r="H59" s="41">
        <v>1</v>
      </c>
      <c r="I59" s="42"/>
      <c r="J59" s="43">
        <f t="shared" si="0"/>
        <v>0</v>
      </c>
      <c r="K59" s="44" t="s">
        <v>10</v>
      </c>
      <c r="L59" s="40" t="s">
        <v>55</v>
      </c>
      <c r="M59" s="40"/>
      <c r="N59" s="45"/>
      <c r="O59" s="40" t="s">
        <v>56</v>
      </c>
      <c r="P59" s="41" t="s">
        <v>80</v>
      </c>
    </row>
    <row r="60" spans="1:16" ht="17" x14ac:dyDescent="0.35">
      <c r="A60" s="39" t="s">
        <v>38</v>
      </c>
      <c r="B60" s="40" t="s">
        <v>24</v>
      </c>
      <c r="C60" s="40" t="s">
        <v>127</v>
      </c>
      <c r="D60" s="41"/>
      <c r="E60" s="45"/>
      <c r="F60" s="40"/>
      <c r="G60" s="40"/>
      <c r="H60" s="41">
        <v>1</v>
      </c>
      <c r="I60" s="42"/>
      <c r="J60" s="43">
        <f t="shared" ref="J60:J117" si="2">N(H60)*N(I60)</f>
        <v>0</v>
      </c>
      <c r="K60" s="44" t="s">
        <v>203</v>
      </c>
      <c r="L60" s="40" t="s">
        <v>55</v>
      </c>
      <c r="M60" s="40"/>
      <c r="N60" s="45" t="s">
        <v>204</v>
      </c>
      <c r="O60" s="40" t="s">
        <v>77</v>
      </c>
      <c r="P60" s="41" t="s">
        <v>57</v>
      </c>
    </row>
    <row r="61" spans="1:16" ht="17" hidden="1" x14ac:dyDescent="0.35">
      <c r="A61" s="39"/>
      <c r="B61" s="40" t="s">
        <v>24</v>
      </c>
      <c r="C61" s="40" t="s">
        <v>128</v>
      </c>
      <c r="D61" s="41"/>
      <c r="E61" s="45"/>
      <c r="F61" s="40"/>
      <c r="G61" s="40"/>
      <c r="H61" s="41">
        <v>4</v>
      </c>
      <c r="I61" s="42"/>
      <c r="J61" s="43">
        <f t="shared" si="2"/>
        <v>0</v>
      </c>
      <c r="K61" s="44" t="s">
        <v>64</v>
      </c>
      <c r="L61" s="40" t="s">
        <v>55</v>
      </c>
      <c r="M61" s="40"/>
      <c r="N61" s="45"/>
      <c r="O61" s="40" t="s">
        <v>77</v>
      </c>
      <c r="P61" s="41" t="s">
        <v>57</v>
      </c>
    </row>
    <row r="62" spans="1:16" ht="17" x14ac:dyDescent="0.35">
      <c r="A62" s="39" t="s">
        <v>38</v>
      </c>
      <c r="B62" s="40" t="s">
        <v>24</v>
      </c>
      <c r="C62" s="40" t="s">
        <v>129</v>
      </c>
      <c r="D62" s="41"/>
      <c r="E62" s="45"/>
      <c r="F62" s="40" t="s">
        <v>262</v>
      </c>
      <c r="G62" s="40"/>
      <c r="H62" s="41">
        <v>1</v>
      </c>
      <c r="I62" s="42"/>
      <c r="J62" s="43">
        <f t="shared" si="2"/>
        <v>0</v>
      </c>
      <c r="K62" s="44" t="s">
        <v>10</v>
      </c>
      <c r="L62" s="40" t="s">
        <v>55</v>
      </c>
      <c r="M62" s="40"/>
      <c r="N62" s="45"/>
      <c r="O62" s="40" t="s">
        <v>77</v>
      </c>
      <c r="P62" s="41" t="s">
        <v>80</v>
      </c>
    </row>
    <row r="63" spans="1:16" ht="17" x14ac:dyDescent="0.35">
      <c r="A63" s="39" t="s">
        <v>38</v>
      </c>
      <c r="B63" s="40" t="s">
        <v>24</v>
      </c>
      <c r="C63" s="40" t="s">
        <v>130</v>
      </c>
      <c r="D63" s="41"/>
      <c r="E63" s="45"/>
      <c r="F63" s="40"/>
      <c r="G63" s="40"/>
      <c r="H63" s="41">
        <v>1</v>
      </c>
      <c r="I63" s="42"/>
      <c r="J63" s="43">
        <f t="shared" si="2"/>
        <v>0</v>
      </c>
      <c r="K63" s="44" t="s">
        <v>10</v>
      </c>
      <c r="L63" s="40" t="s">
        <v>55</v>
      </c>
      <c r="M63" s="40"/>
      <c r="N63" s="45"/>
      <c r="O63" s="40" t="s">
        <v>90</v>
      </c>
      <c r="P63" s="41" t="s">
        <v>80</v>
      </c>
    </row>
    <row r="64" spans="1:16" ht="17" x14ac:dyDescent="0.35">
      <c r="A64" s="39" t="s">
        <v>38</v>
      </c>
      <c r="B64" s="40" t="s">
        <v>24</v>
      </c>
      <c r="C64" s="40" t="s">
        <v>239</v>
      </c>
      <c r="D64" s="41"/>
      <c r="E64" s="45" t="s">
        <v>240</v>
      </c>
      <c r="F64" s="40" t="s">
        <v>241</v>
      </c>
      <c r="G64" s="40"/>
      <c r="H64" s="41">
        <v>1</v>
      </c>
      <c r="I64" s="42">
        <v>70</v>
      </c>
      <c r="J64" s="43">
        <f t="shared" ref="J64" si="3">N(H64)*N(I64)</f>
        <v>70</v>
      </c>
      <c r="K64" s="44" t="s">
        <v>203</v>
      </c>
      <c r="L64" s="40" t="s">
        <v>55</v>
      </c>
      <c r="M64" s="40"/>
      <c r="N64" s="45"/>
      <c r="O64" s="40" t="s">
        <v>90</v>
      </c>
      <c r="P64" s="41" t="s">
        <v>80</v>
      </c>
    </row>
    <row r="65" spans="1:16" ht="17" hidden="1" x14ac:dyDescent="0.35">
      <c r="A65" s="39"/>
      <c r="B65" s="40" t="s">
        <v>24</v>
      </c>
      <c r="C65" s="40" t="s">
        <v>242</v>
      </c>
      <c r="D65" s="41"/>
      <c r="E65" s="45"/>
      <c r="F65" s="40"/>
      <c r="G65" s="40"/>
      <c r="H65" s="41">
        <v>1</v>
      </c>
      <c r="I65" s="42"/>
      <c r="J65" s="43">
        <f t="shared" si="2"/>
        <v>0</v>
      </c>
      <c r="K65" s="44" t="s">
        <v>64</v>
      </c>
      <c r="L65" s="40" t="s">
        <v>55</v>
      </c>
      <c r="M65" s="40"/>
      <c r="N65" s="45"/>
      <c r="O65" s="40" t="s">
        <v>90</v>
      </c>
      <c r="P65" s="41" t="s">
        <v>80</v>
      </c>
    </row>
    <row r="66" spans="1:16" ht="17" hidden="1" x14ac:dyDescent="0.35">
      <c r="A66" s="39"/>
      <c r="B66" s="40" t="s">
        <v>24</v>
      </c>
      <c r="C66" s="40" t="s">
        <v>131</v>
      </c>
      <c r="D66" s="41"/>
      <c r="E66" s="45"/>
      <c r="F66" s="40"/>
      <c r="G66" s="40"/>
      <c r="H66" s="41">
        <v>1</v>
      </c>
      <c r="I66" s="42"/>
      <c r="J66" s="43">
        <f t="shared" si="2"/>
        <v>0</v>
      </c>
      <c r="K66" s="44" t="s">
        <v>64</v>
      </c>
      <c r="L66" s="40" t="s">
        <v>55</v>
      </c>
      <c r="M66" s="40"/>
      <c r="N66" s="45"/>
      <c r="O66" s="40" t="s">
        <v>90</v>
      </c>
      <c r="P66" s="41" t="s">
        <v>80</v>
      </c>
    </row>
    <row r="67" spans="1:16" ht="17" hidden="1" x14ac:dyDescent="0.35">
      <c r="A67" s="39"/>
      <c r="B67" s="40" t="s">
        <v>25</v>
      </c>
      <c r="C67" s="40" t="s">
        <v>132</v>
      </c>
      <c r="D67" s="41"/>
      <c r="E67" s="45" t="s">
        <v>244</v>
      </c>
      <c r="F67" s="45" t="s">
        <v>243</v>
      </c>
      <c r="G67" s="40"/>
      <c r="H67" s="41">
        <v>1</v>
      </c>
      <c r="I67" s="42">
        <v>349</v>
      </c>
      <c r="J67" s="43">
        <f t="shared" si="2"/>
        <v>349</v>
      </c>
      <c r="K67" s="44" t="s">
        <v>64</v>
      </c>
      <c r="L67" s="40" t="s">
        <v>55</v>
      </c>
      <c r="M67" s="40"/>
      <c r="N67" s="45"/>
      <c r="O67" s="40" t="s">
        <v>90</v>
      </c>
      <c r="P67" s="41" t="s">
        <v>80</v>
      </c>
    </row>
    <row r="68" spans="1:16" ht="17" hidden="1" x14ac:dyDescent="0.35">
      <c r="A68" s="39"/>
      <c r="B68" s="40" t="s">
        <v>25</v>
      </c>
      <c r="C68" s="40" t="s">
        <v>133</v>
      </c>
      <c r="D68" s="41"/>
      <c r="E68" s="45"/>
      <c r="F68" s="40"/>
      <c r="G68" s="40"/>
      <c r="H68" s="41">
        <v>1</v>
      </c>
      <c r="I68" s="42"/>
      <c r="J68" s="43">
        <f t="shared" si="2"/>
        <v>0</v>
      </c>
      <c r="K68" s="44" t="s">
        <v>64</v>
      </c>
      <c r="L68" s="40" t="s">
        <v>55</v>
      </c>
      <c r="M68" s="40"/>
      <c r="N68" s="45"/>
      <c r="O68" s="40" t="s">
        <v>90</v>
      </c>
      <c r="P68" s="41" t="s">
        <v>80</v>
      </c>
    </row>
    <row r="69" spans="1:16" ht="17" hidden="1" x14ac:dyDescent="0.35">
      <c r="A69" s="39"/>
      <c r="B69" s="40" t="s">
        <v>25</v>
      </c>
      <c r="C69" s="40" t="s">
        <v>134</v>
      </c>
      <c r="D69" s="41"/>
      <c r="E69" s="45"/>
      <c r="F69" s="40"/>
      <c r="G69" s="40"/>
      <c r="H69" s="41">
        <v>1</v>
      </c>
      <c r="I69" s="42"/>
      <c r="J69" s="43">
        <f t="shared" si="2"/>
        <v>0</v>
      </c>
      <c r="K69" s="44" t="s">
        <v>64</v>
      </c>
      <c r="L69" s="40" t="s">
        <v>55</v>
      </c>
      <c r="M69" s="40"/>
      <c r="N69" s="45"/>
      <c r="O69" s="40" t="s">
        <v>90</v>
      </c>
      <c r="P69" s="41" t="s">
        <v>80</v>
      </c>
    </row>
    <row r="70" spans="1:16" ht="17" hidden="1" x14ac:dyDescent="0.35">
      <c r="A70" s="39"/>
      <c r="B70" s="40" t="s">
        <v>25</v>
      </c>
      <c r="C70" s="40" t="s">
        <v>135</v>
      </c>
      <c r="D70" s="41"/>
      <c r="E70" s="45"/>
      <c r="F70" s="40"/>
      <c r="G70" s="40"/>
      <c r="H70" s="41">
        <v>1</v>
      </c>
      <c r="I70" s="42"/>
      <c r="J70" s="43">
        <f t="shared" si="2"/>
        <v>0</v>
      </c>
      <c r="K70" s="44" t="s">
        <v>64</v>
      </c>
      <c r="L70" s="40" t="s">
        <v>55</v>
      </c>
      <c r="M70" s="40"/>
      <c r="N70" s="45"/>
      <c r="O70" s="40" t="s">
        <v>90</v>
      </c>
      <c r="P70" s="41" t="s">
        <v>80</v>
      </c>
    </row>
    <row r="71" spans="1:16" ht="17" hidden="1" x14ac:dyDescent="0.35">
      <c r="A71" s="39"/>
      <c r="B71" s="40" t="s">
        <v>25</v>
      </c>
      <c r="C71" s="40" t="s">
        <v>136</v>
      </c>
      <c r="D71" s="41"/>
      <c r="E71" s="45"/>
      <c r="F71" s="40"/>
      <c r="G71" s="40"/>
      <c r="H71" s="41">
        <v>1</v>
      </c>
      <c r="I71" s="42"/>
      <c r="J71" s="43">
        <f t="shared" si="2"/>
        <v>0</v>
      </c>
      <c r="K71" s="44" t="s">
        <v>64</v>
      </c>
      <c r="L71" s="40" t="s">
        <v>55</v>
      </c>
      <c r="M71" s="40"/>
      <c r="N71" s="45"/>
      <c r="O71" s="40" t="s">
        <v>90</v>
      </c>
      <c r="P71" s="41" t="s">
        <v>80</v>
      </c>
    </row>
    <row r="72" spans="1:16" ht="17" hidden="1" x14ac:dyDescent="0.35">
      <c r="A72" s="39"/>
      <c r="B72" s="40" t="s">
        <v>25</v>
      </c>
      <c r="C72" s="40" t="s">
        <v>137</v>
      </c>
      <c r="D72" s="41"/>
      <c r="E72" s="45"/>
      <c r="F72" s="40"/>
      <c r="G72" s="40"/>
      <c r="H72" s="41">
        <v>1</v>
      </c>
      <c r="I72" s="42"/>
      <c r="J72" s="43">
        <f t="shared" si="2"/>
        <v>0</v>
      </c>
      <c r="K72" s="44" t="s">
        <v>64</v>
      </c>
      <c r="L72" s="40" t="s">
        <v>88</v>
      </c>
      <c r="M72" s="40"/>
      <c r="N72" s="45" t="s">
        <v>138</v>
      </c>
      <c r="O72" s="40" t="s">
        <v>90</v>
      </c>
      <c r="P72" s="41" t="s">
        <v>80</v>
      </c>
    </row>
    <row r="73" spans="1:16" ht="17" hidden="1" x14ac:dyDescent="0.35">
      <c r="A73" s="39"/>
      <c r="B73" s="40" t="s">
        <v>25</v>
      </c>
      <c r="C73" s="40" t="s">
        <v>139</v>
      </c>
      <c r="D73" s="41"/>
      <c r="E73" s="45"/>
      <c r="F73" s="40"/>
      <c r="G73" s="40"/>
      <c r="H73" s="41">
        <v>1</v>
      </c>
      <c r="I73" s="42"/>
      <c r="J73" s="43">
        <f t="shared" si="2"/>
        <v>0</v>
      </c>
      <c r="K73" s="44" t="s">
        <v>64</v>
      </c>
      <c r="L73" s="40" t="s">
        <v>88</v>
      </c>
      <c r="M73" s="40"/>
      <c r="N73" s="45" t="s">
        <v>140</v>
      </c>
      <c r="O73" s="40" t="s">
        <v>90</v>
      </c>
      <c r="P73" s="41" t="s">
        <v>80</v>
      </c>
    </row>
    <row r="74" spans="1:16" ht="17" hidden="1" x14ac:dyDescent="0.35">
      <c r="A74" s="39"/>
      <c r="B74" s="40" t="s">
        <v>25</v>
      </c>
      <c r="C74" s="40" t="s">
        <v>141</v>
      </c>
      <c r="D74" s="41"/>
      <c r="E74" s="45"/>
      <c r="F74" s="40"/>
      <c r="G74" s="40"/>
      <c r="H74" s="41">
        <v>1</v>
      </c>
      <c r="I74" s="42"/>
      <c r="J74" s="43">
        <f t="shared" si="2"/>
        <v>0</v>
      </c>
      <c r="K74" s="44" t="s">
        <v>64</v>
      </c>
      <c r="L74" s="40" t="s">
        <v>69</v>
      </c>
      <c r="M74" s="40"/>
      <c r="N74" s="45"/>
      <c r="O74" s="40" t="s">
        <v>90</v>
      </c>
      <c r="P74" s="41" t="s">
        <v>80</v>
      </c>
    </row>
    <row r="75" spans="1:16" ht="17" hidden="1" x14ac:dyDescent="0.35">
      <c r="A75" s="39"/>
      <c r="B75" s="40" t="s">
        <v>25</v>
      </c>
      <c r="C75" s="40" t="s">
        <v>142</v>
      </c>
      <c r="D75" s="41"/>
      <c r="E75" s="45"/>
      <c r="F75" s="40"/>
      <c r="G75" s="40"/>
      <c r="H75" s="41">
        <v>1</v>
      </c>
      <c r="I75" s="42"/>
      <c r="J75" s="43">
        <f t="shared" si="2"/>
        <v>0</v>
      </c>
      <c r="K75" s="44" t="s">
        <v>64</v>
      </c>
      <c r="L75" s="40" t="s">
        <v>88</v>
      </c>
      <c r="M75" s="40"/>
      <c r="N75" s="45"/>
      <c r="O75" s="40" t="s">
        <v>90</v>
      </c>
      <c r="P75" s="41" t="s">
        <v>80</v>
      </c>
    </row>
    <row r="76" spans="1:16" ht="17" hidden="1" x14ac:dyDescent="0.35">
      <c r="A76" s="39" t="s">
        <v>38</v>
      </c>
      <c r="B76" s="40" t="s">
        <v>26</v>
      </c>
      <c r="C76" s="40" t="s">
        <v>143</v>
      </c>
      <c r="D76" s="41"/>
      <c r="E76" s="45" t="s">
        <v>245</v>
      </c>
      <c r="F76" s="40" t="s">
        <v>246</v>
      </c>
      <c r="G76" s="40"/>
      <c r="H76" s="41">
        <v>1</v>
      </c>
      <c r="I76" s="42"/>
      <c r="J76" s="43">
        <f t="shared" si="2"/>
        <v>0</v>
      </c>
      <c r="K76" s="44" t="s">
        <v>203</v>
      </c>
      <c r="L76" s="40" t="s">
        <v>88</v>
      </c>
      <c r="M76" s="40"/>
      <c r="N76" s="45"/>
      <c r="O76" s="40" t="s">
        <v>56</v>
      </c>
      <c r="P76" s="41" t="s">
        <v>80</v>
      </c>
    </row>
    <row r="77" spans="1:16" ht="26" hidden="1" x14ac:dyDescent="0.35">
      <c r="A77" s="39" t="s">
        <v>38</v>
      </c>
      <c r="B77" s="40" t="s">
        <v>26</v>
      </c>
      <c r="C77" s="40" t="s">
        <v>144</v>
      </c>
      <c r="D77" s="41"/>
      <c r="E77" s="45" t="s">
        <v>247</v>
      </c>
      <c r="F77" s="40" t="s">
        <v>248</v>
      </c>
      <c r="G77" s="40"/>
      <c r="H77" s="41">
        <v>1</v>
      </c>
      <c r="I77" s="42"/>
      <c r="J77" s="43">
        <f t="shared" si="2"/>
        <v>0</v>
      </c>
      <c r="K77" s="44" t="s">
        <v>203</v>
      </c>
      <c r="L77" s="40" t="s">
        <v>23</v>
      </c>
      <c r="M77" s="40"/>
      <c r="N77" s="45"/>
      <c r="O77" s="40" t="s">
        <v>56</v>
      </c>
      <c r="P77" s="41" t="s">
        <v>80</v>
      </c>
    </row>
    <row r="78" spans="1:16" ht="17" hidden="1" x14ac:dyDescent="0.35">
      <c r="A78" s="39" t="s">
        <v>38</v>
      </c>
      <c r="B78" s="40" t="s">
        <v>26</v>
      </c>
      <c r="C78" s="40" t="s">
        <v>145</v>
      </c>
      <c r="D78" s="41"/>
      <c r="E78" s="45" t="s">
        <v>245</v>
      </c>
      <c r="F78" s="40" t="s">
        <v>246</v>
      </c>
      <c r="G78" s="40"/>
      <c r="H78" s="41">
        <v>1</v>
      </c>
      <c r="I78" s="42"/>
      <c r="J78" s="43">
        <f t="shared" si="2"/>
        <v>0</v>
      </c>
      <c r="K78" s="44" t="s">
        <v>203</v>
      </c>
      <c r="L78" s="40" t="s">
        <v>88</v>
      </c>
      <c r="M78" s="40"/>
      <c r="N78" s="45"/>
      <c r="O78" s="40" t="s">
        <v>56</v>
      </c>
      <c r="P78" s="41" t="s">
        <v>80</v>
      </c>
    </row>
    <row r="79" spans="1:16" ht="17" hidden="1" x14ac:dyDescent="0.35">
      <c r="A79" s="39"/>
      <c r="B79" s="40" t="s">
        <v>26</v>
      </c>
      <c r="C79" s="40" t="s">
        <v>146</v>
      </c>
      <c r="D79" s="41"/>
      <c r="E79" s="45"/>
      <c r="F79" s="40"/>
      <c r="G79" s="40"/>
      <c r="H79" s="41">
        <v>5</v>
      </c>
      <c r="I79" s="42"/>
      <c r="J79" s="43">
        <f t="shared" si="2"/>
        <v>0</v>
      </c>
      <c r="K79" s="44" t="s">
        <v>64</v>
      </c>
      <c r="L79" s="40" t="s">
        <v>88</v>
      </c>
      <c r="M79" s="40"/>
      <c r="N79" s="45"/>
      <c r="O79" s="40" t="s">
        <v>56</v>
      </c>
      <c r="P79" s="41" t="s">
        <v>80</v>
      </c>
    </row>
    <row r="80" spans="1:16" ht="17" hidden="1" x14ac:dyDescent="0.35">
      <c r="A80" s="39"/>
      <c r="B80" s="40" t="s">
        <v>26</v>
      </c>
      <c r="C80" s="40" t="s">
        <v>147</v>
      </c>
      <c r="D80" s="41"/>
      <c r="E80" s="45"/>
      <c r="F80" s="40"/>
      <c r="G80" s="40"/>
      <c r="H80" s="41">
        <v>1</v>
      </c>
      <c r="I80" s="42"/>
      <c r="J80" s="43">
        <f t="shared" si="2"/>
        <v>0</v>
      </c>
      <c r="K80" s="44" t="s">
        <v>64</v>
      </c>
      <c r="L80" s="40" t="s">
        <v>102</v>
      </c>
      <c r="M80" s="40"/>
      <c r="N80" s="45"/>
      <c r="O80" s="40" t="s">
        <v>56</v>
      </c>
      <c r="P80" s="41" t="s">
        <v>80</v>
      </c>
    </row>
    <row r="81" spans="1:16" ht="17" hidden="1" x14ac:dyDescent="0.35">
      <c r="A81" s="39"/>
      <c r="B81" s="40" t="s">
        <v>26</v>
      </c>
      <c r="C81" s="40" t="s">
        <v>148</v>
      </c>
      <c r="D81" s="41"/>
      <c r="E81" s="45"/>
      <c r="F81" s="40"/>
      <c r="G81" s="40"/>
      <c r="H81" s="41">
        <v>6</v>
      </c>
      <c r="I81" s="42"/>
      <c r="J81" s="43">
        <f t="shared" si="2"/>
        <v>0</v>
      </c>
      <c r="K81" s="44" t="s">
        <v>64</v>
      </c>
      <c r="L81" s="40" t="s">
        <v>88</v>
      </c>
      <c r="M81" s="40"/>
      <c r="N81" s="45"/>
      <c r="O81" s="40" t="s">
        <v>56</v>
      </c>
      <c r="P81" s="41" t="s">
        <v>80</v>
      </c>
    </row>
    <row r="82" spans="1:16" ht="17" hidden="1" x14ac:dyDescent="0.35">
      <c r="A82" s="39"/>
      <c r="B82" s="40" t="s">
        <v>26</v>
      </c>
      <c r="C82" s="40" t="s">
        <v>149</v>
      </c>
      <c r="D82" s="41"/>
      <c r="E82" s="45"/>
      <c r="F82" s="40"/>
      <c r="G82" s="40"/>
      <c r="H82" s="41">
        <v>1</v>
      </c>
      <c r="I82" s="42"/>
      <c r="J82" s="43">
        <f t="shared" si="2"/>
        <v>0</v>
      </c>
      <c r="K82" s="44" t="s">
        <v>64</v>
      </c>
      <c r="L82" s="40" t="s">
        <v>88</v>
      </c>
      <c r="M82" s="40"/>
      <c r="N82" s="45"/>
      <c r="O82" s="40" t="s">
        <v>56</v>
      </c>
      <c r="P82" s="41" t="s">
        <v>80</v>
      </c>
    </row>
    <row r="83" spans="1:16" ht="17" hidden="1" x14ac:dyDescent="0.35">
      <c r="A83" s="39"/>
      <c r="B83" s="40" t="s">
        <v>26</v>
      </c>
      <c r="C83" s="40" t="s">
        <v>150</v>
      </c>
      <c r="D83" s="41"/>
      <c r="E83" s="45"/>
      <c r="F83" s="40"/>
      <c r="G83" s="40"/>
      <c r="H83" s="41">
        <v>4</v>
      </c>
      <c r="I83" s="42"/>
      <c r="J83" s="43">
        <f t="shared" si="2"/>
        <v>0</v>
      </c>
      <c r="K83" s="44" t="s">
        <v>64</v>
      </c>
      <c r="L83" s="40" t="s">
        <v>88</v>
      </c>
      <c r="M83" s="40"/>
      <c r="N83" s="45"/>
      <c r="O83" s="40" t="s">
        <v>77</v>
      </c>
      <c r="P83" s="41" t="s">
        <v>80</v>
      </c>
    </row>
    <row r="84" spans="1:16" ht="17" hidden="1" x14ac:dyDescent="0.35">
      <c r="A84" s="39"/>
      <c r="B84" s="40" t="s">
        <v>26</v>
      </c>
      <c r="C84" s="40" t="s">
        <v>151</v>
      </c>
      <c r="D84" s="41"/>
      <c r="E84" s="45"/>
      <c r="F84" s="40"/>
      <c r="G84" s="40"/>
      <c r="H84" s="41">
        <v>1</v>
      </c>
      <c r="I84" s="42"/>
      <c r="J84" s="43">
        <f t="shared" si="2"/>
        <v>0</v>
      </c>
      <c r="K84" s="44" t="s">
        <v>64</v>
      </c>
      <c r="L84" s="40" t="s">
        <v>88</v>
      </c>
      <c r="M84" s="40"/>
      <c r="N84" s="45"/>
      <c r="O84" s="40" t="s">
        <v>56</v>
      </c>
      <c r="P84" s="41" t="s">
        <v>80</v>
      </c>
    </row>
    <row r="85" spans="1:16" ht="17" hidden="1" x14ac:dyDescent="0.35">
      <c r="A85" s="39" t="s">
        <v>38</v>
      </c>
      <c r="B85" s="40" t="s">
        <v>27</v>
      </c>
      <c r="C85" s="40" t="s">
        <v>152</v>
      </c>
      <c r="D85" s="41"/>
      <c r="E85" s="45" t="s">
        <v>211</v>
      </c>
      <c r="F85" s="40" t="s">
        <v>212</v>
      </c>
      <c r="G85" s="40" t="s">
        <v>213</v>
      </c>
      <c r="H85" s="41">
        <v>1</v>
      </c>
      <c r="I85" s="42">
        <v>2749</v>
      </c>
      <c r="J85" s="43">
        <f t="shared" si="2"/>
        <v>2749</v>
      </c>
      <c r="K85" s="44" t="s">
        <v>11</v>
      </c>
      <c r="L85" s="40" t="s">
        <v>27</v>
      </c>
      <c r="M85" s="40" t="s">
        <v>215</v>
      </c>
      <c r="N85" s="45"/>
      <c r="O85" s="40" t="s">
        <v>77</v>
      </c>
      <c r="P85" s="41" t="s">
        <v>57</v>
      </c>
    </row>
    <row r="86" spans="1:16" ht="17" hidden="1" x14ac:dyDescent="0.35">
      <c r="A86" s="39" t="s">
        <v>38</v>
      </c>
      <c r="B86" s="40" t="s">
        <v>27</v>
      </c>
      <c r="C86" s="40" t="s">
        <v>153</v>
      </c>
      <c r="D86" s="41"/>
      <c r="E86" s="45"/>
      <c r="F86" s="40"/>
      <c r="G86" s="40"/>
      <c r="H86" s="41">
        <v>1</v>
      </c>
      <c r="I86" s="42"/>
      <c r="J86" s="43">
        <f t="shared" si="2"/>
        <v>0</v>
      </c>
      <c r="K86" s="44" t="s">
        <v>203</v>
      </c>
      <c r="L86" s="40" t="s">
        <v>27</v>
      </c>
      <c r="M86" s="40"/>
      <c r="N86" s="45" t="s">
        <v>204</v>
      </c>
      <c r="O86" s="40" t="s">
        <v>77</v>
      </c>
      <c r="P86" s="41" t="s">
        <v>57</v>
      </c>
    </row>
    <row r="87" spans="1:16" ht="17" hidden="1" x14ac:dyDescent="0.35">
      <c r="A87" s="39"/>
      <c r="B87" s="40" t="s">
        <v>27</v>
      </c>
      <c r="C87" s="40" t="s">
        <v>154</v>
      </c>
      <c r="D87" s="41"/>
      <c r="E87" s="45"/>
      <c r="F87" s="40"/>
      <c r="G87" s="40"/>
      <c r="H87" s="41">
        <v>1</v>
      </c>
      <c r="I87" s="42"/>
      <c r="J87" s="43">
        <f t="shared" si="2"/>
        <v>0</v>
      </c>
      <c r="K87" s="44" t="s">
        <v>64</v>
      </c>
      <c r="L87" s="40" t="s">
        <v>27</v>
      </c>
      <c r="M87" s="40"/>
      <c r="N87" s="45"/>
      <c r="O87" s="40" t="s">
        <v>77</v>
      </c>
      <c r="P87" s="41" t="s">
        <v>57</v>
      </c>
    </row>
    <row r="88" spans="1:16" ht="17" hidden="1" x14ac:dyDescent="0.35">
      <c r="A88" s="39" t="s">
        <v>38</v>
      </c>
      <c r="B88" s="40" t="s">
        <v>27</v>
      </c>
      <c r="C88" s="40" t="s">
        <v>155</v>
      </c>
      <c r="D88" s="41"/>
      <c r="E88" s="45" t="s">
        <v>211</v>
      </c>
      <c r="F88" s="40" t="s">
        <v>212</v>
      </c>
      <c r="G88" s="40" t="s">
        <v>249</v>
      </c>
      <c r="H88" s="41">
        <v>1</v>
      </c>
      <c r="I88" s="42"/>
      <c r="J88" s="43">
        <f t="shared" si="2"/>
        <v>0</v>
      </c>
      <c r="K88" s="44" t="s">
        <v>203</v>
      </c>
      <c r="L88" s="40" t="s">
        <v>27</v>
      </c>
      <c r="M88" s="40" t="s">
        <v>250</v>
      </c>
      <c r="N88" s="45"/>
      <c r="O88" s="40" t="s">
        <v>77</v>
      </c>
      <c r="P88" s="41" t="s">
        <v>57</v>
      </c>
    </row>
    <row r="89" spans="1:16" ht="17" hidden="1" x14ac:dyDescent="0.35">
      <c r="A89" s="39"/>
      <c r="B89" s="40" t="s">
        <v>27</v>
      </c>
      <c r="C89" s="40" t="s">
        <v>156</v>
      </c>
      <c r="D89" s="41"/>
      <c r="E89" s="45"/>
      <c r="F89" s="40"/>
      <c r="G89" s="40"/>
      <c r="H89" s="41">
        <v>1</v>
      </c>
      <c r="I89" s="42"/>
      <c r="J89" s="43">
        <f t="shared" si="2"/>
        <v>0</v>
      </c>
      <c r="K89" s="44" t="s">
        <v>64</v>
      </c>
      <c r="L89" s="40" t="s">
        <v>27</v>
      </c>
      <c r="M89" s="40"/>
      <c r="N89" s="45"/>
      <c r="O89" s="40" t="s">
        <v>90</v>
      </c>
      <c r="P89" s="41" t="s">
        <v>80</v>
      </c>
    </row>
    <row r="90" spans="1:16" ht="17" hidden="1" x14ac:dyDescent="0.35">
      <c r="A90" s="39" t="s">
        <v>38</v>
      </c>
      <c r="B90" s="40" t="s">
        <v>28</v>
      </c>
      <c r="C90" s="40" t="s">
        <v>157</v>
      </c>
      <c r="D90" s="41"/>
      <c r="E90" s="45"/>
      <c r="F90" s="40"/>
      <c r="G90" s="40"/>
      <c r="H90" s="41">
        <v>1</v>
      </c>
      <c r="I90" s="42">
        <v>0</v>
      </c>
      <c r="J90" s="43">
        <f t="shared" si="2"/>
        <v>0</v>
      </c>
      <c r="K90" s="44" t="s">
        <v>203</v>
      </c>
      <c r="L90" s="40" t="s">
        <v>84</v>
      </c>
      <c r="M90" s="40"/>
      <c r="N90" s="45" t="s">
        <v>204</v>
      </c>
      <c r="O90" s="40" t="s">
        <v>77</v>
      </c>
      <c r="P90" s="41" t="s">
        <v>57</v>
      </c>
    </row>
    <row r="91" spans="1:16" ht="17" hidden="1" x14ac:dyDescent="0.35">
      <c r="A91" s="39" t="s">
        <v>38</v>
      </c>
      <c r="B91" s="40" t="s">
        <v>28</v>
      </c>
      <c r="C91" s="40" t="s">
        <v>158</v>
      </c>
      <c r="D91" s="41"/>
      <c r="E91" s="45"/>
      <c r="F91" s="40"/>
      <c r="G91" s="40"/>
      <c r="H91" s="41">
        <v>1</v>
      </c>
      <c r="I91" s="42">
        <v>0</v>
      </c>
      <c r="J91" s="43">
        <f t="shared" ref="J91:J92" si="4">N(H91)*N(I91)</f>
        <v>0</v>
      </c>
      <c r="K91" s="44" t="s">
        <v>203</v>
      </c>
      <c r="L91" s="40" t="s">
        <v>84</v>
      </c>
      <c r="M91" s="40"/>
      <c r="N91" s="45" t="s">
        <v>204</v>
      </c>
      <c r="O91" s="40" t="s">
        <v>77</v>
      </c>
      <c r="P91" s="41" t="s">
        <v>57</v>
      </c>
    </row>
    <row r="92" spans="1:16" ht="17" hidden="1" x14ac:dyDescent="0.35">
      <c r="A92" s="39" t="s">
        <v>38</v>
      </c>
      <c r="B92" s="40" t="s">
        <v>28</v>
      </c>
      <c r="C92" s="40" t="s">
        <v>159</v>
      </c>
      <c r="D92" s="41"/>
      <c r="E92" s="45"/>
      <c r="F92" s="40"/>
      <c r="G92" s="40"/>
      <c r="H92" s="41">
        <v>1</v>
      </c>
      <c r="I92" s="42">
        <v>0</v>
      </c>
      <c r="J92" s="43">
        <f t="shared" si="4"/>
        <v>0</v>
      </c>
      <c r="K92" s="44" t="s">
        <v>203</v>
      </c>
      <c r="L92" s="40" t="s">
        <v>84</v>
      </c>
      <c r="M92" s="40"/>
      <c r="N92" s="45" t="s">
        <v>204</v>
      </c>
      <c r="O92" s="40" t="s">
        <v>77</v>
      </c>
      <c r="P92" s="41" t="s">
        <v>57</v>
      </c>
    </row>
    <row r="93" spans="1:16" ht="17" hidden="1" x14ac:dyDescent="0.35">
      <c r="A93" s="39"/>
      <c r="B93" s="40" t="s">
        <v>28</v>
      </c>
      <c r="C93" s="40" t="s">
        <v>160</v>
      </c>
      <c r="D93" s="41"/>
      <c r="E93" s="45"/>
      <c r="F93" s="40"/>
      <c r="G93" s="40"/>
      <c r="H93" s="41">
        <v>1</v>
      </c>
      <c r="I93" s="42"/>
      <c r="J93" s="43">
        <f t="shared" si="2"/>
        <v>0</v>
      </c>
      <c r="K93" s="44" t="s">
        <v>64</v>
      </c>
      <c r="L93" s="40" t="s">
        <v>84</v>
      </c>
      <c r="M93" s="40"/>
      <c r="N93" s="45" t="s">
        <v>263</v>
      </c>
      <c r="O93" s="40" t="s">
        <v>77</v>
      </c>
      <c r="P93" s="41" t="s">
        <v>57</v>
      </c>
    </row>
    <row r="94" spans="1:16" ht="17" hidden="1" x14ac:dyDescent="0.35">
      <c r="A94" s="39"/>
      <c r="B94" s="40" t="s">
        <v>28</v>
      </c>
      <c r="C94" s="40" t="s">
        <v>161</v>
      </c>
      <c r="D94" s="41"/>
      <c r="E94" s="45"/>
      <c r="F94" s="40"/>
      <c r="G94" s="40"/>
      <c r="H94" s="41">
        <v>2</v>
      </c>
      <c r="I94" s="42"/>
      <c r="J94" s="43">
        <f t="shared" si="2"/>
        <v>0</v>
      </c>
      <c r="K94" s="44" t="s">
        <v>64</v>
      </c>
      <c r="L94" s="40" t="s">
        <v>84</v>
      </c>
      <c r="M94" s="40"/>
      <c r="N94" s="45"/>
      <c r="O94" s="40" t="s">
        <v>77</v>
      </c>
      <c r="P94" s="41" t="s">
        <v>57</v>
      </c>
    </row>
    <row r="95" spans="1:16" ht="39" hidden="1" x14ac:dyDescent="0.35">
      <c r="A95" s="39" t="s">
        <v>38</v>
      </c>
      <c r="B95" s="40" t="s">
        <v>28</v>
      </c>
      <c r="C95" s="40" t="s">
        <v>162</v>
      </c>
      <c r="D95" s="41"/>
      <c r="E95" s="45" t="s">
        <v>251</v>
      </c>
      <c r="F95" s="40"/>
      <c r="G95" s="40"/>
      <c r="H95" s="41">
        <v>1</v>
      </c>
      <c r="I95" s="42"/>
      <c r="J95" s="43">
        <f t="shared" si="2"/>
        <v>0</v>
      </c>
      <c r="K95" s="44" t="s">
        <v>203</v>
      </c>
      <c r="L95" s="40" t="s">
        <v>84</v>
      </c>
      <c r="M95" s="40"/>
      <c r="N95" s="45" t="s">
        <v>204</v>
      </c>
      <c r="O95" s="40" t="s">
        <v>77</v>
      </c>
      <c r="P95" s="41" t="s">
        <v>57</v>
      </c>
    </row>
    <row r="96" spans="1:16" ht="17" hidden="1" x14ac:dyDescent="0.35">
      <c r="A96" s="39" t="s">
        <v>38</v>
      </c>
      <c r="B96" s="40" t="s">
        <v>28</v>
      </c>
      <c r="C96" s="40" t="s">
        <v>163</v>
      </c>
      <c r="D96" s="41"/>
      <c r="E96" s="45"/>
      <c r="F96" s="40"/>
      <c r="G96" s="40"/>
      <c r="H96" s="41">
        <v>2</v>
      </c>
      <c r="I96" s="42">
        <v>0</v>
      </c>
      <c r="J96" s="43">
        <f t="shared" ref="J96:J97" si="5">N(H96)*N(I96)</f>
        <v>0</v>
      </c>
      <c r="K96" s="44" t="s">
        <v>203</v>
      </c>
      <c r="L96" s="40" t="s">
        <v>84</v>
      </c>
      <c r="M96" s="40"/>
      <c r="N96" s="45" t="s">
        <v>204</v>
      </c>
      <c r="O96" s="40" t="s">
        <v>90</v>
      </c>
      <c r="P96" s="41" t="s">
        <v>80</v>
      </c>
    </row>
    <row r="97" spans="1:16" ht="17" hidden="1" x14ac:dyDescent="0.35">
      <c r="A97" s="39" t="s">
        <v>38</v>
      </c>
      <c r="B97" s="40" t="s">
        <v>28</v>
      </c>
      <c r="C97" s="40" t="s">
        <v>164</v>
      </c>
      <c r="D97" s="41"/>
      <c r="E97" s="45"/>
      <c r="F97" s="40"/>
      <c r="G97" s="40"/>
      <c r="H97" s="41">
        <v>2</v>
      </c>
      <c r="I97" s="42">
        <v>0</v>
      </c>
      <c r="J97" s="43">
        <f t="shared" si="5"/>
        <v>0</v>
      </c>
      <c r="K97" s="44" t="s">
        <v>203</v>
      </c>
      <c r="L97" s="40" t="s">
        <v>84</v>
      </c>
      <c r="M97" s="40"/>
      <c r="N97" s="45" t="s">
        <v>204</v>
      </c>
      <c r="O97" s="40" t="s">
        <v>90</v>
      </c>
      <c r="P97" s="41" t="s">
        <v>80</v>
      </c>
    </row>
    <row r="98" spans="1:16" ht="17" hidden="1" x14ac:dyDescent="0.35">
      <c r="A98" s="39"/>
      <c r="B98" s="40" t="s">
        <v>29</v>
      </c>
      <c r="C98" s="40" t="s">
        <v>165</v>
      </c>
      <c r="D98" s="41"/>
      <c r="E98" s="45"/>
      <c r="F98" s="40"/>
      <c r="G98" s="40"/>
      <c r="H98" s="41">
        <v>1</v>
      </c>
      <c r="I98" s="42"/>
      <c r="J98" s="43">
        <f t="shared" si="2"/>
        <v>0</v>
      </c>
      <c r="K98" s="44" t="s">
        <v>64</v>
      </c>
      <c r="L98" s="40" t="s">
        <v>27</v>
      </c>
      <c r="M98" s="40"/>
      <c r="N98" s="45" t="s">
        <v>166</v>
      </c>
      <c r="O98" s="40" t="s">
        <v>90</v>
      </c>
      <c r="P98" s="41" t="s">
        <v>80</v>
      </c>
    </row>
    <row r="99" spans="1:16" ht="17" hidden="1" x14ac:dyDescent="0.35">
      <c r="A99" s="39"/>
      <c r="B99" s="40" t="s">
        <v>29</v>
      </c>
      <c r="C99" s="40" t="s">
        <v>167</v>
      </c>
      <c r="D99" s="41"/>
      <c r="E99" s="45"/>
      <c r="F99" s="40"/>
      <c r="G99" s="40"/>
      <c r="H99" s="41">
        <v>1</v>
      </c>
      <c r="I99" s="42"/>
      <c r="J99" s="43">
        <f t="shared" si="2"/>
        <v>0</v>
      </c>
      <c r="K99" s="44" t="s">
        <v>64</v>
      </c>
      <c r="L99" s="40" t="s">
        <v>84</v>
      </c>
      <c r="M99" s="40"/>
      <c r="N99" s="45"/>
      <c r="O99" s="40" t="s">
        <v>90</v>
      </c>
      <c r="P99" s="41" t="s">
        <v>80</v>
      </c>
    </row>
    <row r="100" spans="1:16" ht="17" hidden="1" x14ac:dyDescent="0.35">
      <c r="A100" s="39"/>
      <c r="B100" s="40" t="s">
        <v>29</v>
      </c>
      <c r="C100" s="40" t="s">
        <v>168</v>
      </c>
      <c r="D100" s="41"/>
      <c r="E100" s="45"/>
      <c r="F100" s="40"/>
      <c r="G100" s="40"/>
      <c r="H100" s="41">
        <v>3</v>
      </c>
      <c r="I100" s="42"/>
      <c r="J100" s="43">
        <f t="shared" si="2"/>
        <v>0</v>
      </c>
      <c r="K100" s="44" t="s">
        <v>64</v>
      </c>
      <c r="L100" s="40" t="s">
        <v>88</v>
      </c>
      <c r="M100" s="40"/>
      <c r="N100" s="45"/>
      <c r="O100" s="40" t="s">
        <v>77</v>
      </c>
      <c r="P100" s="41" t="s">
        <v>80</v>
      </c>
    </row>
    <row r="101" spans="1:16" ht="26" hidden="1" x14ac:dyDescent="0.35">
      <c r="A101" s="39" t="s">
        <v>38</v>
      </c>
      <c r="B101" s="40" t="s">
        <v>30</v>
      </c>
      <c r="C101" s="40" t="s">
        <v>169</v>
      </c>
      <c r="D101" s="41"/>
      <c r="E101" s="45" t="s">
        <v>252</v>
      </c>
      <c r="F101" s="40"/>
      <c r="G101" s="40"/>
      <c r="H101" s="41">
        <v>1</v>
      </c>
      <c r="I101" s="42"/>
      <c r="J101" s="43">
        <f t="shared" si="2"/>
        <v>0</v>
      </c>
      <c r="K101" s="44" t="s">
        <v>203</v>
      </c>
      <c r="L101" s="40" t="s">
        <v>30</v>
      </c>
      <c r="M101" s="40"/>
      <c r="N101" s="45" t="s">
        <v>204</v>
      </c>
      <c r="O101" s="40" t="s">
        <v>77</v>
      </c>
      <c r="P101" s="41" t="s">
        <v>57</v>
      </c>
    </row>
    <row r="102" spans="1:16" ht="26" hidden="1" x14ac:dyDescent="0.35">
      <c r="A102" s="39" t="s">
        <v>38</v>
      </c>
      <c r="B102" s="40" t="s">
        <v>30</v>
      </c>
      <c r="C102" s="40" t="s">
        <v>170</v>
      </c>
      <c r="D102" s="41"/>
      <c r="E102" s="45" t="s">
        <v>253</v>
      </c>
      <c r="F102" s="40"/>
      <c r="G102" s="40"/>
      <c r="H102" s="41">
        <v>1</v>
      </c>
      <c r="I102" s="42"/>
      <c r="J102" s="43">
        <f t="shared" si="2"/>
        <v>0</v>
      </c>
      <c r="K102" s="44" t="s">
        <v>203</v>
      </c>
      <c r="L102" s="40" t="s">
        <v>30</v>
      </c>
      <c r="M102" s="40"/>
      <c r="N102" s="45" t="s">
        <v>204</v>
      </c>
      <c r="O102" s="40" t="s">
        <v>77</v>
      </c>
      <c r="P102" s="41" t="s">
        <v>57</v>
      </c>
    </row>
    <row r="103" spans="1:16" ht="17" hidden="1" x14ac:dyDescent="0.35">
      <c r="A103" s="39"/>
      <c r="B103" s="40" t="s">
        <v>30</v>
      </c>
      <c r="C103" s="40" t="s">
        <v>171</v>
      </c>
      <c r="D103" s="41"/>
      <c r="E103" s="45"/>
      <c r="F103" s="40"/>
      <c r="G103" s="40"/>
      <c r="H103" s="41">
        <v>1</v>
      </c>
      <c r="I103" s="42"/>
      <c r="J103" s="43">
        <f t="shared" si="2"/>
        <v>0</v>
      </c>
      <c r="K103" s="44" t="s">
        <v>64</v>
      </c>
      <c r="L103" s="40" t="s">
        <v>30</v>
      </c>
      <c r="M103" s="40"/>
      <c r="N103" s="45"/>
      <c r="O103" s="40" t="s">
        <v>90</v>
      </c>
      <c r="P103" s="41" t="s">
        <v>57</v>
      </c>
    </row>
    <row r="104" spans="1:16" ht="17" hidden="1" x14ac:dyDescent="0.35">
      <c r="A104" s="39"/>
      <c r="B104" s="40" t="s">
        <v>30</v>
      </c>
      <c r="C104" s="40" t="s">
        <v>172</v>
      </c>
      <c r="D104" s="41"/>
      <c r="E104" s="45"/>
      <c r="F104" s="40"/>
      <c r="G104" s="40"/>
      <c r="H104" s="41">
        <v>1</v>
      </c>
      <c r="I104" s="42"/>
      <c r="J104" s="43">
        <f t="shared" si="2"/>
        <v>0</v>
      </c>
      <c r="K104" s="44" t="s">
        <v>64</v>
      </c>
      <c r="L104" s="40" t="s">
        <v>30</v>
      </c>
      <c r="M104" s="40"/>
      <c r="N104" s="45"/>
      <c r="O104" s="40" t="s">
        <v>90</v>
      </c>
      <c r="P104" s="41" t="s">
        <v>80</v>
      </c>
    </row>
    <row r="105" spans="1:16" ht="17" hidden="1" x14ac:dyDescent="0.35">
      <c r="A105" s="39"/>
      <c r="B105" s="40" t="s">
        <v>31</v>
      </c>
      <c r="C105" s="40" t="s">
        <v>173</v>
      </c>
      <c r="D105" s="41"/>
      <c r="E105" s="45"/>
      <c r="F105" s="40"/>
      <c r="G105" s="40"/>
      <c r="H105" s="41">
        <v>1</v>
      </c>
      <c r="I105" s="42"/>
      <c r="J105" s="43">
        <f t="shared" si="2"/>
        <v>0</v>
      </c>
      <c r="K105" s="44" t="s">
        <v>64</v>
      </c>
      <c r="L105" s="40" t="s">
        <v>102</v>
      </c>
      <c r="M105" s="40"/>
      <c r="N105" s="45"/>
      <c r="O105" s="40" t="s">
        <v>77</v>
      </c>
      <c r="P105" s="41" t="s">
        <v>57</v>
      </c>
    </row>
    <row r="106" spans="1:16" ht="17" hidden="1" x14ac:dyDescent="0.35">
      <c r="A106" s="39"/>
      <c r="B106" s="40" t="s">
        <v>31</v>
      </c>
      <c r="C106" s="40" t="s">
        <v>174</v>
      </c>
      <c r="D106" s="41"/>
      <c r="E106" s="45"/>
      <c r="F106" s="40"/>
      <c r="G106" s="40"/>
      <c r="H106" s="41">
        <v>1</v>
      </c>
      <c r="I106" s="42"/>
      <c r="J106" s="43">
        <f t="shared" si="2"/>
        <v>0</v>
      </c>
      <c r="K106" s="44" t="s">
        <v>64</v>
      </c>
      <c r="L106" s="40" t="s">
        <v>102</v>
      </c>
      <c r="M106" s="40"/>
      <c r="N106" s="45"/>
      <c r="O106" s="40" t="s">
        <v>77</v>
      </c>
      <c r="P106" s="41" t="s">
        <v>57</v>
      </c>
    </row>
    <row r="107" spans="1:16" ht="17" hidden="1" x14ac:dyDescent="0.35">
      <c r="A107" s="39"/>
      <c r="B107" s="40" t="s">
        <v>31</v>
      </c>
      <c r="C107" s="40" t="s">
        <v>175</v>
      </c>
      <c r="D107" s="41"/>
      <c r="E107" s="45"/>
      <c r="F107" s="40"/>
      <c r="G107" s="40"/>
      <c r="H107" s="41">
        <v>1</v>
      </c>
      <c r="I107" s="42"/>
      <c r="J107" s="43">
        <f t="shared" si="2"/>
        <v>0</v>
      </c>
      <c r="K107" s="44" t="s">
        <v>64</v>
      </c>
      <c r="L107" s="40" t="s">
        <v>102</v>
      </c>
      <c r="M107" s="40"/>
      <c r="N107" s="45"/>
      <c r="O107" s="40" t="s">
        <v>90</v>
      </c>
      <c r="P107" s="41" t="s">
        <v>80</v>
      </c>
    </row>
    <row r="108" spans="1:16" ht="17" hidden="1" x14ac:dyDescent="0.35">
      <c r="A108" s="39"/>
      <c r="B108" s="40" t="s">
        <v>31</v>
      </c>
      <c r="C108" s="40" t="s">
        <v>176</v>
      </c>
      <c r="D108" s="41"/>
      <c r="E108" s="45"/>
      <c r="F108" s="40"/>
      <c r="G108" s="40"/>
      <c r="H108" s="41">
        <v>1</v>
      </c>
      <c r="I108" s="42"/>
      <c r="J108" s="43">
        <f t="shared" si="2"/>
        <v>0</v>
      </c>
      <c r="K108" s="44" t="s">
        <v>64</v>
      </c>
      <c r="L108" s="40" t="s">
        <v>177</v>
      </c>
      <c r="M108" s="40"/>
      <c r="N108" s="45"/>
      <c r="O108" s="40" t="s">
        <v>77</v>
      </c>
      <c r="P108" s="41" t="s">
        <v>57</v>
      </c>
    </row>
    <row r="109" spans="1:16" ht="17" hidden="1" x14ac:dyDescent="0.35">
      <c r="A109" s="39"/>
      <c r="B109" s="40" t="s">
        <v>31</v>
      </c>
      <c r="C109" s="40" t="s">
        <v>178</v>
      </c>
      <c r="D109" s="41"/>
      <c r="E109" s="45"/>
      <c r="F109" s="40"/>
      <c r="G109" s="40"/>
      <c r="H109" s="41">
        <v>1</v>
      </c>
      <c r="I109" s="42"/>
      <c r="J109" s="43">
        <f t="shared" si="2"/>
        <v>0</v>
      </c>
      <c r="K109" s="44" t="s">
        <v>64</v>
      </c>
      <c r="L109" s="40" t="s">
        <v>69</v>
      </c>
      <c r="M109" s="40"/>
      <c r="N109" s="45"/>
      <c r="O109" s="40" t="s">
        <v>77</v>
      </c>
      <c r="P109" s="41" t="s">
        <v>57</v>
      </c>
    </row>
    <row r="110" spans="1:16" ht="17" hidden="1" x14ac:dyDescent="0.35">
      <c r="A110" s="39"/>
      <c r="B110" s="40" t="s">
        <v>31</v>
      </c>
      <c r="C110" s="40" t="s">
        <v>179</v>
      </c>
      <c r="D110" s="41"/>
      <c r="E110" s="45"/>
      <c r="F110" s="40"/>
      <c r="G110" s="40"/>
      <c r="H110" s="41">
        <v>1</v>
      </c>
      <c r="I110" s="42"/>
      <c r="J110" s="43">
        <f t="shared" si="2"/>
        <v>0</v>
      </c>
      <c r="K110" s="44" t="s">
        <v>64</v>
      </c>
      <c r="L110" s="40" t="s">
        <v>69</v>
      </c>
      <c r="M110" s="40"/>
      <c r="N110" s="45"/>
      <c r="O110" s="40" t="s">
        <v>90</v>
      </c>
      <c r="P110" s="41" t="s">
        <v>80</v>
      </c>
    </row>
    <row r="111" spans="1:16" ht="17" hidden="1" x14ac:dyDescent="0.35">
      <c r="A111" s="39"/>
      <c r="B111" s="40" t="s">
        <v>31</v>
      </c>
      <c r="C111" s="40" t="s">
        <v>180</v>
      </c>
      <c r="D111" s="41"/>
      <c r="E111" s="45"/>
      <c r="F111" s="40"/>
      <c r="G111" s="40"/>
      <c r="H111" s="41">
        <v>1</v>
      </c>
      <c r="I111" s="42"/>
      <c r="J111" s="43">
        <f t="shared" si="2"/>
        <v>0</v>
      </c>
      <c r="K111" s="44" t="s">
        <v>64</v>
      </c>
      <c r="L111" s="40" t="s">
        <v>69</v>
      </c>
      <c r="M111" s="40"/>
      <c r="N111" s="45"/>
      <c r="O111" s="40" t="s">
        <v>90</v>
      </c>
      <c r="P111" s="41" t="s">
        <v>80</v>
      </c>
    </row>
    <row r="112" spans="1:16" ht="17" hidden="1" x14ac:dyDescent="0.35">
      <c r="A112" s="39"/>
      <c r="B112" s="40" t="s">
        <v>31</v>
      </c>
      <c r="C112" s="40" t="s">
        <v>181</v>
      </c>
      <c r="D112" s="41"/>
      <c r="E112" s="45"/>
      <c r="F112" s="40"/>
      <c r="G112" s="40"/>
      <c r="H112" s="41">
        <v>1</v>
      </c>
      <c r="I112" s="42"/>
      <c r="J112" s="43">
        <f t="shared" si="2"/>
        <v>0</v>
      </c>
      <c r="K112" s="44" t="s">
        <v>64</v>
      </c>
      <c r="L112" s="40" t="s">
        <v>177</v>
      </c>
      <c r="M112" s="40"/>
      <c r="N112" s="45"/>
      <c r="O112" s="40" t="s">
        <v>90</v>
      </c>
      <c r="P112" s="41" t="s">
        <v>80</v>
      </c>
    </row>
    <row r="113" spans="1:16" ht="17" hidden="1" x14ac:dyDescent="0.35">
      <c r="A113" s="39"/>
      <c r="B113" s="40" t="s">
        <v>31</v>
      </c>
      <c r="C113" s="40" t="s">
        <v>182</v>
      </c>
      <c r="D113" s="41"/>
      <c r="E113" s="45"/>
      <c r="F113" s="40"/>
      <c r="G113" s="40"/>
      <c r="H113" s="41">
        <v>1</v>
      </c>
      <c r="I113" s="42"/>
      <c r="J113" s="43">
        <f t="shared" si="2"/>
        <v>0</v>
      </c>
      <c r="K113" s="44" t="s">
        <v>64</v>
      </c>
      <c r="L113" s="40" t="s">
        <v>177</v>
      </c>
      <c r="M113" s="40"/>
      <c r="N113" s="45"/>
      <c r="O113" s="40" t="s">
        <v>90</v>
      </c>
      <c r="P113" s="41" t="s">
        <v>80</v>
      </c>
    </row>
    <row r="114" spans="1:16" ht="17" hidden="1" x14ac:dyDescent="0.35">
      <c r="A114" s="39"/>
      <c r="B114" s="40" t="s">
        <v>31</v>
      </c>
      <c r="C114" s="40" t="s">
        <v>183</v>
      </c>
      <c r="D114" s="41"/>
      <c r="E114" s="45"/>
      <c r="F114" s="40"/>
      <c r="G114" s="40"/>
      <c r="H114" s="41">
        <v>1</v>
      </c>
      <c r="I114" s="42"/>
      <c r="J114" s="43">
        <f t="shared" si="2"/>
        <v>0</v>
      </c>
      <c r="K114" s="44" t="s">
        <v>64</v>
      </c>
      <c r="L114" s="40" t="s">
        <v>177</v>
      </c>
      <c r="M114" s="40"/>
      <c r="N114" s="45"/>
      <c r="O114" s="40" t="s">
        <v>90</v>
      </c>
      <c r="P114" s="41" t="s">
        <v>80</v>
      </c>
    </row>
    <row r="115" spans="1:16" ht="17" hidden="1" x14ac:dyDescent="0.35">
      <c r="A115" s="39"/>
      <c r="B115" s="40" t="s">
        <v>32</v>
      </c>
      <c r="C115" s="40" t="s">
        <v>184</v>
      </c>
      <c r="D115" s="41"/>
      <c r="E115" s="45"/>
      <c r="F115" s="40"/>
      <c r="G115" s="40"/>
      <c r="H115" s="41">
        <v>1</v>
      </c>
      <c r="I115" s="42"/>
      <c r="J115" s="43">
        <f t="shared" si="2"/>
        <v>0</v>
      </c>
      <c r="K115" s="44" t="s">
        <v>64</v>
      </c>
      <c r="L115" s="40" t="s">
        <v>102</v>
      </c>
      <c r="M115" s="40"/>
      <c r="N115" s="45"/>
      <c r="O115" s="40" t="s">
        <v>77</v>
      </c>
      <c r="P115" s="41" t="s">
        <v>80</v>
      </c>
    </row>
    <row r="116" spans="1:16" ht="17" hidden="1" x14ac:dyDescent="0.35">
      <c r="A116" s="39"/>
      <c r="B116" s="40" t="s">
        <v>32</v>
      </c>
      <c r="C116" s="40" t="s">
        <v>185</v>
      </c>
      <c r="D116" s="41"/>
      <c r="E116" s="45"/>
      <c r="F116" s="40"/>
      <c r="G116" s="40"/>
      <c r="H116" s="41">
        <v>1</v>
      </c>
      <c r="I116" s="42"/>
      <c r="J116" s="43">
        <f t="shared" si="2"/>
        <v>0</v>
      </c>
      <c r="K116" s="44" t="s">
        <v>64</v>
      </c>
      <c r="L116" s="40" t="s">
        <v>88</v>
      </c>
      <c r="M116" s="40"/>
      <c r="N116" s="45"/>
      <c r="O116" s="40" t="s">
        <v>90</v>
      </c>
      <c r="P116" s="41" t="s">
        <v>80</v>
      </c>
    </row>
    <row r="117" spans="1:16" ht="17" hidden="1" x14ac:dyDescent="0.35">
      <c r="A117" s="39"/>
      <c r="B117" s="40" t="s">
        <v>32</v>
      </c>
      <c r="C117" s="40" t="s">
        <v>186</v>
      </c>
      <c r="D117" s="41"/>
      <c r="E117" s="45"/>
      <c r="F117" s="40"/>
      <c r="G117" s="40"/>
      <c r="H117" s="41">
        <v>1</v>
      </c>
      <c r="I117" s="42"/>
      <c r="J117" s="43">
        <f t="shared" si="2"/>
        <v>0</v>
      </c>
      <c r="K117" s="44" t="s">
        <v>64</v>
      </c>
      <c r="L117" s="40" t="s">
        <v>102</v>
      </c>
      <c r="M117" s="40"/>
      <c r="N117" s="45"/>
      <c r="O117" s="40" t="s">
        <v>90</v>
      </c>
      <c r="P117" s="41" t="s">
        <v>80</v>
      </c>
    </row>
    <row r="118" spans="1:16" ht="17" hidden="1" x14ac:dyDescent="0.35">
      <c r="A118" s="39"/>
      <c r="B118" s="40" t="s">
        <v>33</v>
      </c>
      <c r="C118" s="40" t="s">
        <v>187</v>
      </c>
      <c r="D118" s="41" t="s">
        <v>63</v>
      </c>
      <c r="E118" s="45"/>
      <c r="F118" s="40"/>
      <c r="G118" s="40"/>
      <c r="H118" s="41">
        <v>1</v>
      </c>
      <c r="I118" s="42"/>
      <c r="J118" s="43">
        <f t="shared" ref="J118:J173" si="6">N(H118)*N(I118)</f>
        <v>0</v>
      </c>
      <c r="K118" s="44" t="s">
        <v>64</v>
      </c>
      <c r="L118" s="40" t="s">
        <v>88</v>
      </c>
      <c r="M118" s="40"/>
      <c r="N118" s="45"/>
      <c r="O118" s="40" t="s">
        <v>90</v>
      </c>
      <c r="P118" s="41" t="s">
        <v>80</v>
      </c>
    </row>
    <row r="119" spans="1:16" ht="17" hidden="1" x14ac:dyDescent="0.35">
      <c r="A119" s="39"/>
      <c r="B119" s="40" t="s">
        <v>33</v>
      </c>
      <c r="C119" s="40" t="s">
        <v>188</v>
      </c>
      <c r="D119" s="41"/>
      <c r="E119" s="45"/>
      <c r="F119" s="40"/>
      <c r="G119" s="40"/>
      <c r="H119" s="41">
        <v>1</v>
      </c>
      <c r="I119" s="42"/>
      <c r="J119" s="43">
        <f t="shared" si="6"/>
        <v>0</v>
      </c>
      <c r="K119" s="44" t="s">
        <v>64</v>
      </c>
      <c r="L119" s="40" t="s">
        <v>88</v>
      </c>
      <c r="M119" s="40"/>
      <c r="N119" s="45"/>
      <c r="O119" s="40" t="s">
        <v>77</v>
      </c>
      <c r="P119" s="41" t="s">
        <v>57</v>
      </c>
    </row>
    <row r="120" spans="1:16" ht="17" hidden="1" x14ac:dyDescent="0.35">
      <c r="A120" s="39"/>
      <c r="B120" s="40" t="s">
        <v>33</v>
      </c>
      <c r="C120" s="40" t="s">
        <v>189</v>
      </c>
      <c r="D120" s="41"/>
      <c r="E120" s="45"/>
      <c r="F120" s="40"/>
      <c r="G120" s="40"/>
      <c r="H120" s="41">
        <v>1</v>
      </c>
      <c r="I120" s="42"/>
      <c r="J120" s="43">
        <f t="shared" si="6"/>
        <v>0</v>
      </c>
      <c r="K120" s="44" t="s">
        <v>64</v>
      </c>
      <c r="L120" s="40" t="s">
        <v>88</v>
      </c>
      <c r="M120" s="40"/>
      <c r="N120" s="45"/>
      <c r="O120" s="40" t="s">
        <v>77</v>
      </c>
      <c r="P120" s="41" t="s">
        <v>80</v>
      </c>
    </row>
    <row r="121" spans="1:16" ht="17" hidden="1" x14ac:dyDescent="0.35">
      <c r="A121" s="39"/>
      <c r="B121" s="40" t="s">
        <v>33</v>
      </c>
      <c r="C121" s="40" t="s">
        <v>190</v>
      </c>
      <c r="D121" s="41"/>
      <c r="E121" s="45"/>
      <c r="F121" s="40"/>
      <c r="G121" s="40"/>
      <c r="H121" s="41">
        <v>1</v>
      </c>
      <c r="I121" s="42"/>
      <c r="J121" s="43">
        <f t="shared" si="6"/>
        <v>0</v>
      </c>
      <c r="K121" s="44" t="s">
        <v>64</v>
      </c>
      <c r="L121" s="40" t="s">
        <v>88</v>
      </c>
      <c r="M121" s="40"/>
      <c r="N121" s="45"/>
      <c r="O121" s="40" t="s">
        <v>56</v>
      </c>
      <c r="P121" s="41" t="s">
        <v>80</v>
      </c>
    </row>
    <row r="122" spans="1:16" ht="17" hidden="1" x14ac:dyDescent="0.35">
      <c r="A122" s="39"/>
      <c r="B122" s="40" t="s">
        <v>33</v>
      </c>
      <c r="C122" s="40" t="s">
        <v>191</v>
      </c>
      <c r="D122" s="41"/>
      <c r="E122" s="45"/>
      <c r="F122" s="40"/>
      <c r="G122" s="40"/>
      <c r="H122" s="41">
        <v>1</v>
      </c>
      <c r="I122" s="42"/>
      <c r="J122" s="43">
        <f t="shared" si="6"/>
        <v>0</v>
      </c>
      <c r="K122" s="44" t="s">
        <v>64</v>
      </c>
      <c r="L122" s="40" t="s">
        <v>88</v>
      </c>
      <c r="M122" s="40"/>
      <c r="N122" s="45"/>
      <c r="O122" s="40" t="s">
        <v>56</v>
      </c>
      <c r="P122" s="41" t="s">
        <v>80</v>
      </c>
    </row>
    <row r="123" spans="1:16" ht="17" hidden="1" x14ac:dyDescent="0.35">
      <c r="A123" s="39"/>
      <c r="B123" s="40" t="s">
        <v>33</v>
      </c>
      <c r="C123" s="40" t="s">
        <v>192</v>
      </c>
      <c r="D123" s="41"/>
      <c r="E123" s="45"/>
      <c r="F123" s="40"/>
      <c r="G123" s="40"/>
      <c r="H123" s="41">
        <v>1</v>
      </c>
      <c r="I123" s="42"/>
      <c r="J123" s="43">
        <f t="shared" si="6"/>
        <v>0</v>
      </c>
      <c r="K123" s="44" t="s">
        <v>64</v>
      </c>
      <c r="L123" s="40" t="s">
        <v>88</v>
      </c>
      <c r="M123" s="40"/>
      <c r="N123" s="45"/>
      <c r="O123" s="40" t="s">
        <v>90</v>
      </c>
      <c r="P123" s="41" t="s">
        <v>80</v>
      </c>
    </row>
    <row r="124" spans="1:16" ht="17" hidden="1" x14ac:dyDescent="0.35">
      <c r="A124" s="39"/>
      <c r="B124" s="40"/>
      <c r="C124" s="40"/>
      <c r="D124" s="41"/>
      <c r="E124" s="45"/>
      <c r="F124" s="40"/>
      <c r="G124" s="40"/>
      <c r="H124" s="41"/>
      <c r="I124" s="42"/>
      <c r="J124" s="43">
        <f t="shared" si="6"/>
        <v>0</v>
      </c>
      <c r="K124" s="44"/>
      <c r="L124" s="40"/>
      <c r="M124" s="40"/>
      <c r="N124" s="45"/>
      <c r="O124" s="40"/>
      <c r="P124" s="41"/>
    </row>
    <row r="125" spans="1:16" ht="17" hidden="1" x14ac:dyDescent="0.35">
      <c r="A125" s="39"/>
      <c r="B125" s="40"/>
      <c r="C125" s="40"/>
      <c r="D125" s="41"/>
      <c r="E125" s="45"/>
      <c r="F125" s="40"/>
      <c r="G125" s="40"/>
      <c r="H125" s="41"/>
      <c r="I125" s="42"/>
      <c r="J125" s="43">
        <f t="shared" si="6"/>
        <v>0</v>
      </c>
      <c r="K125" s="44"/>
      <c r="L125" s="40"/>
      <c r="M125" s="40"/>
      <c r="N125" s="45"/>
      <c r="O125" s="40"/>
      <c r="P125" s="41"/>
    </row>
    <row r="126" spans="1:16" ht="17" hidden="1" x14ac:dyDescent="0.35">
      <c r="A126" s="39"/>
      <c r="B126" s="40"/>
      <c r="C126" s="40"/>
      <c r="D126" s="41"/>
      <c r="E126" s="45"/>
      <c r="F126" s="40"/>
      <c r="G126" s="40"/>
      <c r="H126" s="41"/>
      <c r="I126" s="42"/>
      <c r="J126" s="43">
        <f t="shared" si="6"/>
        <v>0</v>
      </c>
      <c r="K126" s="44"/>
      <c r="L126" s="40"/>
      <c r="M126" s="40"/>
      <c r="N126" s="45"/>
      <c r="O126" s="40"/>
      <c r="P126" s="41"/>
    </row>
    <row r="127" spans="1:16" ht="17" hidden="1" x14ac:dyDescent="0.35">
      <c r="A127" s="39"/>
      <c r="B127" s="40"/>
      <c r="C127" s="40"/>
      <c r="D127" s="41"/>
      <c r="E127" s="45"/>
      <c r="F127" s="40"/>
      <c r="G127" s="40"/>
      <c r="H127" s="41"/>
      <c r="I127" s="42"/>
      <c r="J127" s="43">
        <f t="shared" si="6"/>
        <v>0</v>
      </c>
      <c r="K127" s="44"/>
      <c r="L127" s="40"/>
      <c r="M127" s="40"/>
      <c r="N127" s="45"/>
      <c r="O127" s="40"/>
      <c r="P127" s="41"/>
    </row>
    <row r="128" spans="1:16" ht="17" hidden="1" x14ac:dyDescent="0.35">
      <c r="A128" s="39"/>
      <c r="B128" s="40"/>
      <c r="C128" s="40"/>
      <c r="D128" s="41"/>
      <c r="E128" s="45"/>
      <c r="F128" s="40"/>
      <c r="G128" s="40"/>
      <c r="H128" s="41"/>
      <c r="I128" s="42"/>
      <c r="J128" s="43">
        <f t="shared" si="6"/>
        <v>0</v>
      </c>
      <c r="K128" s="44"/>
      <c r="L128" s="40"/>
      <c r="M128" s="40"/>
      <c r="N128" s="45"/>
      <c r="O128" s="40"/>
      <c r="P128" s="41"/>
    </row>
    <row r="129" spans="1:16" ht="17" hidden="1" x14ac:dyDescent="0.35">
      <c r="A129" s="39"/>
      <c r="B129" s="40"/>
      <c r="C129" s="40"/>
      <c r="D129" s="41"/>
      <c r="E129" s="45"/>
      <c r="F129" s="40"/>
      <c r="G129" s="40"/>
      <c r="H129" s="41"/>
      <c r="I129" s="42"/>
      <c r="J129" s="43">
        <f t="shared" si="6"/>
        <v>0</v>
      </c>
      <c r="K129" s="44"/>
      <c r="L129" s="40"/>
      <c r="M129" s="40"/>
      <c r="N129" s="45"/>
      <c r="O129" s="40"/>
      <c r="P129" s="41"/>
    </row>
    <row r="130" spans="1:16" ht="17" hidden="1" x14ac:dyDescent="0.35">
      <c r="A130" s="39"/>
      <c r="B130" s="40"/>
      <c r="C130" s="40"/>
      <c r="D130" s="41"/>
      <c r="E130" s="45"/>
      <c r="F130" s="40"/>
      <c r="G130" s="40"/>
      <c r="H130" s="41"/>
      <c r="I130" s="42"/>
      <c r="J130" s="43">
        <f t="shared" si="6"/>
        <v>0</v>
      </c>
      <c r="K130" s="44"/>
      <c r="L130" s="40"/>
      <c r="M130" s="40"/>
      <c r="N130" s="45"/>
      <c r="O130" s="40"/>
      <c r="P130" s="41"/>
    </row>
    <row r="131" spans="1:16" ht="17" hidden="1" x14ac:dyDescent="0.35">
      <c r="A131" s="39"/>
      <c r="B131" s="40"/>
      <c r="C131" s="40"/>
      <c r="D131" s="41"/>
      <c r="E131" s="45"/>
      <c r="F131" s="40"/>
      <c r="G131" s="40"/>
      <c r="H131" s="41"/>
      <c r="I131" s="42"/>
      <c r="J131" s="43">
        <f t="shared" si="6"/>
        <v>0</v>
      </c>
      <c r="K131" s="44"/>
      <c r="L131" s="40"/>
      <c r="M131" s="40"/>
      <c r="N131" s="45"/>
      <c r="O131" s="40"/>
      <c r="P131" s="41"/>
    </row>
    <row r="132" spans="1:16" ht="17" hidden="1" x14ac:dyDescent="0.35">
      <c r="A132" s="39"/>
      <c r="B132" s="40"/>
      <c r="C132" s="40"/>
      <c r="D132" s="41"/>
      <c r="E132" s="45"/>
      <c r="F132" s="40"/>
      <c r="G132" s="40"/>
      <c r="H132" s="41"/>
      <c r="I132" s="42"/>
      <c r="J132" s="43">
        <f t="shared" si="6"/>
        <v>0</v>
      </c>
      <c r="K132" s="44"/>
      <c r="L132" s="40"/>
      <c r="M132" s="40"/>
      <c r="N132" s="45"/>
      <c r="O132" s="40"/>
      <c r="P132" s="41"/>
    </row>
    <row r="133" spans="1:16" ht="17" hidden="1" x14ac:dyDescent="0.35">
      <c r="A133" s="39"/>
      <c r="B133" s="40"/>
      <c r="C133" s="40"/>
      <c r="D133" s="41"/>
      <c r="E133" s="45"/>
      <c r="F133" s="40"/>
      <c r="G133" s="40"/>
      <c r="H133" s="41"/>
      <c r="I133" s="42"/>
      <c r="J133" s="43">
        <f t="shared" si="6"/>
        <v>0</v>
      </c>
      <c r="K133" s="44"/>
      <c r="L133" s="40"/>
      <c r="M133" s="40"/>
      <c r="N133" s="45"/>
      <c r="O133" s="40"/>
      <c r="P133" s="41"/>
    </row>
    <row r="134" spans="1:16" ht="17" hidden="1" x14ac:dyDescent="0.35">
      <c r="A134" s="39"/>
      <c r="B134" s="40"/>
      <c r="C134" s="40"/>
      <c r="D134" s="41"/>
      <c r="E134" s="45"/>
      <c r="F134" s="40"/>
      <c r="G134" s="40"/>
      <c r="H134" s="41"/>
      <c r="I134" s="42"/>
      <c r="J134" s="43">
        <f t="shared" si="6"/>
        <v>0</v>
      </c>
      <c r="K134" s="44"/>
      <c r="L134" s="40"/>
      <c r="M134" s="40"/>
      <c r="N134" s="45"/>
      <c r="O134" s="40"/>
      <c r="P134" s="41"/>
    </row>
    <row r="135" spans="1:16" ht="17" hidden="1" x14ac:dyDescent="0.35">
      <c r="A135" s="39"/>
      <c r="B135" s="40"/>
      <c r="C135" s="40"/>
      <c r="D135" s="41"/>
      <c r="E135" s="45"/>
      <c r="F135" s="40"/>
      <c r="G135" s="40"/>
      <c r="H135" s="41"/>
      <c r="I135" s="42"/>
      <c r="J135" s="43">
        <f t="shared" si="6"/>
        <v>0</v>
      </c>
      <c r="K135" s="44"/>
      <c r="L135" s="40"/>
      <c r="M135" s="40"/>
      <c r="N135" s="45"/>
      <c r="O135" s="40"/>
      <c r="P135" s="41"/>
    </row>
    <row r="136" spans="1:16" ht="17" hidden="1" x14ac:dyDescent="0.35">
      <c r="A136" s="39"/>
      <c r="B136" s="40"/>
      <c r="C136" s="40"/>
      <c r="D136" s="41"/>
      <c r="E136" s="45"/>
      <c r="F136" s="40"/>
      <c r="G136" s="40"/>
      <c r="H136" s="41"/>
      <c r="I136" s="42"/>
      <c r="J136" s="43">
        <f t="shared" si="6"/>
        <v>0</v>
      </c>
      <c r="K136" s="44"/>
      <c r="L136" s="40"/>
      <c r="M136" s="40"/>
      <c r="N136" s="45"/>
      <c r="O136" s="40"/>
      <c r="P136" s="41"/>
    </row>
    <row r="137" spans="1:16" ht="17" hidden="1" x14ac:dyDescent="0.35">
      <c r="A137" s="39"/>
      <c r="B137" s="40"/>
      <c r="C137" s="40"/>
      <c r="D137" s="41"/>
      <c r="E137" s="45"/>
      <c r="F137" s="40"/>
      <c r="G137" s="40"/>
      <c r="H137" s="41"/>
      <c r="I137" s="42"/>
      <c r="J137" s="43">
        <f t="shared" si="6"/>
        <v>0</v>
      </c>
      <c r="K137" s="44"/>
      <c r="L137" s="40"/>
      <c r="M137" s="40"/>
      <c r="N137" s="45"/>
      <c r="O137" s="40"/>
      <c r="P137" s="41"/>
    </row>
    <row r="138" spans="1:16" ht="17" hidden="1" x14ac:dyDescent="0.35">
      <c r="A138" s="39"/>
      <c r="B138" s="40"/>
      <c r="C138" s="40"/>
      <c r="D138" s="41"/>
      <c r="E138" s="45"/>
      <c r="F138" s="40"/>
      <c r="G138" s="40"/>
      <c r="H138" s="41"/>
      <c r="I138" s="42"/>
      <c r="J138" s="43">
        <f t="shared" si="6"/>
        <v>0</v>
      </c>
      <c r="K138" s="44"/>
      <c r="L138" s="40"/>
      <c r="M138" s="40"/>
      <c r="N138" s="45"/>
      <c r="O138" s="40"/>
      <c r="P138" s="41"/>
    </row>
    <row r="139" spans="1:16" ht="17" hidden="1" x14ac:dyDescent="0.35">
      <c r="A139" s="39"/>
      <c r="B139" s="40"/>
      <c r="C139" s="40"/>
      <c r="D139" s="41"/>
      <c r="E139" s="45"/>
      <c r="F139" s="40"/>
      <c r="G139" s="40"/>
      <c r="H139" s="41"/>
      <c r="I139" s="42"/>
      <c r="J139" s="43">
        <f t="shared" si="6"/>
        <v>0</v>
      </c>
      <c r="K139" s="44"/>
      <c r="L139" s="40"/>
      <c r="M139" s="40"/>
      <c r="N139" s="45"/>
      <c r="O139" s="40"/>
      <c r="P139" s="41"/>
    </row>
    <row r="140" spans="1:16" ht="17" hidden="1" x14ac:dyDescent="0.35">
      <c r="A140" s="39"/>
      <c r="B140" s="40"/>
      <c r="C140" s="40"/>
      <c r="D140" s="41"/>
      <c r="E140" s="45"/>
      <c r="F140" s="40"/>
      <c r="G140" s="40"/>
      <c r="H140" s="41"/>
      <c r="I140" s="42"/>
      <c r="J140" s="43">
        <f t="shared" si="6"/>
        <v>0</v>
      </c>
      <c r="K140" s="44"/>
      <c r="L140" s="40"/>
      <c r="M140" s="40"/>
      <c r="N140" s="45"/>
      <c r="O140" s="40"/>
      <c r="P140" s="41"/>
    </row>
    <row r="141" spans="1:16" ht="17" hidden="1" x14ac:dyDescent="0.35">
      <c r="A141" s="39"/>
      <c r="B141" s="40"/>
      <c r="C141" s="40"/>
      <c r="D141" s="41"/>
      <c r="E141" s="45"/>
      <c r="F141" s="40"/>
      <c r="G141" s="40"/>
      <c r="H141" s="41"/>
      <c r="I141" s="42"/>
      <c r="J141" s="43">
        <f t="shared" si="6"/>
        <v>0</v>
      </c>
      <c r="K141" s="44"/>
      <c r="L141" s="40"/>
      <c r="M141" s="40"/>
      <c r="N141" s="45"/>
      <c r="O141" s="40"/>
      <c r="P141" s="41"/>
    </row>
    <row r="142" spans="1:16" ht="17" hidden="1" x14ac:dyDescent="0.35">
      <c r="A142" s="39"/>
      <c r="B142" s="40"/>
      <c r="C142" s="40"/>
      <c r="D142" s="41"/>
      <c r="E142" s="45"/>
      <c r="F142" s="40"/>
      <c r="G142" s="40"/>
      <c r="H142" s="41"/>
      <c r="I142" s="42"/>
      <c r="J142" s="43">
        <f t="shared" si="6"/>
        <v>0</v>
      </c>
      <c r="K142" s="44"/>
      <c r="L142" s="40"/>
      <c r="M142" s="40"/>
      <c r="N142" s="45"/>
      <c r="O142" s="40"/>
      <c r="P142" s="41"/>
    </row>
    <row r="143" spans="1:16" ht="17" hidden="1" x14ac:dyDescent="0.35">
      <c r="A143" s="39"/>
      <c r="B143" s="40"/>
      <c r="C143" s="40"/>
      <c r="D143" s="41"/>
      <c r="E143" s="45"/>
      <c r="F143" s="40"/>
      <c r="G143" s="40"/>
      <c r="H143" s="41"/>
      <c r="I143" s="42"/>
      <c r="J143" s="43">
        <f t="shared" si="6"/>
        <v>0</v>
      </c>
      <c r="K143" s="44"/>
      <c r="L143" s="40"/>
      <c r="M143" s="40"/>
      <c r="N143" s="45"/>
      <c r="O143" s="40"/>
      <c r="P143" s="41"/>
    </row>
    <row r="144" spans="1:16" ht="17" hidden="1" x14ac:dyDescent="0.35">
      <c r="A144" s="39"/>
      <c r="B144" s="40"/>
      <c r="C144" s="40"/>
      <c r="D144" s="41"/>
      <c r="E144" s="45"/>
      <c r="F144" s="40"/>
      <c r="G144" s="40"/>
      <c r="H144" s="41"/>
      <c r="I144" s="42"/>
      <c r="J144" s="43">
        <f t="shared" si="6"/>
        <v>0</v>
      </c>
      <c r="K144" s="44"/>
      <c r="L144" s="40"/>
      <c r="M144" s="40"/>
      <c r="N144" s="45"/>
      <c r="O144" s="40"/>
      <c r="P144" s="41"/>
    </row>
    <row r="145" spans="1:16" ht="17" hidden="1" x14ac:dyDescent="0.35">
      <c r="A145" s="39"/>
      <c r="B145" s="40"/>
      <c r="C145" s="40"/>
      <c r="D145" s="41"/>
      <c r="E145" s="45"/>
      <c r="F145" s="40"/>
      <c r="G145" s="40"/>
      <c r="H145" s="41"/>
      <c r="I145" s="42"/>
      <c r="J145" s="43">
        <f t="shared" si="6"/>
        <v>0</v>
      </c>
      <c r="K145" s="44"/>
      <c r="L145" s="40"/>
      <c r="M145" s="40"/>
      <c r="N145" s="45"/>
      <c r="O145" s="40"/>
      <c r="P145" s="41"/>
    </row>
    <row r="146" spans="1:16" ht="17" hidden="1" x14ac:dyDescent="0.35">
      <c r="A146" s="39"/>
      <c r="B146" s="40"/>
      <c r="C146" s="40"/>
      <c r="D146" s="41"/>
      <c r="E146" s="45"/>
      <c r="F146" s="40"/>
      <c r="G146" s="40"/>
      <c r="H146" s="41"/>
      <c r="I146" s="42"/>
      <c r="J146" s="43">
        <f t="shared" si="6"/>
        <v>0</v>
      </c>
      <c r="K146" s="44"/>
      <c r="L146" s="40"/>
      <c r="M146" s="40"/>
      <c r="N146" s="45"/>
      <c r="O146" s="40"/>
      <c r="P146" s="41"/>
    </row>
    <row r="147" spans="1:16" ht="17" hidden="1" x14ac:dyDescent="0.35">
      <c r="A147" s="39"/>
      <c r="B147" s="40"/>
      <c r="C147" s="40"/>
      <c r="D147" s="41"/>
      <c r="E147" s="45"/>
      <c r="F147" s="40"/>
      <c r="G147" s="40"/>
      <c r="H147" s="41"/>
      <c r="I147" s="42"/>
      <c r="J147" s="43">
        <f t="shared" si="6"/>
        <v>0</v>
      </c>
      <c r="K147" s="44"/>
      <c r="L147" s="40"/>
      <c r="M147" s="40"/>
      <c r="N147" s="45"/>
      <c r="O147" s="40"/>
      <c r="P147" s="41"/>
    </row>
    <row r="148" spans="1:16" ht="17" hidden="1" x14ac:dyDescent="0.35">
      <c r="A148" s="39"/>
      <c r="B148" s="40"/>
      <c r="C148" s="40"/>
      <c r="D148" s="41"/>
      <c r="E148" s="45"/>
      <c r="F148" s="40"/>
      <c r="G148" s="40"/>
      <c r="H148" s="41"/>
      <c r="I148" s="42"/>
      <c r="J148" s="43">
        <f t="shared" si="6"/>
        <v>0</v>
      </c>
      <c r="K148" s="44"/>
      <c r="L148" s="40"/>
      <c r="M148" s="40"/>
      <c r="N148" s="45"/>
      <c r="O148" s="40"/>
      <c r="P148" s="41"/>
    </row>
    <row r="149" spans="1:16" ht="17" hidden="1" x14ac:dyDescent="0.35">
      <c r="A149" s="39"/>
      <c r="B149" s="40"/>
      <c r="C149" s="40"/>
      <c r="D149" s="41"/>
      <c r="E149" s="45"/>
      <c r="F149" s="40"/>
      <c r="G149" s="40"/>
      <c r="H149" s="41"/>
      <c r="I149" s="42"/>
      <c r="J149" s="43">
        <f t="shared" si="6"/>
        <v>0</v>
      </c>
      <c r="K149" s="44"/>
      <c r="L149" s="40"/>
      <c r="M149" s="40"/>
      <c r="N149" s="45"/>
      <c r="O149" s="40"/>
      <c r="P149" s="41"/>
    </row>
    <row r="150" spans="1:16" ht="17" hidden="1" x14ac:dyDescent="0.35">
      <c r="A150" s="39"/>
      <c r="B150" s="40"/>
      <c r="C150" s="40"/>
      <c r="D150" s="41"/>
      <c r="E150" s="45"/>
      <c r="F150" s="40"/>
      <c r="G150" s="40"/>
      <c r="H150" s="41"/>
      <c r="I150" s="42"/>
      <c r="J150" s="43">
        <f t="shared" si="6"/>
        <v>0</v>
      </c>
      <c r="K150" s="44"/>
      <c r="L150" s="40"/>
      <c r="M150" s="40"/>
      <c r="N150" s="45"/>
      <c r="O150" s="40"/>
      <c r="P150" s="41"/>
    </row>
    <row r="151" spans="1:16" ht="17" hidden="1" x14ac:dyDescent="0.35">
      <c r="A151" s="39"/>
      <c r="B151" s="40"/>
      <c r="C151" s="40"/>
      <c r="D151" s="41"/>
      <c r="E151" s="45"/>
      <c r="F151" s="40"/>
      <c r="G151" s="40"/>
      <c r="H151" s="41"/>
      <c r="I151" s="42"/>
      <c r="J151" s="43">
        <f t="shared" si="6"/>
        <v>0</v>
      </c>
      <c r="K151" s="44"/>
      <c r="L151" s="40"/>
      <c r="M151" s="40"/>
      <c r="N151" s="45"/>
      <c r="O151" s="40"/>
      <c r="P151" s="41"/>
    </row>
    <row r="152" spans="1:16" ht="17" hidden="1" x14ac:dyDescent="0.35">
      <c r="A152" s="39"/>
      <c r="B152" s="40"/>
      <c r="C152" s="40"/>
      <c r="D152" s="41"/>
      <c r="E152" s="45"/>
      <c r="F152" s="40"/>
      <c r="G152" s="40"/>
      <c r="H152" s="41"/>
      <c r="I152" s="42"/>
      <c r="J152" s="43">
        <f t="shared" si="6"/>
        <v>0</v>
      </c>
      <c r="K152" s="44"/>
      <c r="L152" s="40"/>
      <c r="M152" s="40"/>
      <c r="N152" s="45"/>
      <c r="O152" s="40"/>
      <c r="P152" s="41"/>
    </row>
    <row r="153" spans="1:16" ht="17" hidden="1" x14ac:dyDescent="0.35">
      <c r="A153" s="39"/>
      <c r="B153" s="40"/>
      <c r="C153" s="40"/>
      <c r="D153" s="41"/>
      <c r="E153" s="45"/>
      <c r="F153" s="40"/>
      <c r="G153" s="40"/>
      <c r="H153" s="41"/>
      <c r="I153" s="42"/>
      <c r="J153" s="43">
        <f t="shared" si="6"/>
        <v>0</v>
      </c>
      <c r="K153" s="44"/>
      <c r="L153" s="40"/>
      <c r="M153" s="40"/>
      <c r="N153" s="45"/>
      <c r="O153" s="40"/>
      <c r="P153" s="41"/>
    </row>
    <row r="154" spans="1:16" ht="17" hidden="1" x14ac:dyDescent="0.35">
      <c r="A154" s="39"/>
      <c r="B154" s="40"/>
      <c r="C154" s="40"/>
      <c r="D154" s="41"/>
      <c r="E154" s="45"/>
      <c r="F154" s="40"/>
      <c r="G154" s="40"/>
      <c r="H154" s="41"/>
      <c r="I154" s="42"/>
      <c r="J154" s="43">
        <f t="shared" si="6"/>
        <v>0</v>
      </c>
      <c r="K154" s="44"/>
      <c r="L154" s="40"/>
      <c r="M154" s="40"/>
      <c r="N154" s="45"/>
      <c r="O154" s="40"/>
      <c r="P154" s="41"/>
    </row>
    <row r="155" spans="1:16" ht="17" hidden="1" x14ac:dyDescent="0.35">
      <c r="A155" s="39"/>
      <c r="B155" s="40"/>
      <c r="C155" s="40"/>
      <c r="D155" s="41"/>
      <c r="E155" s="45"/>
      <c r="F155" s="40"/>
      <c r="G155" s="40"/>
      <c r="H155" s="41"/>
      <c r="I155" s="42"/>
      <c r="J155" s="43">
        <f t="shared" si="6"/>
        <v>0</v>
      </c>
      <c r="K155" s="44"/>
      <c r="L155" s="40"/>
      <c r="M155" s="40"/>
      <c r="N155" s="45"/>
      <c r="O155" s="40"/>
      <c r="P155" s="41"/>
    </row>
    <row r="156" spans="1:16" ht="17" hidden="1" x14ac:dyDescent="0.35">
      <c r="A156" s="39"/>
      <c r="B156" s="40"/>
      <c r="C156" s="40"/>
      <c r="D156" s="41"/>
      <c r="E156" s="45"/>
      <c r="F156" s="40"/>
      <c r="G156" s="40"/>
      <c r="H156" s="41"/>
      <c r="I156" s="42"/>
      <c r="J156" s="43">
        <f t="shared" si="6"/>
        <v>0</v>
      </c>
      <c r="K156" s="44"/>
      <c r="L156" s="40"/>
      <c r="M156" s="40"/>
      <c r="N156" s="45"/>
      <c r="O156" s="40"/>
      <c r="P156" s="41"/>
    </row>
    <row r="157" spans="1:16" ht="17" hidden="1" x14ac:dyDescent="0.35">
      <c r="A157" s="39"/>
      <c r="B157" s="40"/>
      <c r="C157" s="40"/>
      <c r="D157" s="41"/>
      <c r="E157" s="45"/>
      <c r="F157" s="40"/>
      <c r="G157" s="40"/>
      <c r="H157" s="41"/>
      <c r="I157" s="42"/>
      <c r="J157" s="43">
        <f t="shared" si="6"/>
        <v>0</v>
      </c>
      <c r="K157" s="44"/>
      <c r="L157" s="40"/>
      <c r="M157" s="40"/>
      <c r="N157" s="45"/>
      <c r="O157" s="40"/>
      <c r="P157" s="41"/>
    </row>
    <row r="158" spans="1:16" ht="17" hidden="1" x14ac:dyDescent="0.35">
      <c r="A158" s="39"/>
      <c r="B158" s="40"/>
      <c r="C158" s="40"/>
      <c r="D158" s="41"/>
      <c r="E158" s="45"/>
      <c r="F158" s="40"/>
      <c r="G158" s="40"/>
      <c r="H158" s="41"/>
      <c r="I158" s="42"/>
      <c r="J158" s="43">
        <f t="shared" si="6"/>
        <v>0</v>
      </c>
      <c r="K158" s="44"/>
      <c r="L158" s="40"/>
      <c r="M158" s="40"/>
      <c r="N158" s="45"/>
      <c r="O158" s="40"/>
      <c r="P158" s="41"/>
    </row>
    <row r="159" spans="1:16" ht="17" hidden="1" x14ac:dyDescent="0.35">
      <c r="A159" s="39"/>
      <c r="B159" s="40"/>
      <c r="C159" s="40"/>
      <c r="D159" s="41"/>
      <c r="E159" s="45"/>
      <c r="F159" s="40"/>
      <c r="G159" s="40"/>
      <c r="H159" s="41"/>
      <c r="I159" s="42"/>
      <c r="J159" s="43">
        <f t="shared" si="6"/>
        <v>0</v>
      </c>
      <c r="K159" s="44"/>
      <c r="L159" s="40"/>
      <c r="M159" s="40"/>
      <c r="N159" s="45"/>
      <c r="O159" s="40"/>
      <c r="P159" s="41"/>
    </row>
    <row r="160" spans="1:16" ht="17" hidden="1" x14ac:dyDescent="0.35">
      <c r="A160" s="39"/>
      <c r="B160" s="40"/>
      <c r="C160" s="40"/>
      <c r="D160" s="41"/>
      <c r="E160" s="45"/>
      <c r="F160" s="40"/>
      <c r="G160" s="40"/>
      <c r="H160" s="41"/>
      <c r="I160" s="42"/>
      <c r="J160" s="43">
        <f t="shared" si="6"/>
        <v>0</v>
      </c>
      <c r="K160" s="44"/>
      <c r="L160" s="40"/>
      <c r="M160" s="40"/>
      <c r="N160" s="45"/>
      <c r="O160" s="40"/>
      <c r="P160" s="41"/>
    </row>
    <row r="161" spans="1:16" ht="17" hidden="1" x14ac:dyDescent="0.35">
      <c r="A161" s="39"/>
      <c r="B161" s="40"/>
      <c r="C161" s="40"/>
      <c r="D161" s="41"/>
      <c r="E161" s="45"/>
      <c r="F161" s="40"/>
      <c r="G161" s="40"/>
      <c r="H161" s="41"/>
      <c r="I161" s="42"/>
      <c r="J161" s="43">
        <f t="shared" si="6"/>
        <v>0</v>
      </c>
      <c r="K161" s="44"/>
      <c r="L161" s="40"/>
      <c r="M161" s="40"/>
      <c r="N161" s="45"/>
      <c r="O161" s="40"/>
      <c r="P161" s="41"/>
    </row>
    <row r="162" spans="1:16" ht="17" hidden="1" x14ac:dyDescent="0.35">
      <c r="A162" s="39"/>
      <c r="B162" s="40"/>
      <c r="C162" s="40"/>
      <c r="D162" s="41"/>
      <c r="E162" s="45"/>
      <c r="F162" s="40"/>
      <c r="G162" s="40"/>
      <c r="H162" s="41"/>
      <c r="I162" s="42"/>
      <c r="J162" s="43">
        <f t="shared" si="6"/>
        <v>0</v>
      </c>
      <c r="K162" s="44"/>
      <c r="L162" s="40"/>
      <c r="M162" s="40"/>
      <c r="N162" s="45"/>
      <c r="O162" s="40"/>
      <c r="P162" s="41"/>
    </row>
    <row r="163" spans="1:16" ht="17" hidden="1" x14ac:dyDescent="0.35">
      <c r="A163" s="39"/>
      <c r="B163" s="40"/>
      <c r="C163" s="40"/>
      <c r="D163" s="41"/>
      <c r="E163" s="45"/>
      <c r="F163" s="40"/>
      <c r="G163" s="40"/>
      <c r="H163" s="41"/>
      <c r="I163" s="42"/>
      <c r="J163" s="43">
        <f t="shared" si="6"/>
        <v>0</v>
      </c>
      <c r="K163" s="44"/>
      <c r="L163" s="40"/>
      <c r="M163" s="40"/>
      <c r="N163" s="45"/>
      <c r="O163" s="40"/>
      <c r="P163" s="41"/>
    </row>
    <row r="164" spans="1:16" ht="17" hidden="1" x14ac:dyDescent="0.35">
      <c r="A164" s="39"/>
      <c r="B164" s="40"/>
      <c r="C164" s="40"/>
      <c r="D164" s="41"/>
      <c r="E164" s="45"/>
      <c r="F164" s="40"/>
      <c r="G164" s="40"/>
      <c r="H164" s="41"/>
      <c r="I164" s="42"/>
      <c r="J164" s="43">
        <f t="shared" si="6"/>
        <v>0</v>
      </c>
      <c r="K164" s="44"/>
      <c r="L164" s="40"/>
      <c r="M164" s="40"/>
      <c r="N164" s="45"/>
      <c r="O164" s="40"/>
      <c r="P164" s="41"/>
    </row>
    <row r="165" spans="1:16" ht="17" hidden="1" x14ac:dyDescent="0.35">
      <c r="A165" s="39"/>
      <c r="B165" s="40"/>
      <c r="C165" s="40"/>
      <c r="D165" s="41"/>
      <c r="E165" s="45"/>
      <c r="F165" s="40"/>
      <c r="G165" s="40"/>
      <c r="H165" s="41"/>
      <c r="I165" s="42"/>
      <c r="J165" s="43">
        <f t="shared" si="6"/>
        <v>0</v>
      </c>
      <c r="K165" s="44"/>
      <c r="L165" s="40"/>
      <c r="M165" s="40"/>
      <c r="N165" s="45"/>
      <c r="O165" s="40"/>
      <c r="P165" s="41"/>
    </row>
    <row r="166" spans="1:16" ht="17" hidden="1" x14ac:dyDescent="0.35">
      <c r="A166" s="39"/>
      <c r="B166" s="40"/>
      <c r="C166" s="40"/>
      <c r="D166" s="41"/>
      <c r="E166" s="45"/>
      <c r="F166" s="40"/>
      <c r="G166" s="40"/>
      <c r="H166" s="41"/>
      <c r="I166" s="42"/>
      <c r="J166" s="43">
        <f t="shared" si="6"/>
        <v>0</v>
      </c>
      <c r="K166" s="44"/>
      <c r="L166" s="40"/>
      <c r="M166" s="40"/>
      <c r="N166" s="45"/>
      <c r="O166" s="40"/>
      <c r="P166" s="41"/>
    </row>
    <row r="167" spans="1:16" ht="17" hidden="1" x14ac:dyDescent="0.35">
      <c r="A167" s="39"/>
      <c r="B167" s="40"/>
      <c r="C167" s="40"/>
      <c r="D167" s="41"/>
      <c r="E167" s="45"/>
      <c r="F167" s="40"/>
      <c r="G167" s="40"/>
      <c r="H167" s="41"/>
      <c r="I167" s="42"/>
      <c r="J167" s="43">
        <f t="shared" si="6"/>
        <v>0</v>
      </c>
      <c r="K167" s="44"/>
      <c r="L167" s="40"/>
      <c r="M167" s="40"/>
      <c r="N167" s="45"/>
      <c r="O167" s="40"/>
      <c r="P167" s="41"/>
    </row>
    <row r="168" spans="1:16" ht="17" hidden="1" x14ac:dyDescent="0.35">
      <c r="A168" s="39"/>
      <c r="B168" s="40"/>
      <c r="C168" s="40"/>
      <c r="D168" s="41"/>
      <c r="E168" s="45"/>
      <c r="F168" s="40"/>
      <c r="G168" s="40"/>
      <c r="H168" s="41"/>
      <c r="I168" s="42"/>
      <c r="J168" s="43">
        <f t="shared" si="6"/>
        <v>0</v>
      </c>
      <c r="K168" s="44"/>
      <c r="L168" s="40"/>
      <c r="M168" s="40"/>
      <c r="N168" s="45"/>
      <c r="O168" s="40"/>
      <c r="P168" s="41"/>
    </row>
    <row r="169" spans="1:16" ht="17" hidden="1" x14ac:dyDescent="0.35">
      <c r="A169" s="39"/>
      <c r="B169" s="40"/>
      <c r="C169" s="40"/>
      <c r="D169" s="41"/>
      <c r="E169" s="45"/>
      <c r="F169" s="40"/>
      <c r="G169" s="40"/>
      <c r="H169" s="41"/>
      <c r="I169" s="42"/>
      <c r="J169" s="43">
        <f t="shared" si="6"/>
        <v>0</v>
      </c>
      <c r="K169" s="44"/>
      <c r="L169" s="40"/>
      <c r="M169" s="40"/>
      <c r="N169" s="45"/>
      <c r="O169" s="40"/>
      <c r="P169" s="41"/>
    </row>
    <row r="170" spans="1:16" ht="17" hidden="1" x14ac:dyDescent="0.35">
      <c r="A170" s="39"/>
      <c r="B170" s="40"/>
      <c r="C170" s="40"/>
      <c r="D170" s="41"/>
      <c r="E170" s="45"/>
      <c r="F170" s="40"/>
      <c r="G170" s="40"/>
      <c r="H170" s="41"/>
      <c r="I170" s="42"/>
      <c r="J170" s="43">
        <f t="shared" si="6"/>
        <v>0</v>
      </c>
      <c r="K170" s="44"/>
      <c r="L170" s="40"/>
      <c r="M170" s="40"/>
      <c r="N170" s="45"/>
      <c r="O170" s="40"/>
      <c r="P170" s="41"/>
    </row>
    <row r="171" spans="1:16" ht="17" hidden="1" x14ac:dyDescent="0.35">
      <c r="A171" s="39"/>
      <c r="B171" s="40"/>
      <c r="C171" s="40"/>
      <c r="D171" s="41"/>
      <c r="E171" s="45"/>
      <c r="F171" s="40"/>
      <c r="G171" s="40"/>
      <c r="H171" s="41"/>
      <c r="I171" s="42"/>
      <c r="J171" s="43">
        <f t="shared" si="6"/>
        <v>0</v>
      </c>
      <c r="K171" s="44"/>
      <c r="L171" s="40"/>
      <c r="M171" s="40"/>
      <c r="N171" s="45"/>
      <c r="O171" s="40"/>
      <c r="P171" s="41"/>
    </row>
    <row r="172" spans="1:16" ht="17" hidden="1" x14ac:dyDescent="0.35">
      <c r="A172" s="39"/>
      <c r="B172" s="40"/>
      <c r="C172" s="40"/>
      <c r="D172" s="41"/>
      <c r="E172" s="45"/>
      <c r="F172" s="40"/>
      <c r="G172" s="40"/>
      <c r="H172" s="41"/>
      <c r="I172" s="42"/>
      <c r="J172" s="43">
        <f t="shared" si="6"/>
        <v>0</v>
      </c>
      <c r="K172" s="44"/>
      <c r="L172" s="40"/>
      <c r="M172" s="40"/>
      <c r="N172" s="45"/>
      <c r="O172" s="40"/>
      <c r="P172" s="41"/>
    </row>
    <row r="173" spans="1:16" ht="17" hidden="1" x14ac:dyDescent="0.35">
      <c r="A173" s="39"/>
      <c r="B173" s="40"/>
      <c r="C173" s="40"/>
      <c r="D173" s="41"/>
      <c r="E173" s="45"/>
      <c r="F173" s="40"/>
      <c r="G173" s="40"/>
      <c r="H173" s="41"/>
      <c r="I173" s="42"/>
      <c r="J173" s="43">
        <f t="shared" si="6"/>
        <v>0</v>
      </c>
      <c r="K173" s="44"/>
      <c r="L173" s="40"/>
      <c r="M173" s="40"/>
      <c r="N173" s="45"/>
      <c r="O173" s="40"/>
      <c r="P173" s="41"/>
    </row>
    <row r="174" spans="1:16" ht="17" hidden="1" x14ac:dyDescent="0.35">
      <c r="A174" s="39"/>
      <c r="B174" s="40"/>
      <c r="C174" s="40"/>
      <c r="D174" s="41"/>
      <c r="E174" s="45"/>
      <c r="F174" s="40"/>
      <c r="G174" s="40"/>
      <c r="H174" s="41"/>
      <c r="I174" s="42"/>
      <c r="J174" s="43">
        <f t="shared" ref="J174:J183" si="7">N(H174)*N(I174)</f>
        <v>0</v>
      </c>
      <c r="K174" s="44"/>
      <c r="L174" s="40"/>
      <c r="M174" s="40"/>
      <c r="N174" s="45"/>
      <c r="O174" s="40"/>
      <c r="P174" s="41"/>
    </row>
    <row r="175" spans="1:16" ht="17" hidden="1" x14ac:dyDescent="0.35">
      <c r="A175" s="39"/>
      <c r="B175" s="40"/>
      <c r="C175" s="40"/>
      <c r="D175" s="41"/>
      <c r="E175" s="45"/>
      <c r="F175" s="40"/>
      <c r="G175" s="40"/>
      <c r="H175" s="41"/>
      <c r="I175" s="42"/>
      <c r="J175" s="43">
        <f t="shared" si="7"/>
        <v>0</v>
      </c>
      <c r="K175" s="44"/>
      <c r="L175" s="40"/>
      <c r="M175" s="40"/>
      <c r="N175" s="45"/>
      <c r="O175" s="40"/>
      <c r="P175" s="41"/>
    </row>
    <row r="176" spans="1:16" ht="17" hidden="1" x14ac:dyDescent="0.35">
      <c r="A176" s="39"/>
      <c r="B176" s="40"/>
      <c r="C176" s="40"/>
      <c r="D176" s="41"/>
      <c r="E176" s="45"/>
      <c r="F176" s="40"/>
      <c r="G176" s="40"/>
      <c r="H176" s="41"/>
      <c r="I176" s="42"/>
      <c r="J176" s="43">
        <f t="shared" si="7"/>
        <v>0</v>
      </c>
      <c r="K176" s="44"/>
      <c r="L176" s="40"/>
      <c r="M176" s="40"/>
      <c r="N176" s="45"/>
      <c r="O176" s="40"/>
      <c r="P176" s="41"/>
    </row>
    <row r="177" spans="1:16" ht="17" hidden="1" x14ac:dyDescent="0.35">
      <c r="A177" s="39"/>
      <c r="B177" s="40"/>
      <c r="C177" s="40"/>
      <c r="D177" s="41"/>
      <c r="E177" s="45"/>
      <c r="F177" s="40"/>
      <c r="G177" s="40"/>
      <c r="H177" s="41"/>
      <c r="I177" s="42"/>
      <c r="J177" s="43">
        <f t="shared" si="7"/>
        <v>0</v>
      </c>
      <c r="K177" s="44"/>
      <c r="L177" s="40"/>
      <c r="M177" s="40"/>
      <c r="N177" s="45"/>
      <c r="O177" s="40"/>
      <c r="P177" s="41"/>
    </row>
    <row r="178" spans="1:16" ht="17" hidden="1" x14ac:dyDescent="0.35">
      <c r="A178" s="39"/>
      <c r="B178" s="40"/>
      <c r="C178" s="40"/>
      <c r="D178" s="41"/>
      <c r="E178" s="45"/>
      <c r="F178" s="40"/>
      <c r="G178" s="40"/>
      <c r="H178" s="41"/>
      <c r="I178" s="42"/>
      <c r="J178" s="43">
        <f t="shared" si="7"/>
        <v>0</v>
      </c>
      <c r="K178" s="44"/>
      <c r="L178" s="40"/>
      <c r="M178" s="40"/>
      <c r="N178" s="45"/>
      <c r="O178" s="40"/>
      <c r="P178" s="41"/>
    </row>
    <row r="179" spans="1:16" ht="17" hidden="1" x14ac:dyDescent="0.35">
      <c r="A179" s="39"/>
      <c r="B179" s="40"/>
      <c r="C179" s="40"/>
      <c r="D179" s="41"/>
      <c r="E179" s="45"/>
      <c r="F179" s="40"/>
      <c r="G179" s="40"/>
      <c r="H179" s="41"/>
      <c r="I179" s="42"/>
      <c r="J179" s="43">
        <f t="shared" si="7"/>
        <v>0</v>
      </c>
      <c r="K179" s="44"/>
      <c r="L179" s="40"/>
      <c r="M179" s="40"/>
      <c r="N179" s="45"/>
      <c r="O179" s="40"/>
      <c r="P179" s="41"/>
    </row>
    <row r="180" spans="1:16" ht="17" hidden="1" x14ac:dyDescent="0.35">
      <c r="A180" s="39"/>
      <c r="B180" s="40"/>
      <c r="C180" s="40"/>
      <c r="D180" s="41"/>
      <c r="E180" s="45"/>
      <c r="F180" s="40"/>
      <c r="G180" s="40"/>
      <c r="H180" s="41"/>
      <c r="I180" s="42"/>
      <c r="J180" s="43">
        <f t="shared" si="7"/>
        <v>0</v>
      </c>
      <c r="K180" s="44"/>
      <c r="L180" s="40"/>
      <c r="M180" s="40"/>
      <c r="N180" s="45"/>
      <c r="O180" s="40"/>
      <c r="P180" s="41"/>
    </row>
    <row r="181" spans="1:16" ht="17" hidden="1" x14ac:dyDescent="0.35">
      <c r="A181" s="39"/>
      <c r="B181" s="40"/>
      <c r="C181" s="40"/>
      <c r="D181" s="41"/>
      <c r="E181" s="45"/>
      <c r="F181" s="40"/>
      <c r="G181" s="40"/>
      <c r="H181" s="41"/>
      <c r="I181" s="42"/>
      <c r="J181" s="43">
        <f t="shared" si="7"/>
        <v>0</v>
      </c>
      <c r="K181" s="44"/>
      <c r="L181" s="40"/>
      <c r="M181" s="40"/>
      <c r="N181" s="45"/>
      <c r="O181" s="40"/>
      <c r="P181" s="41"/>
    </row>
    <row r="182" spans="1:16" ht="17" hidden="1" x14ac:dyDescent="0.35">
      <c r="A182" s="39"/>
      <c r="B182" s="40"/>
      <c r="C182" s="40"/>
      <c r="D182" s="41"/>
      <c r="E182" s="45"/>
      <c r="F182" s="40"/>
      <c r="G182" s="40"/>
      <c r="H182" s="41"/>
      <c r="I182" s="42"/>
      <c r="J182" s="43">
        <f t="shared" si="7"/>
        <v>0</v>
      </c>
      <c r="K182" s="44"/>
      <c r="L182" s="40"/>
      <c r="M182" s="40"/>
      <c r="N182" s="45"/>
      <c r="O182" s="40"/>
      <c r="P182" s="41"/>
    </row>
    <row r="183" spans="1:16" ht="17" hidden="1" x14ac:dyDescent="0.35">
      <c r="A183" s="39"/>
      <c r="B183" s="40"/>
      <c r="C183" s="40"/>
      <c r="D183" s="41"/>
      <c r="E183" s="45"/>
      <c r="F183" s="40"/>
      <c r="G183" s="40"/>
      <c r="H183" s="41"/>
      <c r="I183" s="42"/>
      <c r="J183" s="43">
        <f t="shared" si="7"/>
        <v>0</v>
      </c>
      <c r="K183" s="44"/>
      <c r="L183" s="40"/>
      <c r="M183" s="40"/>
      <c r="N183" s="45"/>
      <c r="O183" s="40"/>
      <c r="P183" s="41"/>
    </row>
  </sheetData>
  <conditionalFormatting sqref="A5:A183">
    <cfRule type="expression" dxfId="5" priority="7">
      <formula>$A5="✔"</formula>
    </cfRule>
  </conditionalFormatting>
  <conditionalFormatting sqref="K5:K183">
    <cfRule type="cellIs" dxfId="4" priority="2" operator="equal">
      <formula>"Pagato"</formula>
    </cfRule>
    <cfRule type="cellIs" dxfId="3" priority="3" operator="equal">
      <formula>"Consegnato"</formula>
    </cfRule>
    <cfRule type="cellIs" dxfId="2" priority="4" operator="equal">
      <formula>"Ordinato"</formula>
    </cfRule>
    <cfRule type="cellIs" dxfId="1" priority="5" operator="equal">
      <formula>"Preventivo"</formula>
    </cfRule>
    <cfRule type="cellIs" dxfId="0" priority="6" operator="equal">
      <formula>"Da valutare"</formula>
    </cfRule>
  </conditionalFormatting>
  <dataValidations count="4">
    <dataValidation type="list" allowBlank="1" sqref="A5:A183" xr:uid="{00000000-0002-0000-0100-000000000000}">
      <formula1>"✔"</formula1>
      <formula2>0</formula2>
    </dataValidation>
    <dataValidation type="list" allowBlank="1" sqref="K5:K183" xr:uid="{00000000-0002-0000-0100-000001000000}">
      <formula1>"Da valutare,Preventivo,Ordinato,Pagato,Consegnato"</formula1>
      <formula2>0</formula2>
    </dataValidation>
    <dataValidation type="list" allowBlank="1" sqref="O5:O183" xr:uid="{00000000-0002-0000-0100-000003000000}">
      <formula1>"Prima delle tracce,Fine lavori,Dopo trasloco"</formula1>
      <formula2>0</formula2>
    </dataValidation>
    <dataValidation type="list" allowBlank="1" sqref="P5:P183" xr:uid="{00000000-0002-0000-0100-000004000000}">
      <formula1>"Sì,No"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FB11-23CB-4968-8ED0-2A657672B374}">
  <dimension ref="A1:A5"/>
  <sheetViews>
    <sheetView workbookViewId="0">
      <selection activeCell="A5" sqref="A5"/>
    </sheetView>
  </sheetViews>
  <sheetFormatPr defaultRowHeight="14.5" x14ac:dyDescent="0.35"/>
  <sheetData>
    <row r="1" spans="1:1" x14ac:dyDescent="0.35">
      <c r="A1" t="s">
        <v>217</v>
      </c>
    </row>
    <row r="2" spans="1:1" x14ac:dyDescent="0.35">
      <c r="A2" t="s">
        <v>219</v>
      </c>
    </row>
    <row r="3" spans="1:1" x14ac:dyDescent="0.35">
      <c r="A3" s="53" t="s">
        <v>216</v>
      </c>
    </row>
    <row r="4" spans="1:1" x14ac:dyDescent="0.35">
      <c r="A4" t="s">
        <v>220</v>
      </c>
    </row>
    <row r="5" spans="1:1" x14ac:dyDescent="0.35">
      <c r="A5" s="53" t="s">
        <v>218</v>
      </c>
    </row>
  </sheetData>
  <hyperlinks>
    <hyperlink ref="A3" r:id="rId1" xr:uid="{6E241237-6D11-44ED-A228-B3392E6C4F9F}"/>
    <hyperlink ref="A5" r:id="rId2" xr:uid="{BC8242FE-0FEE-463C-8C28-E4AEDAE574C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B84C-9688-43EF-92D6-D29128505730}">
  <dimension ref="A1"/>
  <sheetViews>
    <sheetView topLeftCell="A5" workbookViewId="0">
      <selection activeCell="M16" sqref="M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0930-FBB2-434A-964C-828CB0AC6482}">
  <dimension ref="A1:E6"/>
  <sheetViews>
    <sheetView tabSelected="1" zoomScale="80" zoomScaleNormal="80" workbookViewId="0">
      <selection activeCell="H8" sqref="H8"/>
    </sheetView>
  </sheetViews>
  <sheetFormatPr defaultRowHeight="14.5" x14ac:dyDescent="0.35"/>
  <cols>
    <col min="1" max="1" width="26.26953125" style="76" bestFit="1" customWidth="1"/>
    <col min="2" max="2" width="11.90625" style="71" bestFit="1" customWidth="1"/>
    <col min="3" max="3" width="29.36328125" style="71" bestFit="1" customWidth="1"/>
    <col min="4" max="4" width="14.7265625" style="71" customWidth="1"/>
    <col min="5" max="5" width="34.36328125" style="71" customWidth="1"/>
    <col min="6" max="16384" width="8.7265625" style="69"/>
  </cols>
  <sheetData>
    <row r="1" spans="1:5" x14ac:dyDescent="0.35">
      <c r="A1" s="67" t="s">
        <v>264</v>
      </c>
      <c r="B1" s="68" t="s">
        <v>265</v>
      </c>
      <c r="C1" s="68" t="s">
        <v>266</v>
      </c>
      <c r="D1" s="68" t="s">
        <v>267</v>
      </c>
      <c r="E1" s="68" t="s">
        <v>52</v>
      </c>
    </row>
    <row r="2" spans="1:5" ht="16" x14ac:dyDescent="0.35">
      <c r="A2" s="70" t="s">
        <v>268</v>
      </c>
      <c r="B2" s="71" t="s">
        <v>269</v>
      </c>
      <c r="C2" s="71" t="s">
        <v>270</v>
      </c>
      <c r="D2" s="71" t="s">
        <v>271</v>
      </c>
      <c r="E2" s="71" t="s">
        <v>272</v>
      </c>
    </row>
    <row r="3" spans="1:5" ht="16" x14ac:dyDescent="0.35">
      <c r="A3" s="70" t="s">
        <v>273</v>
      </c>
      <c r="B3" s="72">
        <v>46310</v>
      </c>
      <c r="C3" s="71" t="s">
        <v>274</v>
      </c>
      <c r="D3" s="71">
        <v>19</v>
      </c>
      <c r="E3" s="71" t="s">
        <v>275</v>
      </c>
    </row>
    <row r="4" spans="1:5" ht="16" x14ac:dyDescent="0.35">
      <c r="A4" s="70" t="s">
        <v>276</v>
      </c>
      <c r="B4" s="71" t="s">
        <v>277</v>
      </c>
      <c r="C4" s="71" t="s">
        <v>278</v>
      </c>
      <c r="D4" s="73" t="s">
        <v>279</v>
      </c>
      <c r="E4" s="71" t="s">
        <v>280</v>
      </c>
    </row>
    <row r="5" spans="1:5" ht="72.5" x14ac:dyDescent="0.35">
      <c r="A5" s="70" t="s">
        <v>281</v>
      </c>
      <c r="C5" s="74" t="s">
        <v>282</v>
      </c>
      <c r="D5" s="73"/>
      <c r="E5" s="75" t="s">
        <v>283</v>
      </c>
    </row>
    <row r="6" spans="1:5" x14ac:dyDescent="0.35">
      <c r="A6" s="76" t="s">
        <v>284</v>
      </c>
      <c r="B6" s="72">
        <v>46301</v>
      </c>
      <c r="C6" s="71" t="s">
        <v>285</v>
      </c>
      <c r="D6" s="71" t="s">
        <v>286</v>
      </c>
      <c r="E6" s="71" t="s">
        <v>287</v>
      </c>
    </row>
  </sheetData>
  <hyperlinks>
    <hyperlink ref="E5" r:id="rId1" xr:uid="{E7B3532E-00A4-497D-B298-D7122437B131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68B9-CEA1-46D3-9CDB-EB3B539BD427}">
  <dimension ref="A1"/>
  <sheetViews>
    <sheetView topLeftCell="A11" workbookViewId="0">
      <selection activeCell="H8" sqref="H8"/>
    </sheetView>
  </sheetViews>
  <sheetFormatPr defaultRowHeight="14.5" x14ac:dyDescent="0.35"/>
  <cols>
    <col min="1" max="16384" width="8.7265625" style="69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C668-1116-4003-8DA3-22E0F7778360}">
  <dimension ref="A1"/>
  <sheetViews>
    <sheetView topLeftCell="A62" workbookViewId="0">
      <selection activeCell="H8" sqref="H8"/>
    </sheetView>
  </sheetViews>
  <sheetFormatPr defaultRowHeight="14.5" x14ac:dyDescent="0.35"/>
  <cols>
    <col min="1" max="16384" width="8.7265625" style="69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68F1-FCED-4BE6-B9A4-4CB5E285908D}">
  <dimension ref="A1"/>
  <sheetViews>
    <sheetView workbookViewId="0">
      <selection activeCell="H8" sqref="H8"/>
    </sheetView>
  </sheetViews>
  <sheetFormatPr defaultRowHeight="14.5" x14ac:dyDescent="0.35"/>
  <cols>
    <col min="1" max="16384" width="8.7265625" style="69"/>
  </cols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2e9a4386-74b9-4603-ae20-950a659f9b6e}" enabled="1" method="Standard" siteId="{c7d1a8f7-0546-4a0c-8cf5-3ddaebf97d5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Dashboard</vt:lpstr>
      <vt:lpstr>Lista</vt:lpstr>
      <vt:lpstr>idee comodini</vt:lpstr>
      <vt:lpstr>dettagli cucina</vt:lpstr>
      <vt:lpstr>Svendite</vt:lpstr>
      <vt:lpstr>SEDIE</vt:lpstr>
      <vt:lpstr>ILLUMINAZIONE - flos</vt:lpstr>
      <vt:lpstr>ILLUMINAZIONE ARTEMIDE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Rocchia Adele</cp:lastModifiedBy>
  <cp:revision>1</cp:revision>
  <dcterms:created xsi:type="dcterms:W3CDTF">2026-09-23T13:14:00Z</dcterms:created>
  <dcterms:modified xsi:type="dcterms:W3CDTF">2026-10-06T13:53:45Z</dcterms:modified>
  <dc:language>en-US</dc:language>
</cp:coreProperties>
</file>