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U-TSAF-2023\Day4\"/>
    </mc:Choice>
  </mc:AlternateContent>
  <bookViews>
    <workbookView xWindow="0" yWindow="0" windowWidth="20490" windowHeight="8790"/>
  </bookViews>
  <sheets>
    <sheet name="OLS" sheetId="1" r:id="rId1"/>
    <sheet name="MLE" sheetId="2" r:id="rId2"/>
    <sheet name="MA" sheetId="3" r:id="rId3"/>
    <sheet name="SES" sheetId="4" r:id="rId4"/>
    <sheet name="Holt" sheetId="5" r:id="rId5"/>
    <sheet name="HoltWinters" sheetId="6" r:id="rId6"/>
  </sheets>
  <definedNames>
    <definedName name="solver_adj" localSheetId="1" hidden="1">MLE!$B$9:$B$11</definedName>
    <definedName name="solver_adj" localSheetId="3" hidden="1">SES!$B$11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MLE!$B$11</definedName>
    <definedName name="solver_lhs1" localSheetId="3" hidden="1">SES!$B$11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1</definedName>
    <definedName name="solver_num" localSheetId="3" hidden="1">1</definedName>
    <definedName name="solver_nwt" localSheetId="1" hidden="1">1</definedName>
    <definedName name="solver_nwt" localSheetId="3" hidden="1">1</definedName>
    <definedName name="solver_opt" localSheetId="1" hidden="1">MLE!$G$2</definedName>
    <definedName name="solver_opt" localSheetId="3" hidden="1">SES!$G$10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hs1" localSheetId="1" hidden="1">0.000000001</definedName>
    <definedName name="solver_rhs1" localSheetId="3" hidden="1">1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1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5" l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9" i="5"/>
  <c r="I72" i="5"/>
  <c r="I73" i="5"/>
  <c r="I74" i="5"/>
  <c r="I71" i="5"/>
  <c r="E9" i="5"/>
  <c r="E74" i="5"/>
  <c r="E73" i="5"/>
  <c r="E72" i="5"/>
  <c r="E71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D10" i="5"/>
  <c r="D9" i="5"/>
  <c r="C10" i="5"/>
  <c r="C11" i="5"/>
  <c r="C9" i="5"/>
  <c r="D8" i="5"/>
  <c r="C8" i="5"/>
  <c r="C3" i="4"/>
  <c r="F3" i="4" s="1"/>
  <c r="G3" i="4" s="1"/>
  <c r="C5" i="3"/>
  <c r="I9" i="3"/>
  <c r="K11" i="3"/>
  <c r="K10" i="3"/>
  <c r="K8" i="3"/>
  <c r="K7" i="3"/>
  <c r="K6" i="3"/>
  <c r="K5" i="3"/>
  <c r="K4" i="3"/>
  <c r="J8" i="3"/>
  <c r="J7" i="3"/>
  <c r="J6" i="3"/>
  <c r="J5" i="3"/>
  <c r="J4" i="3"/>
  <c r="I8" i="3"/>
  <c r="I7" i="3"/>
  <c r="I6" i="3"/>
  <c r="I5" i="3"/>
  <c r="I4" i="3"/>
  <c r="G8" i="3"/>
  <c r="G7" i="3"/>
  <c r="G6" i="3"/>
  <c r="G5" i="3"/>
  <c r="F5" i="3"/>
  <c r="E12" i="3"/>
  <c r="F10" i="3"/>
  <c r="F6" i="3"/>
  <c r="F7" i="3"/>
  <c r="F8" i="3"/>
  <c r="E10" i="3"/>
  <c r="E8" i="3"/>
  <c r="E7" i="3"/>
  <c r="E6" i="3"/>
  <c r="E5" i="3"/>
  <c r="D8" i="3"/>
  <c r="D7" i="3"/>
  <c r="D6" i="3"/>
  <c r="D5" i="3"/>
  <c r="C9" i="3"/>
  <c r="C6" i="3"/>
  <c r="C7" i="3"/>
  <c r="C8" i="3"/>
  <c r="D11" i="5" l="1"/>
  <c r="C12" i="5" s="1"/>
  <c r="C4" i="4"/>
  <c r="D12" i="5" l="1"/>
  <c r="C13" i="5" s="1"/>
  <c r="C5" i="4"/>
  <c r="F4" i="4"/>
  <c r="G4" i="4" s="1"/>
  <c r="D13" i="5" l="1"/>
  <c r="C14" i="5" s="1"/>
  <c r="C6" i="4"/>
  <c r="F5" i="4"/>
  <c r="G5" i="4" s="1"/>
  <c r="D14" i="5" l="1"/>
  <c r="C15" i="5" s="1"/>
  <c r="C7" i="4"/>
  <c r="F6" i="4"/>
  <c r="G6" i="4" s="1"/>
  <c r="D15" i="5" l="1"/>
  <c r="C16" i="5" s="1"/>
  <c r="C8" i="4"/>
  <c r="F7" i="4"/>
  <c r="G7" i="4" s="1"/>
  <c r="D16" i="5" l="1"/>
  <c r="C17" i="5" s="1"/>
  <c r="C9" i="4"/>
  <c r="F8" i="4"/>
  <c r="G8" i="4" s="1"/>
  <c r="G9" i="4" s="1"/>
  <c r="G10" i="4" s="1"/>
  <c r="D17" i="5" l="1"/>
  <c r="C18" i="5" s="1"/>
  <c r="D18" i="5" l="1"/>
  <c r="C19" i="5" s="1"/>
  <c r="D19" i="5" l="1"/>
  <c r="C20" i="5" s="1"/>
  <c r="D20" i="5" l="1"/>
  <c r="C21" i="5" s="1"/>
  <c r="D21" i="5" l="1"/>
  <c r="C22" i="5" s="1"/>
  <c r="D22" i="5" l="1"/>
  <c r="C23" i="5" s="1"/>
  <c r="D23" i="5" l="1"/>
  <c r="C24" i="5" s="1"/>
  <c r="D24" i="5" l="1"/>
  <c r="C25" i="5" s="1"/>
  <c r="D25" i="5" l="1"/>
  <c r="C26" i="5" s="1"/>
  <c r="D26" i="5" l="1"/>
  <c r="C27" i="5" s="1"/>
  <c r="D27" i="5" l="1"/>
  <c r="C28" i="5" s="1"/>
  <c r="D28" i="5" l="1"/>
  <c r="C29" i="5" s="1"/>
  <c r="D29" i="5" l="1"/>
  <c r="C30" i="5" s="1"/>
  <c r="D30" i="5" l="1"/>
  <c r="C31" i="5" s="1"/>
  <c r="D31" i="5" l="1"/>
  <c r="C32" i="5" s="1"/>
  <c r="D32" i="5" l="1"/>
  <c r="C33" i="5" s="1"/>
  <c r="D33" i="5" l="1"/>
  <c r="C34" i="5" s="1"/>
  <c r="D34" i="5" l="1"/>
  <c r="C35" i="5" s="1"/>
  <c r="D35" i="5" l="1"/>
  <c r="C36" i="5" s="1"/>
  <c r="D36" i="5" l="1"/>
  <c r="C37" i="5" s="1"/>
  <c r="D37" i="5" l="1"/>
  <c r="C38" i="5" s="1"/>
  <c r="D38" i="5" l="1"/>
  <c r="C39" i="5" s="1"/>
  <c r="D39" i="5" l="1"/>
  <c r="C40" i="5" s="1"/>
  <c r="D40" i="5" l="1"/>
  <c r="C41" i="5" s="1"/>
  <c r="D41" i="5" l="1"/>
  <c r="C42" i="5" s="1"/>
  <c r="D42" i="5" l="1"/>
  <c r="C43" i="5" s="1"/>
  <c r="D43" i="5" l="1"/>
  <c r="C44" i="5" s="1"/>
  <c r="D44" i="5" l="1"/>
  <c r="C45" i="5" s="1"/>
  <c r="D45" i="5" l="1"/>
  <c r="C46" i="5" s="1"/>
  <c r="D46" i="5" l="1"/>
  <c r="C47" i="5" s="1"/>
  <c r="D47" i="5" l="1"/>
  <c r="C48" i="5" s="1"/>
  <c r="D48" i="5" l="1"/>
  <c r="C49" i="5" s="1"/>
  <c r="D49" i="5" l="1"/>
  <c r="C50" i="5" s="1"/>
  <c r="D50" i="5" l="1"/>
  <c r="C51" i="5" s="1"/>
  <c r="D51" i="5" l="1"/>
  <c r="C52" i="5" s="1"/>
  <c r="D52" i="5" l="1"/>
  <c r="C53" i="5" s="1"/>
  <c r="D53" i="5" l="1"/>
  <c r="C54" i="5" s="1"/>
  <c r="D54" i="5" l="1"/>
  <c r="C55" i="5" s="1"/>
  <c r="D55" i="5" l="1"/>
  <c r="C56" i="5" s="1"/>
  <c r="D56" i="5" l="1"/>
  <c r="C57" i="5" s="1"/>
  <c r="D57" i="5" l="1"/>
  <c r="C58" i="5" s="1"/>
  <c r="D58" i="5" l="1"/>
  <c r="C59" i="5" s="1"/>
  <c r="D59" i="5" l="1"/>
  <c r="C60" i="5" s="1"/>
  <c r="D60" i="5" l="1"/>
  <c r="C61" i="5" s="1"/>
  <c r="D61" i="5" l="1"/>
  <c r="C62" i="5" s="1"/>
  <c r="D62" i="5" l="1"/>
  <c r="C63" i="5" s="1"/>
  <c r="D63" i="5" l="1"/>
  <c r="C64" i="5" s="1"/>
  <c r="D64" i="5" l="1"/>
  <c r="C65" i="5" s="1"/>
  <c r="D65" i="5" l="1"/>
  <c r="C66" i="5" s="1"/>
  <c r="D66" i="5" l="1"/>
  <c r="C67" i="5" s="1"/>
  <c r="D67" i="5" l="1"/>
  <c r="C68" i="5" s="1"/>
  <c r="D68" i="5" l="1"/>
  <c r="C69" i="5" s="1"/>
  <c r="D69" i="5" l="1"/>
  <c r="C70" i="5" s="1"/>
  <c r="D70" i="5" s="1"/>
  <c r="C3" i="2" l="1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2" i="2"/>
  <c r="D2" i="2" s="1"/>
  <c r="E2" i="2" s="1"/>
  <c r="E5" i="1"/>
  <c r="E3" i="1" a="1"/>
  <c r="E3" i="1" s="1"/>
  <c r="G2" i="2" l="1"/>
  <c r="F3" i="1"/>
  <c r="F4" i="1"/>
  <c r="E4" i="1"/>
</calcChain>
</file>

<file path=xl/sharedStrings.xml><?xml version="1.0" encoding="utf-8"?>
<sst xmlns="http://schemas.openxmlformats.org/spreadsheetml/2006/main" count="130" uniqueCount="108">
  <si>
    <t>X</t>
  </si>
  <si>
    <t>Y</t>
  </si>
  <si>
    <t>beta</t>
  </si>
  <si>
    <t>alpha</t>
  </si>
  <si>
    <t>coeff</t>
  </si>
  <si>
    <t>SE</t>
  </si>
  <si>
    <t>t-stat</t>
  </si>
  <si>
    <t>p-value</t>
  </si>
  <si>
    <t>MLE</t>
  </si>
  <si>
    <t>S^2</t>
  </si>
  <si>
    <t>Y_hat</t>
  </si>
  <si>
    <t>u_hat</t>
  </si>
  <si>
    <t>Ln L</t>
  </si>
  <si>
    <t>Sum Ln L</t>
  </si>
  <si>
    <t>Week</t>
  </si>
  <si>
    <t>Sales</t>
  </si>
  <si>
    <t>MA(3)</t>
  </si>
  <si>
    <t>How to evaluate the model?</t>
  </si>
  <si>
    <t>How well does it fit the data?</t>
  </si>
  <si>
    <t>Error</t>
  </si>
  <si>
    <t>Error^2</t>
  </si>
  <si>
    <t>MSE</t>
  </si>
  <si>
    <t>| Error |</t>
  </si>
  <si>
    <t>MAD</t>
  </si>
  <si>
    <t>RMSE</t>
  </si>
  <si>
    <t>RMSE -&gt;</t>
  </si>
  <si>
    <t>MAPE</t>
  </si>
  <si>
    <t>|% Error |</t>
  </si>
  <si>
    <t>forecast-&gt;</t>
  </si>
  <si>
    <t>Forecast</t>
  </si>
  <si>
    <t>MA(2)</t>
  </si>
  <si>
    <t>alpha =</t>
  </si>
  <si>
    <t>&lt;- MSE</t>
  </si>
  <si>
    <t>&lt;-RMSE</t>
  </si>
  <si>
    <t>Date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</si>
  <si>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</si>
  <si>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</si>
  <si>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</si>
  <si>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</si>
  <si>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</si>
  <si>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</si>
  <si>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</si>
  <si>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</si>
  <si>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</si>
  <si>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</si>
  <si>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</si>
  <si>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</si>
  <si>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</si>
  <si>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</si>
  <si>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</si>
  <si>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</si>
  <si>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</si>
  <si>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</si>
  <si>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</si>
  <si>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</si>
  <si>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</si>
  <si>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</si>
  <si>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</si>
  <si>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</si>
  <si>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</si>
  <si>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</si>
  <si>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</si>
  <si>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</si>
  <si>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</si>
  <si>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</si>
  <si>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</si>
  <si>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</si>
  <si>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</si>
  <si>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</si>
  <si>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</si>
  <si>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</si>
  <si>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</si>
  <si>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</si>
  <si>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</si>
  <si>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</si>
  <si>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</si>
  <si>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</si>
  <si>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</si>
  <si>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</si>
  <si>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</si>
  <si>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</si>
  <si>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</si>
  <si>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</si>
  <si>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</si>
  <si>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</si>
  <si>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</si>
  <si>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</si>
  <si>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</si>
  <si>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</si>
  <si>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</si>
  <si>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</si>
  <si>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</si>
  <si>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</si>
  <si>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</si>
  <si>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</si>
  <si>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</si>
  <si>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</si>
  <si>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</si>
  <si>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Level</t>
  </si>
  <si>
    <t>Trend</t>
  </si>
  <si>
    <t>Q4-2018</t>
  </si>
  <si>
    <t>Q1-2018</t>
  </si>
  <si>
    <t>Q2-2018</t>
  </si>
  <si>
    <t>Q3-2018</t>
  </si>
  <si>
    <t>F(t+k) = Lt + k*Tt</t>
  </si>
  <si>
    <t>k</t>
  </si>
  <si>
    <t>SEASONALITY</t>
  </si>
  <si>
    <t>* No seasonality; No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</si>
</sst>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9" fontId="0" fillId="0" borderId="0" xfId="1" applyFont="1"/>
    <xf numFmtId="0" fontId="3" fillId="2" borderId="0" xfId="0" applyFont="1" applyFill="1"/>
    <xf numFmtId="0" fontId="0" fillId="3" borderId="0" xfId="0" applyFill="1"/>
    <xf numFmtId="0" fontId="3" fillId="0" borderId="0" xfId="0" quotePrefix="1" applyFont="1"/>
    <xf numFmtId="0" fontId="0" fillId="4" borderId="0" xfId="0" applyFill="1"/>
    <xf numFmtId="0" fontId="4" fillId="0" borderId="0" xfId="0" applyFont="1"/>
    <xf numFmtId="0" fontId="2" fillId="0" borderId="0" xfId="0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OLS!$B$1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OLS!$A$2:$A$6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</c:numCache>
            </c:numRef>
          </c:xVal>
          <c:yVal>
            <c:numRef>
              <c:f>OLS!$B$2:$B$6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3-47D8-BEFE-EEC769CC0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994895"/>
        <c:axId val="2064990735"/>
      </c:scatterChart>
      <c:valAx>
        <c:axId val="206499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990735"/>
        <c:crosses val="autoZero"/>
        <c:crossBetween val="midCat"/>
      </c:valAx>
      <c:valAx>
        <c:axId val="20649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99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SES!$B$2:$B$8</c:f>
              <c:numCache>
                <c:formatCode>General</c:formatCode>
                <c:ptCount val="7"/>
                <c:pt idx="0">
                  <c:v>39</c:v>
                </c:pt>
                <c:pt idx="1">
                  <c:v>44</c:v>
                </c:pt>
                <c:pt idx="2">
                  <c:v>40</c:v>
                </c:pt>
                <c:pt idx="3">
                  <c:v>45</c:v>
                </c:pt>
                <c:pt idx="4">
                  <c:v>38</c:v>
                </c:pt>
                <c:pt idx="5">
                  <c:v>43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6-40C7-8BC4-5354EE37288D}"/>
            </c:ext>
          </c:extLst>
        </c:ser>
        <c:ser>
          <c:idx val="1"/>
          <c:order val="1"/>
          <c:tx>
            <c:strRef>
              <c:f>SES!$C$1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SES!$C$2:$C$8</c:f>
              <c:numCache>
                <c:formatCode>General</c:formatCode>
                <c:ptCount val="7"/>
                <c:pt idx="0">
                  <c:v>39</c:v>
                </c:pt>
                <c:pt idx="1">
                  <c:v>39</c:v>
                </c:pt>
                <c:pt idx="2">
                  <c:v>40</c:v>
                </c:pt>
                <c:pt idx="3">
                  <c:v>40</c:v>
                </c:pt>
                <c:pt idx="4">
                  <c:v>41</c:v>
                </c:pt>
                <c:pt idx="5">
                  <c:v>40.400000000000006</c:v>
                </c:pt>
                <c:pt idx="6">
                  <c:v>40.920000000000009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6-40C7-8BC4-5354EE37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09151"/>
        <c:axId val="125412479"/>
      </c:lineChart>
      <c:catAx>
        <c:axId val="12540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12479"/>
        <c:crosses val="autoZero"/>
        <c:auto val="1"/>
        <c:lblAlgn val="ctr"/>
        <c:lblOffset val="100"/>
        <c:noMultiLvlLbl val="0"/>
      </c:catAx>
      <c:valAx>
        <c:axId val="12541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450695</xdr:colOff>
      <xdr:row>6</xdr:row>
      <xdr:rowOff>98443</xdr:rowOff>
    </xdr:from>
    <xdr:to>
      <xdr:col>9</xdr:col>
      <xdr:colOff>181498</xdr:colOff>
      <xdr:row>15</xdr:row>
      <xdr:rowOff>116158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590007</xdr:colOff>
      <xdr:row>9</xdr:row>
      <xdr:rowOff>1</xdr:rowOff>
    </xdr:from>
    <xdr:to>
      <xdr:col>17</xdr:col>
      <xdr:colOff>22291</xdr:colOff>
      <xdr:row>28</xdr:row>
      <xdr:rowOff>111890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05" y="1698326"/>
          <a:ext cx="8597850" cy="3697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71438</xdr:colOff>
      <xdr:row>11</xdr:row>
      <xdr:rowOff>37081</xdr:rowOff>
    </xdr:from>
    <xdr:to>
      <xdr:col>10</xdr:col>
      <xdr:colOff>376238</xdr:colOff>
      <xdr:row>25</xdr:row>
      <xdr:rowOff>109879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527277</xdr:colOff>
      <xdr:row>1</xdr:row>
      <xdr:rowOff>85045</xdr:rowOff>
    </xdr:from>
    <xdr:to>
      <xdr:col>16</xdr:col>
      <xdr:colOff>544285</xdr:colOff>
      <xdr:row>3</xdr:row>
      <xdr:rowOff>158646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0491" y="272143"/>
          <a:ext cx="3690937" cy="447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545137</xdr:colOff>
      <xdr:row>4</xdr:row>
      <xdr:rowOff>107155</xdr:rowOff>
    </xdr:from>
    <xdr:to>
      <xdr:col>14</xdr:col>
      <xdr:colOff>530679</xdr:colOff>
      <xdr:row>7</xdr:row>
      <xdr:rowOff>183249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8351" y="855548"/>
          <a:ext cx="2434828" cy="63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562996</xdr:colOff>
      <xdr:row>8</xdr:row>
      <xdr:rowOff>120764</xdr:rowOff>
    </xdr:from>
    <xdr:to>
      <xdr:col>17</xdr:col>
      <xdr:colOff>317726</xdr:colOff>
      <xdr:row>11</xdr:row>
      <xdr:rowOff>93050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210" y="1617550"/>
          <a:ext cx="4040980" cy="53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12</xdr:col>
      <xdr:colOff>308881</xdr:colOff>
      <xdr:row>5</xdr:row>
      <xdr:rowOff>30519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37756" cy="602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172640</xdr:colOff>
      <xdr:row>3</xdr:row>
      <xdr:rowOff>95250</xdr:rowOff>
    </xdr:from>
    <xdr:to>
      <xdr:col>13</xdr:col>
      <xdr:colOff>178142</xdr:colOff>
      <xdr:row>11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953" y="666750"/>
          <a:ext cx="4256033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05" zoomScaleNormal="205" workbookViewId="0">
      <selection activeCell="C15" sqref="C15"/>
    </sheetView>
  </sheetViews>
  <sheetFormatPr defaultRowHeight="15" x14ac:dyDescent="0.25"/>
  <cols>
    <col min="1" max="2" width="7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</v>
      </c>
      <c r="B2">
        <v>4</v>
      </c>
      <c r="E2" t="s">
        <v>2</v>
      </c>
      <c r="F2" t="s">
        <v>3</v>
      </c>
    </row>
    <row r="3" spans="1:6" x14ac:dyDescent="0.25">
      <c r="A3">
        <v>3</v>
      </c>
      <c r="B3">
        <v>7</v>
      </c>
      <c r="D3" t="s">
        <v>4</v>
      </c>
      <c r="E3">
        <f t="array" ref="E3:F4">+LINEST(B2:B6,A2:A6,TRUE,TRUE)</f>
        <v>1.7499999999999998</v>
      </c>
      <c r="F3">
        <v>1.0000000000000009</v>
      </c>
    </row>
    <row r="4" spans="1:6" x14ac:dyDescent="0.25">
      <c r="A4">
        <v>1</v>
      </c>
      <c r="B4">
        <v>3</v>
      </c>
      <c r="D4" t="s">
        <v>5</v>
      </c>
      <c r="E4">
        <v>0.11180339887498951</v>
      </c>
      <c r="F4">
        <v>0.54772255750516619</v>
      </c>
    </row>
    <row r="5" spans="1:6" x14ac:dyDescent="0.25">
      <c r="A5">
        <v>5</v>
      </c>
      <c r="B5">
        <v>9</v>
      </c>
      <c r="D5" t="s">
        <v>6</v>
      </c>
      <c r="E5">
        <f>+E3/E4</f>
        <v>15.652475842498522</v>
      </c>
    </row>
    <row r="6" spans="1:6" x14ac:dyDescent="0.25">
      <c r="A6">
        <v>9</v>
      </c>
      <c r="B6">
        <v>17</v>
      </c>
      <c r="D6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06" zoomScaleNormal="106" workbookViewId="0">
      <selection activeCell="D9" sqref="D9"/>
    </sheetView>
  </sheetViews>
  <sheetFormatPr defaultRowHeight="15" x14ac:dyDescent="0.25"/>
  <cols>
    <col min="1" max="2" width="6.14062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G1" t="s">
        <v>13</v>
      </c>
    </row>
    <row r="2" spans="1:7" x14ac:dyDescent="0.25">
      <c r="A2">
        <v>2</v>
      </c>
      <c r="B2">
        <v>4</v>
      </c>
      <c r="C2">
        <f>+$B$9+$B$10*A2</f>
        <v>4.5000062125232869</v>
      </c>
      <c r="D2">
        <f>+B2-C2</f>
        <v>-0.50000621252328692</v>
      </c>
      <c r="E2">
        <f>+-0.5*LN(2*PI()*$B$11)-((D2^2)/(2*$B$11))</f>
        <v>-0.73362934230469301</v>
      </c>
      <c r="G2" s="1">
        <f>+SUM(E2:E6)</f>
        <v>-4.0847606560698901</v>
      </c>
    </row>
    <row r="3" spans="1:7" x14ac:dyDescent="0.25">
      <c r="A3">
        <v>3</v>
      </c>
      <c r="B3">
        <v>7</v>
      </c>
      <c r="C3">
        <f t="shared" ref="C3:C6" si="0">+$B$9+$B$10*A3</f>
        <v>6.2500026464369141</v>
      </c>
      <c r="D3">
        <f t="shared" ref="D3:D6" si="1">+B3-C3</f>
        <v>0.74999735356308594</v>
      </c>
      <c r="E3">
        <f t="shared" ref="E3:E6" si="2">+-0.5*LN(2*PI()*$B$11)-((D3^2)/(2*$B$11))</f>
        <v>-1.2544445156459714</v>
      </c>
    </row>
    <row r="4" spans="1:7" x14ac:dyDescent="0.25">
      <c r="A4">
        <v>1</v>
      </c>
      <c r="B4">
        <v>3</v>
      </c>
      <c r="C4">
        <f t="shared" si="0"/>
        <v>2.7500097786096589</v>
      </c>
      <c r="D4">
        <f t="shared" si="1"/>
        <v>0.24999022139034111</v>
      </c>
      <c r="E4">
        <f t="shared" si="2"/>
        <v>-0.42111155320338062</v>
      </c>
    </row>
    <row r="5" spans="1:7" x14ac:dyDescent="0.25">
      <c r="A5">
        <v>5</v>
      </c>
      <c r="B5">
        <v>9</v>
      </c>
      <c r="C5">
        <f t="shared" si="0"/>
        <v>9.7499955142641692</v>
      </c>
      <c r="D5">
        <f t="shared" si="1"/>
        <v>-0.74999551426416922</v>
      </c>
      <c r="E5">
        <f t="shared" si="2"/>
        <v>-1.2544399174310465</v>
      </c>
    </row>
    <row r="6" spans="1:7" x14ac:dyDescent="0.25">
      <c r="A6">
        <v>9</v>
      </c>
      <c r="B6">
        <v>17</v>
      </c>
      <c r="C6">
        <f t="shared" si="0"/>
        <v>16.74998124991868</v>
      </c>
      <c r="D6">
        <f t="shared" si="1"/>
        <v>0.25001875008132046</v>
      </c>
      <c r="E6">
        <f t="shared" si="2"/>
        <v>-0.42113532748479898</v>
      </c>
    </row>
    <row r="8" spans="1:7" x14ac:dyDescent="0.25">
      <c r="A8" t="s">
        <v>8</v>
      </c>
    </row>
    <row r="9" spans="1:7" x14ac:dyDescent="0.25">
      <c r="A9" t="s">
        <v>3</v>
      </c>
      <c r="B9">
        <v>1.0000133446960315</v>
      </c>
    </row>
    <row r="10" spans="1:7" x14ac:dyDescent="0.25">
      <c r="A10" t="s">
        <v>2</v>
      </c>
      <c r="B10">
        <v>1.7499964339136276</v>
      </c>
    </row>
    <row r="11" spans="1:7" x14ac:dyDescent="0.25">
      <c r="A11" t="s">
        <v>9</v>
      </c>
      <c r="B11">
        <v>0.30000068525747675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18" zoomScaleNormal="118" workbookViewId="0">
      <selection activeCell="B6" sqref="B6:B8"/>
    </sheetView>
  </sheetViews>
  <sheetFormatPr defaultRowHeight="15" x14ac:dyDescent="0.25"/>
  <sheetData>
    <row r="1" spans="1:11" x14ac:dyDescent="0.25">
      <c r="A1" t="s">
        <v>14</v>
      </c>
      <c r="B1" t="s">
        <v>15</v>
      </c>
      <c r="C1" t="s">
        <v>16</v>
      </c>
      <c r="D1" t="s">
        <v>19</v>
      </c>
      <c r="E1" t="s">
        <v>20</v>
      </c>
      <c r="F1" t="s">
        <v>22</v>
      </c>
      <c r="G1" t="s">
        <v>27</v>
      </c>
      <c r="I1" t="s">
        <v>30</v>
      </c>
      <c r="J1" t="s">
        <v>19</v>
      </c>
      <c r="K1" t="s">
        <v>20</v>
      </c>
    </row>
    <row r="2" spans="1:11" x14ac:dyDescent="0.25">
      <c r="A2">
        <v>1</v>
      </c>
      <c r="B2">
        <v>39</v>
      </c>
    </row>
    <row r="3" spans="1:11" x14ac:dyDescent="0.25">
      <c r="A3">
        <v>2</v>
      </c>
      <c r="B3">
        <v>44</v>
      </c>
    </row>
    <row r="4" spans="1:11" x14ac:dyDescent="0.25">
      <c r="A4">
        <v>3</v>
      </c>
      <c r="B4">
        <v>40</v>
      </c>
      <c r="I4">
        <f>+AVERAGE(B2:B3)</f>
        <v>41.5</v>
      </c>
      <c r="J4">
        <f>+B4-I4</f>
        <v>-1.5</v>
      </c>
      <c r="K4">
        <f>+J4^2</f>
        <v>2.25</v>
      </c>
    </row>
    <row r="5" spans="1:11" x14ac:dyDescent="0.25">
      <c r="A5">
        <v>4</v>
      </c>
      <c r="B5">
        <v>45</v>
      </c>
      <c r="C5">
        <f>+AVERAGE(B2:B4)</f>
        <v>41</v>
      </c>
      <c r="D5">
        <f>+B5-C5</f>
        <v>4</v>
      </c>
      <c r="E5">
        <f>+D5^2</f>
        <v>16</v>
      </c>
      <c r="F5">
        <f>+ABS(D5)</f>
        <v>4</v>
      </c>
      <c r="G5" s="3">
        <f>+ABS(D5/B5)</f>
        <v>8.8888888888888892E-2</v>
      </c>
      <c r="I5">
        <f t="shared" ref="I5:I9" si="0">+AVERAGE(B3:B4)</f>
        <v>42</v>
      </c>
      <c r="J5">
        <f t="shared" ref="J5:J8" si="1">+B5-I5</f>
        <v>3</v>
      </c>
      <c r="K5">
        <f t="shared" ref="K5:K8" si="2">+J5^2</f>
        <v>9</v>
      </c>
    </row>
    <row r="6" spans="1:11" x14ac:dyDescent="0.25">
      <c r="A6">
        <v>5</v>
      </c>
      <c r="B6" s="1">
        <v>38</v>
      </c>
      <c r="C6">
        <f t="shared" ref="C6:C9" si="3">+AVERAGE(B3:B5)</f>
        <v>43</v>
      </c>
      <c r="D6">
        <f t="shared" ref="D6:D8" si="4">+B6-C6</f>
        <v>-5</v>
      </c>
      <c r="E6">
        <f t="shared" ref="E6:E8" si="5">+D6^2</f>
        <v>25</v>
      </c>
      <c r="F6">
        <f t="shared" ref="F6:F8" si="6">+ABS(D6)</f>
        <v>5</v>
      </c>
      <c r="G6" s="3">
        <f t="shared" ref="G6:G8" si="7">+ABS(D6/B6)</f>
        <v>0.13157894736842105</v>
      </c>
      <c r="I6">
        <f t="shared" si="0"/>
        <v>42.5</v>
      </c>
      <c r="J6">
        <f t="shared" si="1"/>
        <v>-4.5</v>
      </c>
      <c r="K6">
        <f t="shared" si="2"/>
        <v>20.25</v>
      </c>
    </row>
    <row r="7" spans="1:11" x14ac:dyDescent="0.25">
      <c r="A7">
        <v>6</v>
      </c>
      <c r="B7" s="1">
        <v>43</v>
      </c>
      <c r="C7">
        <f t="shared" si="3"/>
        <v>41</v>
      </c>
      <c r="D7">
        <f t="shared" si="4"/>
        <v>2</v>
      </c>
      <c r="E7">
        <f t="shared" si="5"/>
        <v>4</v>
      </c>
      <c r="F7">
        <f t="shared" si="6"/>
        <v>2</v>
      </c>
      <c r="G7" s="3">
        <f t="shared" si="7"/>
        <v>4.6511627906976744E-2</v>
      </c>
      <c r="I7">
        <f t="shared" si="0"/>
        <v>41.5</v>
      </c>
      <c r="J7">
        <f t="shared" si="1"/>
        <v>1.5</v>
      </c>
      <c r="K7">
        <f t="shared" si="2"/>
        <v>2.25</v>
      </c>
    </row>
    <row r="8" spans="1:11" x14ac:dyDescent="0.25">
      <c r="A8">
        <v>7</v>
      </c>
      <c r="B8" s="1">
        <v>39</v>
      </c>
      <c r="C8">
        <f t="shared" si="3"/>
        <v>42</v>
      </c>
      <c r="D8">
        <f t="shared" si="4"/>
        <v>-3</v>
      </c>
      <c r="E8">
        <f t="shared" si="5"/>
        <v>9</v>
      </c>
      <c r="F8">
        <f t="shared" si="6"/>
        <v>3</v>
      </c>
      <c r="G8" s="3">
        <f t="shared" si="7"/>
        <v>7.6923076923076927E-2</v>
      </c>
      <c r="I8">
        <f t="shared" si="0"/>
        <v>40.5</v>
      </c>
      <c r="J8">
        <f t="shared" si="1"/>
        <v>-1.5</v>
      </c>
      <c r="K8">
        <f t="shared" si="2"/>
        <v>2.25</v>
      </c>
    </row>
    <row r="9" spans="1:11" x14ac:dyDescent="0.25">
      <c r="A9">
        <v>8</v>
      </c>
      <c r="B9" t="s">
        <v>28</v>
      </c>
      <c r="C9" s="4">
        <f t="shared" si="3"/>
        <v>40</v>
      </c>
      <c r="I9">
        <f t="shared" si="0"/>
        <v>41</v>
      </c>
    </row>
    <row r="10" spans="1:11" x14ac:dyDescent="0.25">
      <c r="E10" s="2">
        <f>+AVERAGE(E5:E8)</f>
        <v>13.5</v>
      </c>
      <c r="F10" s="2">
        <f>+AVERAGE(F5:F8)</f>
        <v>3.5</v>
      </c>
      <c r="K10">
        <f>+AVERAGE(K4:K8)</f>
        <v>7.2</v>
      </c>
    </row>
    <row r="11" spans="1:11" x14ac:dyDescent="0.25">
      <c r="E11" t="s">
        <v>21</v>
      </c>
      <c r="F11" t="s">
        <v>23</v>
      </c>
      <c r="G11" t="s">
        <v>26</v>
      </c>
      <c r="K11" s="1">
        <f>+SQRT(K10)</f>
        <v>2.6832815729997477</v>
      </c>
    </row>
    <row r="12" spans="1:11" x14ac:dyDescent="0.25">
      <c r="D12" s="1" t="s">
        <v>25</v>
      </c>
      <c r="E12" s="1">
        <f>+SQRT(E10)</f>
        <v>3.6742346141747673</v>
      </c>
    </row>
    <row r="13" spans="1:11" x14ac:dyDescent="0.25">
      <c r="A13" t="s">
        <v>17</v>
      </c>
    </row>
    <row r="14" spans="1:11" x14ac:dyDescent="0.25">
      <c r="A1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12" zoomScaleNormal="112" workbookViewId="0">
      <selection activeCell="L15" sqref="L1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29</v>
      </c>
      <c r="F1" t="s">
        <v>19</v>
      </c>
      <c r="G1" t="s">
        <v>20</v>
      </c>
    </row>
    <row r="2" spans="1:12" x14ac:dyDescent="0.25">
      <c r="A2">
        <v>1</v>
      </c>
      <c r="B2">
        <v>39</v>
      </c>
      <c r="C2">
        <v>39</v>
      </c>
    </row>
    <row r="3" spans="1:12" x14ac:dyDescent="0.25">
      <c r="A3">
        <v>2</v>
      </c>
      <c r="B3">
        <v>44</v>
      </c>
      <c r="C3">
        <f>+$B$11*B2+(1-$B$11)*C2</f>
        <v>39</v>
      </c>
      <c r="F3">
        <f>+B3-C3</f>
        <v>5</v>
      </c>
      <c r="G3">
        <f>+F3^2</f>
        <v>25</v>
      </c>
    </row>
    <row r="4" spans="1:12" x14ac:dyDescent="0.25">
      <c r="A4">
        <v>3</v>
      </c>
      <c r="B4">
        <v>40</v>
      </c>
      <c r="C4">
        <f t="shared" ref="C4:C9" si="0">+$B$11*B3+(1-$B$11)*C3</f>
        <v>40</v>
      </c>
      <c r="F4">
        <f t="shared" ref="F4:F8" si="1">+B4-C4</f>
        <v>0</v>
      </c>
      <c r="G4">
        <f t="shared" ref="G4:G8" si="2">+F4^2</f>
        <v>0</v>
      </c>
    </row>
    <row r="5" spans="1:12" x14ac:dyDescent="0.25">
      <c r="A5">
        <v>4</v>
      </c>
      <c r="B5">
        <v>45</v>
      </c>
      <c r="C5">
        <f t="shared" si="0"/>
        <v>40</v>
      </c>
      <c r="F5">
        <f t="shared" si="1"/>
        <v>5</v>
      </c>
      <c r="G5">
        <f t="shared" si="2"/>
        <v>25</v>
      </c>
    </row>
    <row r="6" spans="1:12" x14ac:dyDescent="0.25">
      <c r="A6">
        <v>5</v>
      </c>
      <c r="B6" s="5">
        <v>38</v>
      </c>
      <c r="C6">
        <f t="shared" si="0"/>
        <v>41</v>
      </c>
      <c r="F6">
        <f t="shared" si="1"/>
        <v>-3</v>
      </c>
      <c r="G6">
        <f t="shared" si="2"/>
        <v>9</v>
      </c>
    </row>
    <row r="7" spans="1:12" x14ac:dyDescent="0.25">
      <c r="A7">
        <v>6</v>
      </c>
      <c r="B7" s="5">
        <v>43</v>
      </c>
      <c r="C7">
        <f t="shared" si="0"/>
        <v>40.400000000000006</v>
      </c>
      <c r="F7">
        <f t="shared" si="1"/>
        <v>2.5999999999999943</v>
      </c>
      <c r="G7">
        <f t="shared" si="2"/>
        <v>6.7599999999999705</v>
      </c>
    </row>
    <row r="8" spans="1:12" x14ac:dyDescent="0.25">
      <c r="A8">
        <v>7</v>
      </c>
      <c r="B8" s="5">
        <v>39</v>
      </c>
      <c r="C8">
        <f t="shared" si="0"/>
        <v>40.920000000000009</v>
      </c>
      <c r="F8">
        <f t="shared" si="1"/>
        <v>-1.9200000000000088</v>
      </c>
      <c r="G8">
        <f t="shared" si="2"/>
        <v>3.6864000000000336</v>
      </c>
    </row>
    <row r="9" spans="1:12" x14ac:dyDescent="0.25">
      <c r="B9" t="s">
        <v>28</v>
      </c>
      <c r="C9">
        <f t="shared" si="0"/>
        <v>40.536000000000016</v>
      </c>
      <c r="G9" s="2">
        <f>+AVERAGE(G3:G8)</f>
        <v>11.574400000000002</v>
      </c>
      <c r="H9" s="6" t="s">
        <v>32</v>
      </c>
    </row>
    <row r="10" spans="1:12" x14ac:dyDescent="0.25">
      <c r="G10" s="4">
        <f>+SQRT(G9)</f>
        <v>3.4021169879943876</v>
      </c>
      <c r="H10" s="6" t="s">
        <v>33</v>
      </c>
    </row>
    <row r="11" spans="1:12" x14ac:dyDescent="0.25">
      <c r="A11" t="s">
        <v>31</v>
      </c>
      <c r="B11" s="1">
        <v>0.2</v>
      </c>
    </row>
    <row r="15" spans="1:12" x14ac:dyDescent="0.25">
      <c r="L15" t="s">
        <v>107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160" zoomScaleNormal="160" workbookViewId="0">
      <pane ySplit="6" topLeftCell="A7" activePane="bottomLeft" state="frozen"/>
      <selection pane="bottomLeft" activeCell="I3" sqref="I3"/>
    </sheetView>
  </sheetViews>
  <sheetFormatPr defaultRowHeight="15" x14ac:dyDescent="0.25"/>
  <sheetData>
    <row r="1" spans="1:7" x14ac:dyDescent="0.25">
      <c r="A1" t="s">
        <v>3</v>
      </c>
      <c r="B1">
        <v>0.2</v>
      </c>
    </row>
    <row r="2" spans="1:7" x14ac:dyDescent="0.25">
      <c r="A2" t="s">
        <v>2</v>
      </c>
      <c r="B2">
        <v>0.2</v>
      </c>
    </row>
    <row r="3" spans="1:7" x14ac:dyDescent="0.25">
      <c r="A3" t="s">
        <v>24</v>
      </c>
      <c r="B3" s="1"/>
    </row>
    <row r="6" spans="1:7" s="1" customFormat="1" x14ac:dyDescent="0.25">
      <c r="A6" s="1" t="s">
        <v>34</v>
      </c>
      <c r="B6" s="1" t="s">
        <v>15</v>
      </c>
      <c r="C6" s="1" t="s">
        <v>98</v>
      </c>
      <c r="D6" s="1" t="s">
        <v>99</v>
      </c>
      <c r="E6" s="1" t="s">
        <v>29</v>
      </c>
      <c r="F6" s="1" t="s">
        <v>19</v>
      </c>
      <c r="G6" s="1" t="s">
        <v>20</v>
      </c>
    </row>
    <row r="7" spans="1:7" x14ac:dyDescent="0.25">
      <c r="A7" s="7" t="s">
        <v>35</v>
      </c>
      <c r="B7" s="7">
        <v>155</v>
      </c>
    </row>
    <row r="8" spans="1:7" x14ac:dyDescent="0.25">
      <c r="A8" s="7" t="s">
        <v>36</v>
      </c>
      <c r="B8" s="7">
        <v>180</v>
      </c>
      <c r="C8" s="2">
        <f>+B8</f>
        <v>180</v>
      </c>
      <c r="D8" s="2">
        <f>+C8-B7</f>
        <v>25</v>
      </c>
    </row>
    <row r="9" spans="1:7" x14ac:dyDescent="0.25">
      <c r="A9" s="7" t="s">
        <v>37</v>
      </c>
      <c r="B9" s="7">
        <v>260</v>
      </c>
      <c r="C9">
        <f>+$B$1*B9+(1-$B$1)*(C8+D8)</f>
        <v>216</v>
      </c>
      <c r="D9">
        <f>+$B$2*(C9-C8)+(1-$B$2)*D8</f>
        <v>27.2</v>
      </c>
      <c r="E9" s="2">
        <f>+C8+D8</f>
        <v>205</v>
      </c>
      <c r="F9">
        <f>+B9-E9</f>
        <v>55</v>
      </c>
    </row>
    <row r="10" spans="1:7" x14ac:dyDescent="0.25">
      <c r="A10" s="7" t="s">
        <v>38</v>
      </c>
      <c r="B10" s="7">
        <v>560</v>
      </c>
      <c r="C10">
        <f t="shared" ref="C10:C70" si="0">+$B$1*B10+(1-$B$1)*(C9+D9)</f>
        <v>306.56</v>
      </c>
      <c r="D10">
        <f t="shared" ref="D10:D70" si="1">+$B$2*(C10-C9)+(1-$B$2)*D9</f>
        <v>39.872</v>
      </c>
      <c r="E10" s="2">
        <f t="shared" ref="E10:E71" si="2">+C9+D9</f>
        <v>243.2</v>
      </c>
      <c r="F10">
        <f t="shared" ref="F10:F70" si="3">+B10-E10</f>
        <v>316.8</v>
      </c>
    </row>
    <row r="11" spans="1:7" x14ac:dyDescent="0.25">
      <c r="A11" t="s">
        <v>39</v>
      </c>
      <c r="B11">
        <v>160</v>
      </c>
      <c r="C11">
        <f t="shared" si="0"/>
        <v>309.1456</v>
      </c>
      <c r="D11">
        <f t="shared" si="1"/>
        <v>32.414720000000003</v>
      </c>
      <c r="E11" s="2">
        <f t="shared" si="2"/>
        <v>346.43200000000002</v>
      </c>
      <c r="F11">
        <f t="shared" si="3"/>
        <v>-186.43200000000002</v>
      </c>
    </row>
    <row r="12" spans="1:7" x14ac:dyDescent="0.25">
      <c r="A12" t="s">
        <v>40</v>
      </c>
      <c r="B12">
        <v>185</v>
      </c>
      <c r="C12">
        <f t="shared" si="0"/>
        <v>310.24825600000003</v>
      </c>
      <c r="D12">
        <f t="shared" si="1"/>
        <v>26.152307200000006</v>
      </c>
      <c r="E12" s="2">
        <f t="shared" si="2"/>
        <v>341.56031999999999</v>
      </c>
      <c r="F12">
        <f t="shared" si="3"/>
        <v>-156.56031999999999</v>
      </c>
    </row>
    <row r="13" spans="1:7" x14ac:dyDescent="0.25">
      <c r="A13" t="s">
        <v>41</v>
      </c>
      <c r="B13">
        <v>270</v>
      </c>
      <c r="C13">
        <f t="shared" si="0"/>
        <v>323.12045056000005</v>
      </c>
      <c r="D13">
        <f t="shared" si="1"/>
        <v>23.496284672000012</v>
      </c>
      <c r="E13" s="2">
        <f t="shared" si="2"/>
        <v>336.40056320000002</v>
      </c>
      <c r="F13">
        <f t="shared" si="3"/>
        <v>-66.400563200000022</v>
      </c>
    </row>
    <row r="14" spans="1:7" x14ac:dyDescent="0.25">
      <c r="A14" t="s">
        <v>42</v>
      </c>
      <c r="B14">
        <v>600</v>
      </c>
      <c r="C14">
        <f t="shared" si="0"/>
        <v>397.29338818560007</v>
      </c>
      <c r="D14">
        <f t="shared" si="1"/>
        <v>33.631615262720018</v>
      </c>
      <c r="E14" s="2">
        <f t="shared" si="2"/>
        <v>346.61673523200005</v>
      </c>
      <c r="F14">
        <f t="shared" si="3"/>
        <v>253.38326476799995</v>
      </c>
    </row>
    <row r="15" spans="1:7" x14ac:dyDescent="0.25">
      <c r="A15" t="s">
        <v>43</v>
      </c>
      <c r="B15">
        <v>165</v>
      </c>
      <c r="C15">
        <f t="shared" si="0"/>
        <v>377.74000275865609</v>
      </c>
      <c r="D15">
        <f t="shared" si="1"/>
        <v>22.99461512478722</v>
      </c>
      <c r="E15" s="2">
        <f t="shared" si="2"/>
        <v>430.92500344832007</v>
      </c>
      <c r="F15">
        <f t="shared" si="3"/>
        <v>-265.92500344832007</v>
      </c>
    </row>
    <row r="16" spans="1:7" x14ac:dyDescent="0.25">
      <c r="A16" t="s">
        <v>44</v>
      </c>
      <c r="B16">
        <v>190</v>
      </c>
      <c r="C16">
        <f t="shared" si="0"/>
        <v>358.58769430675466</v>
      </c>
      <c r="D16">
        <f t="shared" si="1"/>
        <v>14.565230409449491</v>
      </c>
      <c r="E16" s="2">
        <f t="shared" si="2"/>
        <v>400.73461788344332</v>
      </c>
      <c r="F16">
        <f t="shared" si="3"/>
        <v>-210.73461788344332</v>
      </c>
    </row>
    <row r="17" spans="1:6" x14ac:dyDescent="0.25">
      <c r="A17" t="s">
        <v>45</v>
      </c>
      <c r="B17">
        <v>280</v>
      </c>
      <c r="C17">
        <f t="shared" si="0"/>
        <v>354.52233977296333</v>
      </c>
      <c r="D17">
        <f t="shared" si="1"/>
        <v>10.839113420801329</v>
      </c>
      <c r="E17" s="2">
        <f t="shared" si="2"/>
        <v>373.15292471620415</v>
      </c>
      <c r="F17">
        <f t="shared" si="3"/>
        <v>-93.152924716204154</v>
      </c>
    </row>
    <row r="18" spans="1:6" x14ac:dyDescent="0.25">
      <c r="A18" t="s">
        <v>46</v>
      </c>
      <c r="B18">
        <v>635</v>
      </c>
      <c r="C18">
        <f t="shared" si="0"/>
        <v>419.28916255501173</v>
      </c>
      <c r="D18">
        <f t="shared" si="1"/>
        <v>21.624655293050743</v>
      </c>
      <c r="E18" s="2">
        <f t="shared" si="2"/>
        <v>365.36145319376465</v>
      </c>
      <c r="F18">
        <f t="shared" si="3"/>
        <v>269.63854680623535</v>
      </c>
    </row>
    <row r="19" spans="1:6" x14ac:dyDescent="0.25">
      <c r="A19" t="s">
        <v>47</v>
      </c>
      <c r="B19">
        <v>172</v>
      </c>
      <c r="C19">
        <f t="shared" si="0"/>
        <v>387.13105427844999</v>
      </c>
      <c r="D19">
        <f t="shared" si="1"/>
        <v>10.868102579128248</v>
      </c>
      <c r="E19" s="2">
        <f t="shared" si="2"/>
        <v>440.91381784806248</v>
      </c>
      <c r="F19">
        <f t="shared" si="3"/>
        <v>-268.91381784806248</v>
      </c>
    </row>
    <row r="20" spans="1:6" x14ac:dyDescent="0.25">
      <c r="A20" t="s">
        <v>48</v>
      </c>
      <c r="B20">
        <v>226</v>
      </c>
      <c r="C20">
        <f t="shared" si="0"/>
        <v>363.59932548606258</v>
      </c>
      <c r="D20">
        <f t="shared" si="1"/>
        <v>3.9881363048251171</v>
      </c>
      <c r="E20" s="2">
        <f t="shared" si="2"/>
        <v>397.99915685757821</v>
      </c>
      <c r="F20">
        <f t="shared" si="3"/>
        <v>-171.99915685757821</v>
      </c>
    </row>
    <row r="21" spans="1:6" x14ac:dyDescent="0.25">
      <c r="A21" t="s">
        <v>49</v>
      </c>
      <c r="B21">
        <v>329</v>
      </c>
      <c r="C21">
        <f t="shared" si="0"/>
        <v>359.86996943271015</v>
      </c>
      <c r="D21">
        <f t="shared" si="1"/>
        <v>2.4446378331896073</v>
      </c>
      <c r="E21" s="2">
        <f t="shared" si="2"/>
        <v>367.58746179088769</v>
      </c>
      <c r="F21">
        <f t="shared" si="3"/>
        <v>-38.587461790887687</v>
      </c>
    </row>
    <row r="22" spans="1:6" x14ac:dyDescent="0.25">
      <c r="A22" t="s">
        <v>50</v>
      </c>
      <c r="B22">
        <v>721</v>
      </c>
      <c r="C22">
        <f t="shared" si="0"/>
        <v>434.05168581271982</v>
      </c>
      <c r="D22">
        <f t="shared" si="1"/>
        <v>16.792053542553621</v>
      </c>
      <c r="E22" s="2">
        <f t="shared" si="2"/>
        <v>362.31460726589978</v>
      </c>
      <c r="F22">
        <f t="shared" si="3"/>
        <v>358.68539273410022</v>
      </c>
    </row>
    <row r="23" spans="1:6" x14ac:dyDescent="0.25">
      <c r="A23" t="s">
        <v>51</v>
      </c>
      <c r="B23">
        <v>211</v>
      </c>
      <c r="C23">
        <f t="shared" si="0"/>
        <v>402.87499148421875</v>
      </c>
      <c r="D23">
        <f t="shared" si="1"/>
        <v>7.1983039683426835</v>
      </c>
      <c r="E23" s="2">
        <f t="shared" si="2"/>
        <v>450.84373935527344</v>
      </c>
      <c r="F23">
        <f t="shared" si="3"/>
        <v>-239.84373935527344</v>
      </c>
    </row>
    <row r="24" spans="1:6" x14ac:dyDescent="0.25">
      <c r="A24" t="s">
        <v>52</v>
      </c>
      <c r="B24">
        <v>247</v>
      </c>
      <c r="C24">
        <f t="shared" si="0"/>
        <v>377.45863636204911</v>
      </c>
      <c r="D24">
        <f t="shared" si="1"/>
        <v>0.67537215024021702</v>
      </c>
      <c r="E24" s="2">
        <f t="shared" si="2"/>
        <v>410.07329545256141</v>
      </c>
      <c r="F24">
        <f t="shared" si="3"/>
        <v>-163.07329545256141</v>
      </c>
    </row>
    <row r="25" spans="1:6" x14ac:dyDescent="0.25">
      <c r="A25" t="s">
        <v>53</v>
      </c>
      <c r="B25">
        <v>356</v>
      </c>
      <c r="C25">
        <f t="shared" si="0"/>
        <v>373.70720680983146</v>
      </c>
      <c r="D25">
        <f t="shared" si="1"/>
        <v>-0.20998819025135529</v>
      </c>
      <c r="E25" s="2">
        <f t="shared" si="2"/>
        <v>378.13400851228931</v>
      </c>
      <c r="F25">
        <f t="shared" si="3"/>
        <v>-22.134008512289313</v>
      </c>
    </row>
    <row r="26" spans="1:6" x14ac:dyDescent="0.25">
      <c r="A26" t="s">
        <v>54</v>
      </c>
      <c r="B26">
        <v>778</v>
      </c>
      <c r="C26">
        <f t="shared" si="0"/>
        <v>454.3977748956641</v>
      </c>
      <c r="D26">
        <f t="shared" si="1"/>
        <v>15.970123064965444</v>
      </c>
      <c r="E26" s="2">
        <f t="shared" si="2"/>
        <v>373.49721861958011</v>
      </c>
      <c r="F26">
        <f t="shared" si="3"/>
        <v>404.50278138041989</v>
      </c>
    </row>
    <row r="27" spans="1:6" x14ac:dyDescent="0.25">
      <c r="A27" t="s">
        <v>55</v>
      </c>
      <c r="B27">
        <v>221</v>
      </c>
      <c r="C27">
        <f t="shared" si="0"/>
        <v>420.49431836850363</v>
      </c>
      <c r="D27">
        <f t="shared" si="1"/>
        <v>5.995407146540261</v>
      </c>
      <c r="E27" s="2">
        <f t="shared" si="2"/>
        <v>470.36789796062953</v>
      </c>
      <c r="F27">
        <f t="shared" si="3"/>
        <v>-249.36789796062953</v>
      </c>
    </row>
    <row r="28" spans="1:6" x14ac:dyDescent="0.25">
      <c r="A28" t="s">
        <v>56</v>
      </c>
      <c r="B28">
        <v>264</v>
      </c>
      <c r="C28">
        <f t="shared" si="0"/>
        <v>393.99178041203515</v>
      </c>
      <c r="D28">
        <f t="shared" si="1"/>
        <v>-0.5041818740614854</v>
      </c>
      <c r="E28" s="2">
        <f t="shared" si="2"/>
        <v>426.48972551504392</v>
      </c>
      <c r="F28">
        <f t="shared" si="3"/>
        <v>-162.48972551504392</v>
      </c>
    </row>
    <row r="29" spans="1:6" x14ac:dyDescent="0.25">
      <c r="A29" t="s">
        <v>57</v>
      </c>
      <c r="B29">
        <v>383</v>
      </c>
      <c r="C29">
        <f t="shared" si="0"/>
        <v>391.39007883037897</v>
      </c>
      <c r="D29">
        <f t="shared" si="1"/>
        <v>-0.92368581558042573</v>
      </c>
      <c r="E29" s="2">
        <f t="shared" si="2"/>
        <v>393.48759853797367</v>
      </c>
      <c r="F29">
        <f t="shared" si="3"/>
        <v>-10.487598537973668</v>
      </c>
    </row>
    <row r="30" spans="1:6" x14ac:dyDescent="0.25">
      <c r="A30" t="s">
        <v>58</v>
      </c>
      <c r="B30">
        <v>840</v>
      </c>
      <c r="C30">
        <f t="shared" si="0"/>
        <v>480.37311441183886</v>
      </c>
      <c r="D30">
        <f t="shared" si="1"/>
        <v>17.057658463827636</v>
      </c>
      <c r="E30" s="2">
        <f t="shared" si="2"/>
        <v>390.46639301479854</v>
      </c>
      <c r="F30">
        <f t="shared" si="3"/>
        <v>449.53360698520146</v>
      </c>
    </row>
    <row r="31" spans="1:6" x14ac:dyDescent="0.25">
      <c r="A31" t="s">
        <v>59</v>
      </c>
      <c r="B31">
        <v>235</v>
      </c>
      <c r="C31">
        <f t="shared" si="0"/>
        <v>444.94461830053319</v>
      </c>
      <c r="D31">
        <f t="shared" si="1"/>
        <v>6.560427548800976</v>
      </c>
      <c r="E31" s="2">
        <f t="shared" si="2"/>
        <v>497.43077287566649</v>
      </c>
      <c r="F31">
        <f t="shared" si="3"/>
        <v>-262.43077287566649</v>
      </c>
    </row>
    <row r="32" spans="1:6" x14ac:dyDescent="0.25">
      <c r="A32" t="s">
        <v>60</v>
      </c>
      <c r="B32">
        <v>280</v>
      </c>
      <c r="C32">
        <f t="shared" si="0"/>
        <v>417.20403667946738</v>
      </c>
      <c r="D32">
        <f t="shared" si="1"/>
        <v>-0.29977428517238192</v>
      </c>
      <c r="E32" s="2">
        <f t="shared" si="2"/>
        <v>451.50504584933418</v>
      </c>
      <c r="F32">
        <f t="shared" si="3"/>
        <v>-171.50504584933418</v>
      </c>
    </row>
    <row r="33" spans="1:6" x14ac:dyDescent="0.25">
      <c r="A33" t="s">
        <v>61</v>
      </c>
      <c r="B33">
        <v>408</v>
      </c>
      <c r="C33">
        <f t="shared" si="0"/>
        <v>415.12340991543607</v>
      </c>
      <c r="D33">
        <f t="shared" si="1"/>
        <v>-0.65594478094416719</v>
      </c>
      <c r="E33" s="2">
        <f t="shared" si="2"/>
        <v>416.90426239429502</v>
      </c>
      <c r="F33">
        <f t="shared" si="3"/>
        <v>-8.9042623942950172</v>
      </c>
    </row>
    <row r="34" spans="1:6" x14ac:dyDescent="0.25">
      <c r="A34" t="s">
        <v>62</v>
      </c>
      <c r="B34">
        <v>895</v>
      </c>
      <c r="C34">
        <f t="shared" si="0"/>
        <v>510.57397210759359</v>
      </c>
      <c r="D34">
        <f t="shared" si="1"/>
        <v>18.565356613676169</v>
      </c>
      <c r="E34" s="2">
        <f t="shared" si="2"/>
        <v>414.46746513449193</v>
      </c>
      <c r="F34">
        <f t="shared" si="3"/>
        <v>480.53253486550807</v>
      </c>
    </row>
    <row r="35" spans="1:6" x14ac:dyDescent="0.25">
      <c r="A35" t="s">
        <v>63</v>
      </c>
      <c r="B35">
        <v>255</v>
      </c>
      <c r="C35">
        <f t="shared" si="0"/>
        <v>474.31146297701582</v>
      </c>
      <c r="D35">
        <f t="shared" si="1"/>
        <v>7.5997834648253813</v>
      </c>
      <c r="E35" s="2">
        <f t="shared" si="2"/>
        <v>529.13932872126975</v>
      </c>
      <c r="F35">
        <f t="shared" si="3"/>
        <v>-274.13932872126975</v>
      </c>
    </row>
    <row r="36" spans="1:6" x14ac:dyDescent="0.25">
      <c r="A36" t="s">
        <v>64</v>
      </c>
      <c r="B36">
        <v>303</v>
      </c>
      <c r="C36">
        <f t="shared" si="0"/>
        <v>446.12899715347305</v>
      </c>
      <c r="D36">
        <f t="shared" si="1"/>
        <v>0.44333360715175107</v>
      </c>
      <c r="E36" s="2">
        <f t="shared" si="2"/>
        <v>481.91124644184123</v>
      </c>
      <c r="F36">
        <f t="shared" si="3"/>
        <v>-178.91124644184123</v>
      </c>
    </row>
    <row r="37" spans="1:6" x14ac:dyDescent="0.25">
      <c r="A37" t="s">
        <v>65</v>
      </c>
      <c r="B37">
        <v>439</v>
      </c>
      <c r="C37">
        <f t="shared" si="0"/>
        <v>445.05786460849987</v>
      </c>
      <c r="D37">
        <f t="shared" si="1"/>
        <v>0.14044037672676452</v>
      </c>
      <c r="E37" s="2">
        <f t="shared" si="2"/>
        <v>446.57233076062482</v>
      </c>
      <c r="F37">
        <f t="shared" si="3"/>
        <v>-7.5723307606248227</v>
      </c>
    </row>
    <row r="38" spans="1:6" x14ac:dyDescent="0.25">
      <c r="A38" t="s">
        <v>66</v>
      </c>
      <c r="B38">
        <v>952</v>
      </c>
      <c r="C38">
        <f t="shared" si="0"/>
        <v>546.5586439881813</v>
      </c>
      <c r="D38">
        <f t="shared" si="1"/>
        <v>20.412508177317697</v>
      </c>
      <c r="E38" s="2">
        <f t="shared" si="2"/>
        <v>445.19830498522663</v>
      </c>
      <c r="F38">
        <f t="shared" si="3"/>
        <v>506.80169501477337</v>
      </c>
    </row>
    <row r="39" spans="1:6" x14ac:dyDescent="0.25">
      <c r="A39" t="s">
        <v>67</v>
      </c>
      <c r="B39">
        <v>271</v>
      </c>
      <c r="C39">
        <f t="shared" si="0"/>
        <v>507.77692173239922</v>
      </c>
      <c r="D39">
        <f t="shared" si="1"/>
        <v>8.5736620906977397</v>
      </c>
      <c r="E39" s="2">
        <f t="shared" si="2"/>
        <v>566.97115216549901</v>
      </c>
      <c r="F39">
        <f t="shared" si="3"/>
        <v>-295.97115216549901</v>
      </c>
    </row>
    <row r="40" spans="1:6" x14ac:dyDescent="0.25">
      <c r="A40" t="s">
        <v>68</v>
      </c>
      <c r="B40">
        <v>321</v>
      </c>
      <c r="C40">
        <f t="shared" si="0"/>
        <v>477.28046705847754</v>
      </c>
      <c r="D40">
        <f t="shared" si="1"/>
        <v>0.75963873777385693</v>
      </c>
      <c r="E40" s="2">
        <f t="shared" si="2"/>
        <v>516.35058382309694</v>
      </c>
      <c r="F40">
        <f t="shared" si="3"/>
        <v>-195.35058382309694</v>
      </c>
    </row>
    <row r="41" spans="1:6" x14ac:dyDescent="0.25">
      <c r="A41" t="s">
        <v>69</v>
      </c>
      <c r="B41">
        <v>464</v>
      </c>
      <c r="C41">
        <f t="shared" si="0"/>
        <v>475.23208463700115</v>
      </c>
      <c r="D41">
        <f t="shared" si="1"/>
        <v>0.19803450592380756</v>
      </c>
      <c r="E41" s="2">
        <f t="shared" si="2"/>
        <v>478.0401057962514</v>
      </c>
      <c r="F41">
        <f t="shared" si="3"/>
        <v>-14.040105796251396</v>
      </c>
    </row>
    <row r="42" spans="1:6" x14ac:dyDescent="0.25">
      <c r="A42" t="s">
        <v>70</v>
      </c>
      <c r="B42">
        <v>1012</v>
      </c>
      <c r="C42">
        <f t="shared" si="0"/>
        <v>582.74409531434003</v>
      </c>
      <c r="D42">
        <f t="shared" si="1"/>
        <v>21.660829740206822</v>
      </c>
      <c r="E42" s="2">
        <f t="shared" si="2"/>
        <v>475.43011914292498</v>
      </c>
      <c r="F42">
        <f t="shared" si="3"/>
        <v>536.56988085707508</v>
      </c>
    </row>
    <row r="43" spans="1:6" x14ac:dyDescent="0.25">
      <c r="A43" t="s">
        <v>71</v>
      </c>
      <c r="B43">
        <v>289</v>
      </c>
      <c r="C43">
        <f t="shared" si="0"/>
        <v>541.32394004363755</v>
      </c>
      <c r="D43">
        <f t="shared" si="1"/>
        <v>9.0446327380249603</v>
      </c>
      <c r="E43" s="2">
        <f t="shared" si="2"/>
        <v>604.40492505454688</v>
      </c>
      <c r="F43">
        <f t="shared" si="3"/>
        <v>-315.40492505454688</v>
      </c>
    </row>
    <row r="44" spans="1:6" x14ac:dyDescent="0.25">
      <c r="A44" t="s">
        <v>72</v>
      </c>
      <c r="B44">
        <v>335</v>
      </c>
      <c r="C44">
        <f t="shared" si="0"/>
        <v>507.29485822533002</v>
      </c>
      <c r="D44">
        <f t="shared" si="1"/>
        <v>0.42988982675846188</v>
      </c>
      <c r="E44" s="2">
        <f t="shared" si="2"/>
        <v>550.36857278166246</v>
      </c>
      <c r="F44">
        <f t="shared" si="3"/>
        <v>-215.36857278166246</v>
      </c>
    </row>
    <row r="45" spans="1:6" x14ac:dyDescent="0.25">
      <c r="A45" t="s">
        <v>73</v>
      </c>
      <c r="B45">
        <v>491</v>
      </c>
      <c r="C45">
        <f t="shared" si="0"/>
        <v>504.3797984416708</v>
      </c>
      <c r="D45">
        <f t="shared" si="1"/>
        <v>-0.23910009532507381</v>
      </c>
      <c r="E45" s="2">
        <f t="shared" si="2"/>
        <v>507.7247480520885</v>
      </c>
      <c r="F45">
        <f t="shared" si="3"/>
        <v>-16.724748052088501</v>
      </c>
    </row>
    <row r="46" spans="1:6" x14ac:dyDescent="0.25">
      <c r="A46" t="s">
        <v>74</v>
      </c>
      <c r="B46">
        <v>1075</v>
      </c>
      <c r="C46">
        <f t="shared" si="0"/>
        <v>618.31255867707659</v>
      </c>
      <c r="D46">
        <f t="shared" si="1"/>
        <v>22.595271970821099</v>
      </c>
      <c r="E46" s="2">
        <f t="shared" si="2"/>
        <v>504.14069834634574</v>
      </c>
      <c r="F46">
        <f t="shared" si="3"/>
        <v>570.85930165365426</v>
      </c>
    </row>
    <row r="47" spans="1:6" x14ac:dyDescent="0.25">
      <c r="A47" t="s">
        <v>71</v>
      </c>
      <c r="B47">
        <v>302</v>
      </c>
      <c r="C47">
        <f t="shared" si="0"/>
        <v>573.12626451831807</v>
      </c>
      <c r="D47">
        <f t="shared" si="1"/>
        <v>9.0389587449051749</v>
      </c>
      <c r="E47" s="2">
        <f t="shared" si="2"/>
        <v>640.90783064789764</v>
      </c>
      <c r="F47">
        <f t="shared" si="3"/>
        <v>-338.90783064789764</v>
      </c>
    </row>
    <row r="48" spans="1:6" x14ac:dyDescent="0.25">
      <c r="A48" t="s">
        <v>75</v>
      </c>
      <c r="B48">
        <v>360</v>
      </c>
      <c r="C48">
        <f t="shared" si="0"/>
        <v>537.73217861057856</v>
      </c>
      <c r="D48">
        <f t="shared" si="1"/>
        <v>0.15234981437623851</v>
      </c>
      <c r="E48" s="2">
        <f t="shared" si="2"/>
        <v>582.1652232632232</v>
      </c>
      <c r="F48">
        <f t="shared" si="3"/>
        <v>-222.1652232632232</v>
      </c>
    </row>
    <row r="49" spans="1:6" x14ac:dyDescent="0.25">
      <c r="A49" t="s">
        <v>76</v>
      </c>
      <c r="B49">
        <v>517</v>
      </c>
      <c r="C49">
        <f t="shared" si="0"/>
        <v>533.70762273996388</v>
      </c>
      <c r="D49">
        <f t="shared" si="1"/>
        <v>-0.68303132262194455</v>
      </c>
      <c r="E49" s="2">
        <f t="shared" si="2"/>
        <v>537.88452842495485</v>
      </c>
      <c r="F49">
        <f t="shared" si="3"/>
        <v>-20.884528424954851</v>
      </c>
    </row>
    <row r="50" spans="1:6" x14ac:dyDescent="0.25">
      <c r="A50" t="s">
        <v>77</v>
      </c>
      <c r="B50">
        <v>1131</v>
      </c>
      <c r="C50">
        <f t="shared" si="0"/>
        <v>652.61967313387368</v>
      </c>
      <c r="D50">
        <f t="shared" si="1"/>
        <v>23.235985020684407</v>
      </c>
      <c r="E50" s="2">
        <f t="shared" si="2"/>
        <v>533.02459141734198</v>
      </c>
      <c r="F50">
        <f t="shared" si="3"/>
        <v>597.97540858265802</v>
      </c>
    </row>
    <row r="51" spans="1:6" x14ac:dyDescent="0.25">
      <c r="A51" t="s">
        <v>78</v>
      </c>
      <c r="B51">
        <v>321</v>
      </c>
      <c r="C51">
        <f t="shared" si="0"/>
        <v>604.88452652364651</v>
      </c>
      <c r="D51">
        <f t="shared" si="1"/>
        <v>9.0417586945020929</v>
      </c>
      <c r="E51" s="2">
        <f t="shared" si="2"/>
        <v>675.85565815455811</v>
      </c>
      <c r="F51">
        <f t="shared" si="3"/>
        <v>-354.85565815455811</v>
      </c>
    </row>
    <row r="52" spans="1:6" x14ac:dyDescent="0.25">
      <c r="A52" t="s">
        <v>79</v>
      </c>
      <c r="B52">
        <v>380</v>
      </c>
      <c r="C52">
        <f t="shared" si="0"/>
        <v>567.14102817451885</v>
      </c>
      <c r="D52">
        <f t="shared" si="1"/>
        <v>-0.31529271422385818</v>
      </c>
      <c r="E52" s="2">
        <f t="shared" si="2"/>
        <v>613.92628521814856</v>
      </c>
      <c r="F52">
        <f t="shared" si="3"/>
        <v>-233.92628521814856</v>
      </c>
    </row>
    <row r="53" spans="1:6" x14ac:dyDescent="0.25">
      <c r="A53" t="s">
        <v>80</v>
      </c>
      <c r="B53">
        <v>545</v>
      </c>
      <c r="C53">
        <f t="shared" si="0"/>
        <v>562.4605883682359</v>
      </c>
      <c r="D53">
        <f t="shared" si="1"/>
        <v>-1.1883221326356761</v>
      </c>
      <c r="E53" s="2">
        <f t="shared" si="2"/>
        <v>566.82573546029494</v>
      </c>
      <c r="F53">
        <f t="shared" si="3"/>
        <v>-21.825735460294936</v>
      </c>
    </row>
    <row r="54" spans="1:6" x14ac:dyDescent="0.25">
      <c r="A54" t="s">
        <v>81</v>
      </c>
      <c r="B54">
        <v>1192</v>
      </c>
      <c r="C54">
        <f t="shared" si="0"/>
        <v>687.41781298848025</v>
      </c>
      <c r="D54">
        <f t="shared" si="1"/>
        <v>24.040787217940331</v>
      </c>
      <c r="E54" s="2">
        <f t="shared" si="2"/>
        <v>561.27226623560023</v>
      </c>
      <c r="F54">
        <f t="shared" si="3"/>
        <v>630.72773376439977</v>
      </c>
    </row>
    <row r="55" spans="1:6" x14ac:dyDescent="0.25">
      <c r="A55" t="s">
        <v>82</v>
      </c>
      <c r="B55">
        <v>339</v>
      </c>
      <c r="C55">
        <f t="shared" si="0"/>
        <v>636.96688016513644</v>
      </c>
      <c r="D55">
        <f t="shared" si="1"/>
        <v>9.1424432096835027</v>
      </c>
      <c r="E55" s="2">
        <f t="shared" si="2"/>
        <v>711.45860020642056</v>
      </c>
      <c r="F55">
        <f t="shared" si="3"/>
        <v>-372.45860020642056</v>
      </c>
    </row>
    <row r="56" spans="1:6" x14ac:dyDescent="0.25">
      <c r="A56" t="s">
        <v>83</v>
      </c>
      <c r="B56">
        <v>397</v>
      </c>
      <c r="C56">
        <f t="shared" si="0"/>
        <v>596.28745869985596</v>
      </c>
      <c r="D56">
        <f t="shared" si="1"/>
        <v>-0.8219297253092952</v>
      </c>
      <c r="E56" s="2">
        <f t="shared" si="2"/>
        <v>646.10932337481995</v>
      </c>
      <c r="F56">
        <f t="shared" si="3"/>
        <v>-249.10932337481995</v>
      </c>
    </row>
    <row r="57" spans="1:6" x14ac:dyDescent="0.25">
      <c r="A57" t="s">
        <v>84</v>
      </c>
      <c r="B57">
        <v>573</v>
      </c>
      <c r="C57">
        <f t="shared" si="0"/>
        <v>590.97242317963742</v>
      </c>
      <c r="D57">
        <f t="shared" si="1"/>
        <v>-1.720550884291145</v>
      </c>
      <c r="E57" s="2">
        <f t="shared" si="2"/>
        <v>595.46552897454671</v>
      </c>
      <c r="F57">
        <f t="shared" si="3"/>
        <v>-22.465528974546714</v>
      </c>
    </row>
    <row r="58" spans="1:6" x14ac:dyDescent="0.25">
      <c r="A58" t="s">
        <v>85</v>
      </c>
      <c r="B58">
        <v>1249</v>
      </c>
      <c r="C58">
        <f t="shared" si="0"/>
        <v>721.20149783627699</v>
      </c>
      <c r="D58">
        <f t="shared" si="1"/>
        <v>24.669374223894998</v>
      </c>
      <c r="E58" s="2">
        <f t="shared" si="2"/>
        <v>589.25187229534629</v>
      </c>
      <c r="F58">
        <f t="shared" si="3"/>
        <v>659.74812770465371</v>
      </c>
    </row>
    <row r="59" spans="1:6" x14ac:dyDescent="0.25">
      <c r="A59" t="s">
        <v>86</v>
      </c>
      <c r="B59">
        <v>353</v>
      </c>
      <c r="C59">
        <f t="shared" si="0"/>
        <v>667.29669764813764</v>
      </c>
      <c r="D59">
        <f t="shared" si="1"/>
        <v>8.9545393414881289</v>
      </c>
      <c r="E59" s="2">
        <f t="shared" si="2"/>
        <v>745.87087206017202</v>
      </c>
      <c r="F59">
        <f t="shared" si="3"/>
        <v>-392.87087206017202</v>
      </c>
    </row>
    <row r="60" spans="1:6" x14ac:dyDescent="0.25">
      <c r="A60" t="s">
        <v>87</v>
      </c>
      <c r="B60">
        <v>412</v>
      </c>
      <c r="C60">
        <f t="shared" si="0"/>
        <v>623.40098959170064</v>
      </c>
      <c r="D60">
        <f t="shared" si="1"/>
        <v>-1.615510138096897</v>
      </c>
      <c r="E60" s="2">
        <f t="shared" si="2"/>
        <v>676.2512369896258</v>
      </c>
      <c r="F60">
        <f t="shared" si="3"/>
        <v>-264.2512369896258</v>
      </c>
    </row>
    <row r="61" spans="1:6" x14ac:dyDescent="0.25">
      <c r="A61" t="s">
        <v>88</v>
      </c>
      <c r="B61">
        <v>600</v>
      </c>
      <c r="C61">
        <f t="shared" si="0"/>
        <v>617.42838356288303</v>
      </c>
      <c r="D61">
        <f t="shared" si="1"/>
        <v>-2.4869293162410395</v>
      </c>
      <c r="E61" s="2">
        <f t="shared" si="2"/>
        <v>621.78547945360378</v>
      </c>
      <c r="F61">
        <f t="shared" si="3"/>
        <v>-21.785479453603784</v>
      </c>
    </row>
    <row r="62" spans="1:6" x14ac:dyDescent="0.25">
      <c r="A62" t="s">
        <v>89</v>
      </c>
      <c r="B62">
        <v>1309</v>
      </c>
      <c r="C62">
        <f t="shared" si="0"/>
        <v>753.75316339731364</v>
      </c>
      <c r="D62">
        <f t="shared" si="1"/>
        <v>25.275412513893293</v>
      </c>
      <c r="E62" s="2">
        <f t="shared" si="2"/>
        <v>614.94145424664202</v>
      </c>
      <c r="F62">
        <f t="shared" si="3"/>
        <v>694.05854575335798</v>
      </c>
    </row>
    <row r="63" spans="1:6" x14ac:dyDescent="0.25">
      <c r="A63" t="s">
        <v>90</v>
      </c>
      <c r="B63">
        <v>365</v>
      </c>
      <c r="C63">
        <f t="shared" si="0"/>
        <v>696.22286072896566</v>
      </c>
      <c r="D63">
        <f t="shared" si="1"/>
        <v>8.7142694774450398</v>
      </c>
      <c r="E63" s="2">
        <f t="shared" si="2"/>
        <v>779.02857591120699</v>
      </c>
      <c r="F63">
        <f t="shared" si="3"/>
        <v>-414.02857591120699</v>
      </c>
    </row>
    <row r="64" spans="1:6" x14ac:dyDescent="0.25">
      <c r="A64" t="s">
        <v>91</v>
      </c>
      <c r="B64">
        <v>435</v>
      </c>
      <c r="C64">
        <f t="shared" si="0"/>
        <v>650.94970416512854</v>
      </c>
      <c r="D64">
        <f t="shared" si="1"/>
        <v>-2.0832157308113928</v>
      </c>
      <c r="E64" s="2">
        <f t="shared" si="2"/>
        <v>704.93713020641064</v>
      </c>
      <c r="F64">
        <f t="shared" si="3"/>
        <v>-269.93713020641064</v>
      </c>
    </row>
    <row r="65" spans="1:9" x14ac:dyDescent="0.25">
      <c r="A65" t="s">
        <v>92</v>
      </c>
      <c r="B65">
        <v>630</v>
      </c>
      <c r="C65">
        <f t="shared" si="0"/>
        <v>645.09319074745372</v>
      </c>
      <c r="D65">
        <f t="shared" si="1"/>
        <v>-2.837875268184078</v>
      </c>
      <c r="E65" s="2">
        <f t="shared" si="2"/>
        <v>648.86648843431715</v>
      </c>
      <c r="F65">
        <f t="shared" si="3"/>
        <v>-18.866488434317148</v>
      </c>
    </row>
    <row r="66" spans="1:9" x14ac:dyDescent="0.25">
      <c r="A66" t="s">
        <v>93</v>
      </c>
      <c r="B66">
        <v>1368</v>
      </c>
      <c r="C66">
        <f t="shared" si="0"/>
        <v>787.40425238341572</v>
      </c>
      <c r="D66">
        <f t="shared" si="1"/>
        <v>26.191912112645142</v>
      </c>
      <c r="E66" s="2">
        <f t="shared" si="2"/>
        <v>642.2553154792696</v>
      </c>
      <c r="F66">
        <f t="shared" si="3"/>
        <v>725.7446845207304</v>
      </c>
    </row>
    <row r="67" spans="1:9" x14ac:dyDescent="0.25">
      <c r="A67" t="s">
        <v>94</v>
      </c>
      <c r="B67">
        <v>386</v>
      </c>
      <c r="C67">
        <f t="shared" si="0"/>
        <v>728.07693159684879</v>
      </c>
      <c r="D67">
        <f t="shared" si="1"/>
        <v>9.0880655328027267</v>
      </c>
      <c r="E67" s="2">
        <f t="shared" si="2"/>
        <v>813.59616449606085</v>
      </c>
      <c r="F67">
        <f t="shared" si="3"/>
        <v>-427.59616449606085</v>
      </c>
    </row>
    <row r="68" spans="1:9" x14ac:dyDescent="0.25">
      <c r="A68" t="s">
        <v>95</v>
      </c>
      <c r="B68">
        <v>448</v>
      </c>
      <c r="C68">
        <f t="shared" si="0"/>
        <v>679.3319977037213</v>
      </c>
      <c r="D68">
        <f t="shared" si="1"/>
        <v>-2.4785343523833188</v>
      </c>
      <c r="E68" s="2">
        <f t="shared" si="2"/>
        <v>737.16499712965151</v>
      </c>
      <c r="F68">
        <f t="shared" si="3"/>
        <v>-289.16499712965151</v>
      </c>
    </row>
    <row r="69" spans="1:9" x14ac:dyDescent="0.25">
      <c r="A69" t="s">
        <v>96</v>
      </c>
      <c r="B69">
        <v>657</v>
      </c>
      <c r="C69">
        <f t="shared" si="0"/>
        <v>672.88277068107038</v>
      </c>
      <c r="D69">
        <f t="shared" si="1"/>
        <v>-3.2726728864368386</v>
      </c>
      <c r="E69" s="2">
        <f t="shared" si="2"/>
        <v>676.85346335133795</v>
      </c>
      <c r="F69">
        <f t="shared" si="3"/>
        <v>-19.85346335133795</v>
      </c>
    </row>
    <row r="70" spans="1:9" x14ac:dyDescent="0.25">
      <c r="A70" t="s">
        <v>97</v>
      </c>
      <c r="B70">
        <v>1422</v>
      </c>
      <c r="C70">
        <f t="shared" si="0"/>
        <v>820.08807823570692</v>
      </c>
      <c r="D70">
        <f t="shared" si="1"/>
        <v>26.822923201777837</v>
      </c>
      <c r="E70" s="2">
        <f t="shared" si="2"/>
        <v>669.61009779463359</v>
      </c>
      <c r="F70">
        <f t="shared" si="3"/>
        <v>752.38990220536641</v>
      </c>
      <c r="G70" t="s">
        <v>105</v>
      </c>
    </row>
    <row r="71" spans="1:9" x14ac:dyDescent="0.25">
      <c r="A71" t="s">
        <v>101</v>
      </c>
      <c r="E71" s="8">
        <f t="shared" si="2"/>
        <v>846.91100143748474</v>
      </c>
      <c r="G71">
        <v>1</v>
      </c>
      <c r="I71">
        <f>+$C$70+G71*$D$70</f>
        <v>846.91100143748474</v>
      </c>
    </row>
    <row r="72" spans="1:9" x14ac:dyDescent="0.25">
      <c r="A72" t="s">
        <v>102</v>
      </c>
      <c r="E72" s="8">
        <f>+E71+D70</f>
        <v>873.73392463926257</v>
      </c>
      <c r="G72">
        <v>2</v>
      </c>
      <c r="I72">
        <f t="shared" ref="I72:I74" si="4">+$C$70+G72*$D$70</f>
        <v>873.73392463926257</v>
      </c>
    </row>
    <row r="73" spans="1:9" x14ac:dyDescent="0.25">
      <c r="A73" t="s">
        <v>103</v>
      </c>
      <c r="E73" s="8">
        <f>+E72+D70</f>
        <v>900.55684784104039</v>
      </c>
      <c r="G73">
        <v>3</v>
      </c>
      <c r="I73">
        <f t="shared" si="4"/>
        <v>900.55684784104039</v>
      </c>
    </row>
    <row r="74" spans="1:9" x14ac:dyDescent="0.25">
      <c r="A74" t="s">
        <v>100</v>
      </c>
      <c r="E74" s="9">
        <f>+E73+D70</f>
        <v>927.37977104281822</v>
      </c>
      <c r="G74">
        <v>4</v>
      </c>
      <c r="I74">
        <f t="shared" si="4"/>
        <v>927.37977104281822</v>
      </c>
    </row>
    <row r="76" spans="1:9" x14ac:dyDescent="0.25">
      <c r="G76" t="s">
        <v>104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0"/>
  <sheetViews>
    <sheetView zoomScale="160" zoomScaleNormal="160" workbookViewId="0">
      <selection activeCell="F13" sqref="F13"/>
    </sheetView>
  </sheetViews>
  <sheetFormatPr defaultRowHeight="15" x14ac:dyDescent="0.25"/>
  <sheetData>
    <row r="10" spans="1:5" s="1" customFormat="1" x14ac:dyDescent="0.25">
      <c r="A10" s="1" t="s">
        <v>34</v>
      </c>
      <c r="B10" s="1" t="s">
        <v>15</v>
      </c>
      <c r="C10" s="1" t="s">
        <v>98</v>
      </c>
      <c r="D10" s="1" t="s">
        <v>99</v>
      </c>
      <c r="E10" s="10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OLS</vt:lpstr>
      <vt:lpstr>MLE</vt:lpstr>
      <vt:lpstr>MA</vt:lpstr>
      <vt:lpstr>SES</vt:lpstr>
      <vt:lpstr>Holt</vt:lpstr>
      <vt:lpstr>HoltWinters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2023-11-14T14:19:14Z</dcterms:created>
  <dcterms:modified xsi:type="dcterms:W3CDTF">2023-11-14T18:14:32Z</dcterms:modified>
</cp:coreProperties>
</file>