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ADEH-MSC\Module 2\"/>
    </mc:Choice>
  </mc:AlternateContent>
  <xr:revisionPtr revIDLastSave="0" documentId="13_ncr:1_{A920471C-C3E4-47FA-8978-0DA9961FDEF8}" xr6:coauthVersionLast="47" xr6:coauthVersionMax="47" xr10:uidLastSave="{00000000-0000-0000-0000-000000000000}"/>
  <bookViews>
    <workbookView xWindow="-110" yWindow="-110" windowWidth="19420" windowHeight="11020" activeTab="1" xr2:uid="{22652E80-37B8-4A1C-BFD9-D446A1B6497D}"/>
  </bookViews>
  <sheets>
    <sheet name="OLS" sheetId="1" r:id="rId1"/>
    <sheet name="MLE" sheetId="2" r:id="rId2"/>
    <sheet name="MA" sheetId="3" r:id="rId3"/>
    <sheet name="SES" sheetId="4" r:id="rId4"/>
    <sheet name="Holt" sheetId="5" r:id="rId5"/>
    <sheet name="HoltWinter" sheetId="6" r:id="rId6"/>
  </sheets>
  <definedNames>
    <definedName name="solver_adj" localSheetId="1" hidden="1">MLE!$B$9:$B$11</definedName>
    <definedName name="solver_adj" localSheetId="3" hidden="1">SES!$B$11</definedName>
    <definedName name="solver_cvg" localSheetId="1" hidden="1">0.0001</definedName>
    <definedName name="solver_cvg" localSheetId="3" hidden="1">0.0001</definedName>
    <definedName name="solver_drv" localSheetId="1" hidden="1">1</definedName>
    <definedName name="solver_drv" localSheetId="3" hidden="1">1</definedName>
    <definedName name="solver_eng" localSheetId="1" hidden="1">1</definedName>
    <definedName name="solver_eng" localSheetId="3" hidden="1">1</definedName>
    <definedName name="solver_est" localSheetId="1" hidden="1">1</definedName>
    <definedName name="solver_est" localSheetId="3" hidden="1">1</definedName>
    <definedName name="solver_itr" localSheetId="1" hidden="1">2147483647</definedName>
    <definedName name="solver_itr" localSheetId="3" hidden="1">2147483647</definedName>
    <definedName name="solver_lhs1" localSheetId="1" hidden="1">MLE!$B$11</definedName>
    <definedName name="solver_lhs1" localSheetId="3" hidden="1">SES!$B$11</definedName>
    <definedName name="solver_lhs2" localSheetId="3" hidden="1">SES!$B$11</definedName>
    <definedName name="solver_mip" localSheetId="1" hidden="1">2147483647</definedName>
    <definedName name="solver_mip" localSheetId="3" hidden="1">2147483647</definedName>
    <definedName name="solver_mni" localSheetId="1" hidden="1">30</definedName>
    <definedName name="solver_mni" localSheetId="3" hidden="1">30</definedName>
    <definedName name="solver_mrt" localSheetId="1" hidden="1">0.075</definedName>
    <definedName name="solver_mrt" localSheetId="3" hidden="1">0.075</definedName>
    <definedName name="solver_msl" localSheetId="1" hidden="1">2</definedName>
    <definedName name="solver_msl" localSheetId="3" hidden="1">2</definedName>
    <definedName name="solver_neg" localSheetId="1" hidden="1">2</definedName>
    <definedName name="solver_neg" localSheetId="3" hidden="1">2</definedName>
    <definedName name="solver_nod" localSheetId="1" hidden="1">2147483647</definedName>
    <definedName name="solver_nod" localSheetId="3" hidden="1">2147483647</definedName>
    <definedName name="solver_num" localSheetId="1" hidden="1">1</definedName>
    <definedName name="solver_num" localSheetId="3" hidden="1">2</definedName>
    <definedName name="solver_nwt" localSheetId="1" hidden="1">1</definedName>
    <definedName name="solver_nwt" localSheetId="3" hidden="1">1</definedName>
    <definedName name="solver_opt" localSheetId="1" hidden="1">MLE!$G$2</definedName>
    <definedName name="solver_opt" localSheetId="3" hidden="1">SES!$F$11</definedName>
    <definedName name="solver_pre" localSheetId="1" hidden="1">0.000001</definedName>
    <definedName name="solver_pre" localSheetId="3" hidden="1">0.000001</definedName>
    <definedName name="solver_rbv" localSheetId="1" hidden="1">1</definedName>
    <definedName name="solver_rbv" localSheetId="3" hidden="1">1</definedName>
    <definedName name="solver_rel1" localSheetId="1" hidden="1">3</definedName>
    <definedName name="solver_rel1" localSheetId="3" hidden="1">1</definedName>
    <definedName name="solver_rel2" localSheetId="3" hidden="1">3</definedName>
    <definedName name="solver_rhs1" localSheetId="1" hidden="1">0.000001</definedName>
    <definedName name="solver_rhs1" localSheetId="3" hidden="1">1</definedName>
    <definedName name="solver_rhs2" localSheetId="3" hidden="1">0</definedName>
    <definedName name="solver_rlx" localSheetId="1" hidden="1">2</definedName>
    <definedName name="solver_rlx" localSheetId="3" hidden="1">2</definedName>
    <definedName name="solver_rsd" localSheetId="1" hidden="1">0</definedName>
    <definedName name="solver_rsd" localSheetId="3" hidden="1">0</definedName>
    <definedName name="solver_scl" localSheetId="1" hidden="1">1</definedName>
    <definedName name="solver_scl" localSheetId="3" hidden="1">1</definedName>
    <definedName name="solver_sho" localSheetId="1" hidden="1">2</definedName>
    <definedName name="solver_sho" localSheetId="3" hidden="1">2</definedName>
    <definedName name="solver_ssz" localSheetId="1" hidden="1">100</definedName>
    <definedName name="solver_ssz" localSheetId="3" hidden="1">100</definedName>
    <definedName name="solver_tim" localSheetId="1" hidden="1">2147483647</definedName>
    <definedName name="solver_tim" localSheetId="3" hidden="1">2147483647</definedName>
    <definedName name="solver_tol" localSheetId="1" hidden="1">0.01</definedName>
    <definedName name="solver_tol" localSheetId="3" hidden="1">0.01</definedName>
    <definedName name="solver_typ" localSheetId="1" hidden="1">1</definedName>
    <definedName name="solver_typ" localSheetId="3" hidden="1">2</definedName>
    <definedName name="solver_val" localSheetId="1" hidden="1">0</definedName>
    <definedName name="solver_val" localSheetId="3" hidden="1">0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5" l="1"/>
  <c r="F9" i="5"/>
  <c r="C9" i="5"/>
  <c r="D9" i="5" s="1"/>
  <c r="C10" i="5" s="1"/>
  <c r="D10" i="5" s="1"/>
  <c r="E9" i="5"/>
  <c r="D8" i="5"/>
  <c r="C8" i="5"/>
  <c r="C3" i="4"/>
  <c r="E3" i="4" s="1"/>
  <c r="F3" i="4" s="1"/>
  <c r="C2" i="4"/>
  <c r="K12" i="3"/>
  <c r="E12" i="3"/>
  <c r="M8" i="3"/>
  <c r="L8" i="3"/>
  <c r="K8" i="3"/>
  <c r="M7" i="3"/>
  <c r="L7" i="3"/>
  <c r="K7" i="3"/>
  <c r="M6" i="3"/>
  <c r="L6" i="3"/>
  <c r="K6" i="3"/>
  <c r="M5" i="3"/>
  <c r="L5" i="3"/>
  <c r="K5" i="3"/>
  <c r="K10" i="3" s="1"/>
  <c r="J6" i="3"/>
  <c r="J7" i="3"/>
  <c r="J8" i="3"/>
  <c r="J5" i="3"/>
  <c r="I4" i="3"/>
  <c r="I5" i="3"/>
  <c r="I6" i="3"/>
  <c r="I7" i="3"/>
  <c r="I8" i="3"/>
  <c r="I9" i="3"/>
  <c r="C6" i="3"/>
  <c r="D6" i="3" s="1"/>
  <c r="C7" i="3"/>
  <c r="D7" i="3" s="1"/>
  <c r="C8" i="3"/>
  <c r="D8" i="3" s="1"/>
  <c r="C9" i="3"/>
  <c r="C5" i="3"/>
  <c r="D5" i="3" s="1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2" i="2"/>
  <c r="D2" i="2" s="1"/>
  <c r="E2" i="2" s="1"/>
  <c r="E5" i="1"/>
  <c r="F5" i="1"/>
  <c r="E3" i="1" a="1"/>
  <c r="E3" i="1" s="1"/>
  <c r="E10" i="5" l="1"/>
  <c r="F10" i="5" s="1"/>
  <c r="G10" i="5" s="1"/>
  <c r="E11" i="5"/>
  <c r="F11" i="5" s="1"/>
  <c r="G11" i="5" s="1"/>
  <c r="C4" i="4"/>
  <c r="G5" i="3"/>
  <c r="E5" i="3"/>
  <c r="F5" i="3"/>
  <c r="E8" i="3"/>
  <c r="F8" i="3"/>
  <c r="G8" i="3"/>
  <c r="F7" i="3"/>
  <c r="G7" i="3"/>
  <c r="E7" i="3"/>
  <c r="F6" i="3"/>
  <c r="G6" i="3"/>
  <c r="E6" i="3"/>
  <c r="G2" i="2"/>
  <c r="F3" i="1"/>
  <c r="F4" i="1"/>
  <c r="E4" i="1"/>
  <c r="C11" i="5" l="1"/>
  <c r="E4" i="4"/>
  <c r="F4" i="4" s="1"/>
  <c r="C5" i="4"/>
  <c r="E10" i="3"/>
  <c r="D11" i="5" l="1"/>
  <c r="E12" i="5"/>
  <c r="F12" i="5" s="1"/>
  <c r="G12" i="5" s="1"/>
  <c r="C12" i="5"/>
  <c r="C6" i="4"/>
  <c r="E5" i="4"/>
  <c r="F5" i="4" s="1"/>
  <c r="D12" i="5" l="1"/>
  <c r="E13" i="5"/>
  <c r="F13" i="5" s="1"/>
  <c r="G13" i="5" s="1"/>
  <c r="C13" i="5"/>
  <c r="C7" i="4"/>
  <c r="E6" i="4"/>
  <c r="F6" i="4" s="1"/>
  <c r="D13" i="5" l="1"/>
  <c r="E14" i="5"/>
  <c r="F14" i="5" s="1"/>
  <c r="G14" i="5" s="1"/>
  <c r="C14" i="5"/>
  <c r="C8" i="4"/>
  <c r="E8" i="4" s="1"/>
  <c r="F8" i="4" s="1"/>
  <c r="E7" i="4"/>
  <c r="F7" i="4" s="1"/>
  <c r="F10" i="4" s="1"/>
  <c r="F11" i="4" s="1"/>
  <c r="D14" i="5" l="1"/>
  <c r="E15" i="5"/>
  <c r="F15" i="5" s="1"/>
  <c r="G15" i="5" s="1"/>
  <c r="G16" i="5" s="1"/>
  <c r="G17" i="5" s="1"/>
  <c r="B3" i="5" s="1"/>
  <c r="C15" i="5"/>
  <c r="D15" i="5" s="1"/>
</calcChain>
</file>

<file path=xl/sharedStrings.xml><?xml version="1.0" encoding="utf-8"?>
<sst xmlns="http://schemas.openxmlformats.org/spreadsheetml/2006/main" count="66" uniqueCount="40">
  <si>
    <t>x</t>
  </si>
  <si>
    <t>y</t>
  </si>
  <si>
    <t>beta</t>
  </si>
  <si>
    <t>alpha</t>
  </si>
  <si>
    <t>coeff</t>
  </si>
  <si>
    <t>SE</t>
  </si>
  <si>
    <t>t-stat</t>
  </si>
  <si>
    <t>p_value</t>
  </si>
  <si>
    <t>MLE</t>
  </si>
  <si>
    <t>S^2</t>
  </si>
  <si>
    <t>Y_hat</t>
  </si>
  <si>
    <t>u_hat</t>
  </si>
  <si>
    <t>Sum Ln L</t>
  </si>
  <si>
    <t>Ln L</t>
  </si>
  <si>
    <t>Week</t>
  </si>
  <si>
    <t>Sales</t>
  </si>
  <si>
    <t>forecast?</t>
  </si>
  <si>
    <t>MA(3)</t>
  </si>
  <si>
    <t>forecast error</t>
  </si>
  <si>
    <t>Error_sq</t>
  </si>
  <si>
    <t>|error|-absolute error</t>
  </si>
  <si>
    <t>MSE</t>
  </si>
  <si>
    <t>MAD</t>
  </si>
  <si>
    <t>|% Error|</t>
  </si>
  <si>
    <t>RMSE&gt;&gt;</t>
  </si>
  <si>
    <t>MA(2)</t>
  </si>
  <si>
    <t>Eror</t>
  </si>
  <si>
    <t>m2 fix the data well</t>
  </si>
  <si>
    <t>RMSE</t>
  </si>
  <si>
    <t>exponential smoothing-</t>
  </si>
  <si>
    <t>how well does the model fit?</t>
  </si>
  <si>
    <t>how to evaluate the forecast model?</t>
  </si>
  <si>
    <t>Forecast</t>
  </si>
  <si>
    <t>Error</t>
  </si>
  <si>
    <t>Date</t>
  </si>
  <si>
    <t>Level</t>
  </si>
  <si>
    <t>Trend</t>
  </si>
  <si>
    <t>Error_Sq</t>
  </si>
  <si>
    <t>gamma</t>
  </si>
  <si>
    <t>we use MLE mostly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</si>
</sst>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OLS!$B$1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OLS!$A$2:$A$6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9</c:v>
                </c:pt>
              </c:numCache>
            </c:numRef>
          </c:xVal>
          <c:yVal>
            <c:numRef>
              <c:f>OLS!$B$2:$B$6</c:f>
              <c:numCache>
                <c:formatCode>General</c:formatCode>
                <c:ptCount val="5"/>
                <c:pt idx="0">
                  <c:v>4</c:v>
                </c:pt>
                <c:pt idx="1">
                  <c:v>7</c:v>
                </c:pt>
                <c:pt idx="2">
                  <c:v>3</c:v>
                </c:pt>
                <c:pt idx="3">
                  <c:v>9</c:v>
                </c:pt>
                <c:pt idx="4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B-4029-AC27-96D5DCD5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091391"/>
        <c:axId val="1562093887"/>
      </c:scatterChart>
      <c:valAx>
        <c:axId val="1562091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93887"/>
        <c:crosses val="autoZero"/>
        <c:crossBetween val="midCat"/>
      </c:valAx>
      <c:valAx>
        <c:axId val="156209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91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30076443569553807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MA!$B$1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MA!$B$2:$B$8</c:f>
              <c:numCache>
                <c:formatCode>General</c:formatCode>
                <c:ptCount val="7"/>
                <c:pt idx="0">
                  <c:v>39</c:v>
                </c:pt>
                <c:pt idx="1">
                  <c:v>44</c:v>
                </c:pt>
                <c:pt idx="2">
                  <c:v>40</c:v>
                </c:pt>
                <c:pt idx="3">
                  <c:v>45</c:v>
                </c:pt>
                <c:pt idx="4">
                  <c:v>38</c:v>
                </c:pt>
                <c:pt idx="5">
                  <c:v>43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B8-485B-B951-8EE92D683B65}"/>
            </c:ext>
          </c:extLst>
        </c:ser>
        <c:ser>
          <c:idx val="1"/>
          <c:order val="1"/>
          <c:tx>
            <c:strRef>
              <c:f>MA!$C$1</c:f>
              <c:strCache>
                <c:ptCount val="1"/>
                <c:pt idx="0">
                  <c:v>MA(3)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MA!$C$2:$C$8</c:f>
              <c:numCache>
                <c:formatCode>General</c:formatCode>
                <c:ptCount val="7"/>
                <c:pt idx="3">
                  <c:v>41</c:v>
                </c:pt>
                <c:pt idx="4">
                  <c:v>43</c:v>
                </c:pt>
                <c:pt idx="5">
                  <c:v>41</c:v>
                </c:pt>
                <c:pt idx="6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B8-485B-B951-8EE92D683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4302991"/>
        <c:axId val="1484302575"/>
      </c:lineChart>
      <c:catAx>
        <c:axId val="14843029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302575"/>
        <c:crosses val="autoZero"/>
        <c:auto val="1"/>
        <c:lblAlgn val="ctr"/>
        <c:lblOffset val="100"/>
        <c:noMultiLvlLbl val="0"/>
      </c:catAx>
      <c:valAx>
        <c:axId val="148430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302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SES!$B$2:$B$8</c:f>
              <c:numCache>
                <c:formatCode>General</c:formatCode>
                <c:ptCount val="7"/>
                <c:pt idx="0">
                  <c:v>39</c:v>
                </c:pt>
                <c:pt idx="1">
                  <c:v>44</c:v>
                </c:pt>
                <c:pt idx="2">
                  <c:v>40</c:v>
                </c:pt>
                <c:pt idx="3">
                  <c:v>45</c:v>
                </c:pt>
                <c:pt idx="4">
                  <c:v>38</c:v>
                </c:pt>
                <c:pt idx="5">
                  <c:v>43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9C-4E3F-9E08-F0B8491A1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8123103"/>
        <c:axId val="1308123519"/>
      </c:lineChart>
      <c:catAx>
        <c:axId val="1308123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23519"/>
        <c:crosses val="autoZero"/>
        <c:auto val="1"/>
        <c:lblAlgn val="ctr"/>
        <c:lblOffset val="100"/>
        <c:noMultiLvlLbl val="0"/>
      </c:catAx>
      <c:valAx>
        <c:axId val="13081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123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SES!$B$1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SES!$B$2:$B$8</c:f>
              <c:numCache>
                <c:formatCode>General</c:formatCode>
                <c:ptCount val="7"/>
                <c:pt idx="0">
                  <c:v>39</c:v>
                </c:pt>
                <c:pt idx="1">
                  <c:v>44</c:v>
                </c:pt>
                <c:pt idx="2">
                  <c:v>40</c:v>
                </c:pt>
                <c:pt idx="3">
                  <c:v>45</c:v>
                </c:pt>
                <c:pt idx="4">
                  <c:v>38</c:v>
                </c:pt>
                <c:pt idx="5">
                  <c:v>43</c:v>
                </c:pt>
                <c:pt idx="6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81-4DE4-ADD1-84D19B65B558}"/>
            </c:ext>
          </c:extLst>
        </c:ser>
        <c:ser>
          <c:idx val="1"/>
          <c:order val="1"/>
          <c:tx>
            <c:strRef>
              <c:f>SES!$C$1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SES!$C$2:$C$8</c:f>
              <c:numCache>
                <c:formatCode>General</c:formatCode>
                <c:ptCount val="7"/>
                <c:pt idx="0">
                  <c:v>39</c:v>
                </c:pt>
                <c:pt idx="1">
                  <c:v>39</c:v>
                </c:pt>
                <c:pt idx="2">
                  <c:v>39.846731567199789</c:v>
                </c:pt>
                <c:pt idx="3">
                  <c:v>39.87268701126122</c:v>
                </c:pt>
                <c:pt idx="4">
                  <c:v>40.740978563756947</c:v>
                </c:pt>
                <c:pt idx="5">
                  <c:v>40.276803948766762</c:v>
                </c:pt>
                <c:pt idx="6">
                  <c:v>40.737967160817362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81-4DE4-ADD1-84D19B65B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951327"/>
        <c:axId val="1569950911"/>
      </c:lineChart>
      <c:catAx>
        <c:axId val="1569951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50911"/>
        <c:crosses val="autoZero"/>
        <c:auto val="1"/>
        <c:lblAlgn val="ctr"/>
        <c:lblOffset val="100"/>
        <c:noMultiLvlLbl val="0"/>
      </c:catAx>
      <c:valAx>
        <c:axId val="1569950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995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11</xdr:row>
      <xdr:rowOff>142875</xdr:rowOff>
    </xdr:from>
    <xdr:to>
      <xdr:col>7</xdr:col>
      <xdr:colOff>542925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C13EE-F423-489F-8A51-C2E61CDDB9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16</xdr:col>
      <xdr:colOff>44766</xdr:colOff>
      <xdr:row>11</xdr:row>
      <xdr:rowOff>146124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D60D10-55AC-4DD1-AABF-A4A6406ECF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762000"/>
          <a:ext cx="6140766" cy="14478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16</xdr:row>
      <xdr:rowOff>82556</xdr:rowOff>
    </xdr:from>
    <xdr:to>
      <xdr:col>18</xdr:col>
      <xdr:colOff>352425</xdr:colOff>
      <xdr:row>31</xdr:row>
      <xdr:rowOff>63506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8A445-333A-45F1-8359-3660F4E89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549275</xdr:colOff>
      <xdr:row>7</xdr:row>
      <xdr:rowOff>85725</xdr:rowOff>
    </xdr:from>
    <xdr:to>
      <xdr:col>15</xdr:col>
      <xdr:colOff>244475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16690-5DC8-47D1-856A-56F2040E47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488950</xdr:colOff>
      <xdr:row>1</xdr:row>
      <xdr:rowOff>133350</xdr:rowOff>
    </xdr:from>
    <xdr:to>
      <xdr:col>11</xdr:col>
      <xdr:colOff>457355</xdr:colOff>
      <xdr:row>3</xdr:row>
      <xdr:rowOff>152420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F0C0291-BA53-49ED-93CB-3032C4370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6550" y="317500"/>
          <a:ext cx="3016405" cy="387370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3</xdr:row>
      <xdr:rowOff>107950</xdr:rowOff>
    </xdr:from>
    <xdr:to>
      <xdr:col>13</xdr:col>
      <xdr:colOff>158919</xdr:colOff>
      <xdr:row>6</xdr:row>
      <xdr:rowOff>38125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208F904-E03D-4209-B820-75C8A5BC0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660400"/>
          <a:ext cx="3283119" cy="482625"/>
        </a:xfrm>
        <a:prstGeom prst="rect">
          <a:avLst/>
        </a:prstGeom>
      </xdr:spPr>
    </xdr:pic>
    <xdr:clientData/>
  </xdr:twoCellAnchor>
  <xdr:twoCellAnchor>
    <xdr:from>
      <xdr:col>5</xdr:col>
      <xdr:colOff>3175</xdr:colOff>
      <xdr:row>13</xdr:row>
      <xdr:rowOff>158756</xdr:rowOff>
    </xdr:from>
    <xdr:to>
      <xdr:col>12</xdr:col>
      <xdr:colOff>307975</xdr:colOff>
      <xdr:row>28</xdr:row>
      <xdr:rowOff>139706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D965A7-6970-40DA-A203-AD93932951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101600</xdr:colOff>
      <xdr:row>0</xdr:row>
      <xdr:rowOff>88900</xdr:rowOff>
    </xdr:from>
    <xdr:to>
      <xdr:col>8</xdr:col>
      <xdr:colOff>355676</xdr:colOff>
      <xdr:row>2</xdr:row>
      <xdr:rowOff>88919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157D74-3522-463D-8AE5-62B7E9841E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9200" y="88900"/>
          <a:ext cx="1473276" cy="3683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8</xdr:col>
      <xdr:colOff>44546</xdr:colOff>
      <xdr:row>5</xdr:row>
      <xdr:rowOff>158787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3064EA-9CFD-46EC-8688-1577CFEB5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68300"/>
          <a:ext cx="1873346" cy="711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3BA7-E945-4275-B209-27DA3F541FA0}">
  <dimension ref="A1:F6"/>
  <sheetViews>
    <sheetView topLeftCell="A13" workbookViewId="0">
      <selection activeCell="I23" sqref="I23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</row>
    <row r="2" spans="1:6" ht="15" thickBot="1" x14ac:dyDescent="0.4">
      <c r="A2" s="2">
        <v>2</v>
      </c>
      <c r="B2" s="2">
        <v>4</v>
      </c>
      <c r="E2" t="s">
        <v>2</v>
      </c>
      <c r="F2" t="s">
        <v>3</v>
      </c>
    </row>
    <row r="3" spans="1:6" ht="15" thickBot="1" x14ac:dyDescent="0.4">
      <c r="A3" s="2">
        <v>3</v>
      </c>
      <c r="B3" s="2">
        <v>7</v>
      </c>
      <c r="D3" t="s">
        <v>4</v>
      </c>
      <c r="E3">
        <f t="array" ref="E3:F4">+LINEST(B2:B6,A2:A6,TRUE,TRUE)</f>
        <v>1.7499999999999998</v>
      </c>
      <c r="F3">
        <v>1.0000000000000009</v>
      </c>
    </row>
    <row r="4" spans="1:6" ht="15" thickBot="1" x14ac:dyDescent="0.4">
      <c r="A4" s="2">
        <v>1</v>
      </c>
      <c r="B4" s="2">
        <v>3</v>
      </c>
      <c r="D4" t="s">
        <v>5</v>
      </c>
      <c r="E4">
        <v>0.11180339887498951</v>
      </c>
      <c r="F4">
        <v>0.54772255750516619</v>
      </c>
    </row>
    <row r="5" spans="1:6" ht="15" thickBot="1" x14ac:dyDescent="0.4">
      <c r="A5" s="2">
        <v>5</v>
      </c>
      <c r="B5" s="2">
        <v>9</v>
      </c>
      <c r="D5" t="s">
        <v>6</v>
      </c>
      <c r="E5">
        <f>+E3/E4</f>
        <v>15.652475842498522</v>
      </c>
      <c r="F5">
        <f>+F3/F4</f>
        <v>1.8257418583505551</v>
      </c>
    </row>
    <row r="6" spans="1:6" ht="15" thickBot="1" x14ac:dyDescent="0.4">
      <c r="A6" s="2">
        <v>9</v>
      </c>
      <c r="B6" s="2">
        <v>17</v>
      </c>
      <c r="D6" t="s">
        <v>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F445-F358-49B6-84C4-3C78F8D8BCF8}">
  <dimension ref="A1:H11"/>
  <sheetViews>
    <sheetView tabSelected="1" workbookViewId="0">
      <selection activeCell="G5" sqref="G5"/>
    </sheetView>
  </sheetViews>
  <sheetFormatPr defaultRowHeight="14.5" x14ac:dyDescent="0.35"/>
  <sheetData>
    <row r="1" spans="1:8" ht="15" thickBot="1" x14ac:dyDescent="0.4">
      <c r="A1" s="1" t="s">
        <v>0</v>
      </c>
      <c r="B1" s="1" t="s">
        <v>1</v>
      </c>
      <c r="C1" t="s">
        <v>10</v>
      </c>
      <c r="D1" t="s">
        <v>11</v>
      </c>
      <c r="E1" t="s">
        <v>13</v>
      </c>
      <c r="G1" t="s">
        <v>12</v>
      </c>
      <c r="H1" t="s">
        <v>39</v>
      </c>
    </row>
    <row r="2" spans="1:8" ht="15" thickBot="1" x14ac:dyDescent="0.4">
      <c r="A2" s="2">
        <v>2</v>
      </c>
      <c r="B2" s="2">
        <v>4</v>
      </c>
      <c r="C2">
        <f>+B$9+B$10*A2</f>
        <v>4.5000006801288457</v>
      </c>
      <c r="D2">
        <f>+B2-C2</f>
        <v>-0.50000068012884569</v>
      </c>
      <c r="E2">
        <f>+-0.5*LN(2*PI()*$B$11)-((D2^2)/(2*$B$11))</f>
        <v>-0.73361908767683559</v>
      </c>
      <c r="G2" s="4">
        <f>+SUM(E2:E6)</f>
        <v>-4.0847606553817437</v>
      </c>
    </row>
    <row r="3" spans="1:8" ht="15" thickBot="1" x14ac:dyDescent="0.4">
      <c r="A3" s="2">
        <v>3</v>
      </c>
      <c r="B3" s="2">
        <v>7</v>
      </c>
      <c r="C3">
        <f t="shared" ref="C3:C6" si="0">+B$9+B$10*A3</f>
        <v>6.2499999145231131</v>
      </c>
      <c r="D3">
        <f t="shared" ref="D3:D6" si="1">+B3-C3</f>
        <v>0.7500000854768869</v>
      </c>
      <c r="E3">
        <f t="shared" ref="E3:E6" si="2">+-0.5*LN(2*PI()*$B$11)-((D3^2)/(2*$B$11))</f>
        <v>-1.2544567737534826</v>
      </c>
    </row>
    <row r="4" spans="1:8" ht="15" thickBot="1" x14ac:dyDescent="0.4">
      <c r="A4" s="2">
        <v>1</v>
      </c>
      <c r="B4" s="2">
        <v>3</v>
      </c>
      <c r="C4">
        <f t="shared" si="0"/>
        <v>2.7500014457345792</v>
      </c>
      <c r="D4">
        <f t="shared" si="1"/>
        <v>0.24999855426542084</v>
      </c>
      <c r="E4">
        <f t="shared" si="2"/>
        <v>-0.42111358576343827</v>
      </c>
    </row>
    <row r="5" spans="1:8" ht="15" thickBot="1" x14ac:dyDescent="0.4">
      <c r="A5" s="2">
        <v>5</v>
      </c>
      <c r="B5" s="2">
        <v>9</v>
      </c>
      <c r="C5">
        <f t="shared" si="0"/>
        <v>9.7499983833116488</v>
      </c>
      <c r="D5">
        <f t="shared" si="1"/>
        <v>-0.74999838331164881</v>
      </c>
      <c r="E5">
        <f t="shared" si="2"/>
        <v>-1.2544525183016519</v>
      </c>
    </row>
    <row r="6" spans="1:8" ht="15" thickBot="1" x14ac:dyDescent="0.4">
      <c r="A6" s="2">
        <v>9</v>
      </c>
      <c r="B6" s="2">
        <v>17</v>
      </c>
      <c r="C6">
        <f t="shared" si="0"/>
        <v>16.749995320888715</v>
      </c>
      <c r="D6">
        <f t="shared" si="1"/>
        <v>0.2500046791112851</v>
      </c>
      <c r="E6">
        <f t="shared" si="2"/>
        <v>-0.42111868988633566</v>
      </c>
    </row>
    <row r="8" spans="1:8" x14ac:dyDescent="0.35">
      <c r="A8" t="s">
        <v>8</v>
      </c>
    </row>
    <row r="9" spans="1:8" x14ac:dyDescent="0.35">
      <c r="A9" t="s">
        <v>3</v>
      </c>
      <c r="B9" s="3">
        <v>1.0000022113403118</v>
      </c>
    </row>
    <row r="10" spans="1:8" x14ac:dyDescent="0.35">
      <c r="A10" t="s">
        <v>2</v>
      </c>
      <c r="B10" s="3">
        <v>1.7499992343942672</v>
      </c>
    </row>
    <row r="11" spans="1:8" x14ac:dyDescent="0.35">
      <c r="A11" t="s">
        <v>9</v>
      </c>
      <c r="B11" s="3">
        <v>0.29999696300782053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54A7-8039-4C39-A34F-397630D0FF0F}">
  <dimension ref="A1:M16"/>
  <sheetViews>
    <sheetView topLeftCell="B1" workbookViewId="0">
      <selection activeCell="J12" sqref="J12:K12"/>
    </sheetView>
  </sheetViews>
  <sheetFormatPr defaultRowHeight="14.5" x14ac:dyDescent="0.35"/>
  <sheetData>
    <row r="1" spans="1:13" x14ac:dyDescent="0.35">
      <c r="A1" t="s">
        <v>14</v>
      </c>
      <c r="B1" t="s">
        <v>15</v>
      </c>
      <c r="C1" t="s">
        <v>17</v>
      </c>
      <c r="D1" t="s">
        <v>18</v>
      </c>
      <c r="E1" t="s">
        <v>19</v>
      </c>
      <c r="F1" t="s">
        <v>20</v>
      </c>
      <c r="G1" t="s">
        <v>23</v>
      </c>
      <c r="I1" t="s">
        <v>25</v>
      </c>
      <c r="J1" t="s">
        <v>26</v>
      </c>
      <c r="K1" t="s">
        <v>19</v>
      </c>
      <c r="L1" t="s">
        <v>20</v>
      </c>
      <c r="M1" t="s">
        <v>23</v>
      </c>
    </row>
    <row r="2" spans="1:13" x14ac:dyDescent="0.35">
      <c r="A2">
        <v>1</v>
      </c>
      <c r="B2">
        <v>39</v>
      </c>
    </row>
    <row r="3" spans="1:13" x14ac:dyDescent="0.35">
      <c r="A3">
        <v>2</v>
      </c>
      <c r="B3">
        <v>44</v>
      </c>
    </row>
    <row r="4" spans="1:13" x14ac:dyDescent="0.35">
      <c r="A4">
        <v>3</v>
      </c>
      <c r="B4">
        <v>40</v>
      </c>
      <c r="I4">
        <f>+AVERAGE(B2:B3)</f>
        <v>41.5</v>
      </c>
    </row>
    <row r="5" spans="1:13" x14ac:dyDescent="0.35">
      <c r="A5">
        <v>4</v>
      </c>
      <c r="B5">
        <v>45</v>
      </c>
      <c r="C5">
        <f>+AVERAGE(B2:B4)</f>
        <v>41</v>
      </c>
      <c r="D5">
        <f>+B5-C5</f>
        <v>4</v>
      </c>
      <c r="E5">
        <f>+D5*D5</f>
        <v>16</v>
      </c>
      <c r="F5">
        <f>+ABS(D5)</f>
        <v>4</v>
      </c>
      <c r="G5">
        <f>+ABS(D5/C5)</f>
        <v>9.7560975609756101E-2</v>
      </c>
      <c r="I5">
        <f>+AVERAGE(B3:B4)</f>
        <v>42</v>
      </c>
      <c r="J5">
        <f>+B5-I5</f>
        <v>3</v>
      </c>
      <c r="K5">
        <f>+J5*J5</f>
        <v>9</v>
      </c>
      <c r="L5">
        <f>+ABS(J5)</f>
        <v>3</v>
      </c>
      <c r="M5">
        <f>+ABS(J5/I5)</f>
        <v>7.1428571428571425E-2</v>
      </c>
    </row>
    <row r="6" spans="1:13" x14ac:dyDescent="0.35">
      <c r="A6">
        <v>5</v>
      </c>
      <c r="B6" s="4">
        <v>38</v>
      </c>
      <c r="C6">
        <f t="shared" ref="C6:C9" si="0">+AVERAGE(B3:B5)</f>
        <v>43</v>
      </c>
      <c r="D6">
        <f t="shared" ref="D6:D8" si="1">+B6-C6</f>
        <v>-5</v>
      </c>
      <c r="E6">
        <f t="shared" ref="E6:E8" si="2">+D6*D6</f>
        <v>25</v>
      </c>
      <c r="F6">
        <f t="shared" ref="F6:F8" si="3">+ABS(D6)</f>
        <v>5</v>
      </c>
      <c r="G6">
        <f t="shared" ref="G6:G8" si="4">+ABS(D6/C6)</f>
        <v>0.11627906976744186</v>
      </c>
      <c r="I6">
        <f>+AVERAGE(B4:B5)</f>
        <v>42.5</v>
      </c>
      <c r="J6">
        <f t="shared" ref="J6:J9" si="5">+B6-I6</f>
        <v>-4.5</v>
      </c>
      <c r="K6">
        <f t="shared" ref="K6:K8" si="6">+J6*J6</f>
        <v>20.25</v>
      </c>
      <c r="L6">
        <f t="shared" ref="L6:L8" si="7">+ABS(J6)</f>
        <v>4.5</v>
      </c>
      <c r="M6">
        <f t="shared" ref="M6:M8" si="8">+ABS(J6/I6)</f>
        <v>0.10588235294117647</v>
      </c>
    </row>
    <row r="7" spans="1:13" x14ac:dyDescent="0.35">
      <c r="A7">
        <v>6</v>
      </c>
      <c r="B7" s="4">
        <v>43</v>
      </c>
      <c r="C7">
        <f t="shared" si="0"/>
        <v>41</v>
      </c>
      <c r="D7">
        <f t="shared" si="1"/>
        <v>2</v>
      </c>
      <c r="E7">
        <f t="shared" si="2"/>
        <v>4</v>
      </c>
      <c r="F7">
        <f t="shared" si="3"/>
        <v>2</v>
      </c>
      <c r="G7">
        <f t="shared" si="4"/>
        <v>4.878048780487805E-2</v>
      </c>
      <c r="I7">
        <f>+AVERAGE(B5:B6)</f>
        <v>41.5</v>
      </c>
      <c r="J7">
        <f t="shared" si="5"/>
        <v>1.5</v>
      </c>
      <c r="K7">
        <f t="shared" si="6"/>
        <v>2.25</v>
      </c>
      <c r="L7">
        <f t="shared" si="7"/>
        <v>1.5</v>
      </c>
      <c r="M7">
        <f t="shared" si="8"/>
        <v>3.614457831325301E-2</v>
      </c>
    </row>
    <row r="8" spans="1:13" x14ac:dyDescent="0.35">
      <c r="A8">
        <v>7</v>
      </c>
      <c r="B8" s="4">
        <v>39</v>
      </c>
      <c r="C8">
        <f t="shared" si="0"/>
        <v>42</v>
      </c>
      <c r="D8">
        <f t="shared" si="1"/>
        <v>-3</v>
      </c>
      <c r="E8">
        <f t="shared" si="2"/>
        <v>9</v>
      </c>
      <c r="F8">
        <f t="shared" si="3"/>
        <v>3</v>
      </c>
      <c r="G8">
        <f t="shared" si="4"/>
        <v>7.1428571428571425E-2</v>
      </c>
      <c r="I8">
        <f>+AVERAGE(B6:B7)</f>
        <v>40.5</v>
      </c>
      <c r="J8">
        <f t="shared" si="5"/>
        <v>-1.5</v>
      </c>
      <c r="K8">
        <f t="shared" si="6"/>
        <v>2.25</v>
      </c>
      <c r="L8">
        <f t="shared" si="7"/>
        <v>1.5</v>
      </c>
      <c r="M8">
        <f t="shared" si="8"/>
        <v>3.7037037037037035E-2</v>
      </c>
    </row>
    <row r="9" spans="1:13" x14ac:dyDescent="0.35">
      <c r="A9">
        <v>8</v>
      </c>
      <c r="B9" t="s">
        <v>16</v>
      </c>
      <c r="C9" s="4">
        <f t="shared" si="0"/>
        <v>40</v>
      </c>
      <c r="I9">
        <f>+AVERAGE(B7:B8)</f>
        <v>41</v>
      </c>
    </row>
    <row r="10" spans="1:13" x14ac:dyDescent="0.35">
      <c r="E10">
        <f>+AVERAGE(E5:E8)</f>
        <v>13.5</v>
      </c>
      <c r="K10">
        <f>+AVERAGE(K5:K8)</f>
        <v>8.4375</v>
      </c>
    </row>
    <row r="11" spans="1:13" x14ac:dyDescent="0.35">
      <c r="E11" t="s">
        <v>21</v>
      </c>
      <c r="F11" t="s">
        <v>22</v>
      </c>
      <c r="K11" t="s">
        <v>21</v>
      </c>
      <c r="L11" t="s">
        <v>22</v>
      </c>
    </row>
    <row r="12" spans="1:13" x14ac:dyDescent="0.35">
      <c r="D12" t="s">
        <v>24</v>
      </c>
      <c r="E12" s="4">
        <f>+SQRT(10)</f>
        <v>3.1622776601683795</v>
      </c>
      <c r="J12" s="4" t="s">
        <v>28</v>
      </c>
      <c r="K12" s="4">
        <f>+SQRT(K10)</f>
        <v>2.9047375096555625</v>
      </c>
    </row>
    <row r="14" spans="1:13" x14ac:dyDescent="0.35">
      <c r="A14" t="s">
        <v>31</v>
      </c>
    </row>
    <row r="15" spans="1:13" x14ac:dyDescent="0.35">
      <c r="A15" t="s">
        <v>27</v>
      </c>
    </row>
    <row r="16" spans="1:13" x14ac:dyDescent="0.35">
      <c r="A16" t="s">
        <v>30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90ED-6921-481B-B6CB-6F6CE4E47B3F}">
  <dimension ref="A1:G20"/>
  <sheetViews>
    <sheetView topLeftCell="B5" workbookViewId="0">
      <selection activeCell="F11" sqref="F11"/>
    </sheetView>
  </sheetViews>
  <sheetFormatPr defaultRowHeight="14.5" x14ac:dyDescent="0.35"/>
  <sheetData>
    <row r="1" spans="1:7" x14ac:dyDescent="0.35">
      <c r="A1" t="s">
        <v>14</v>
      </c>
      <c r="B1" t="s">
        <v>15</v>
      </c>
      <c r="C1" t="s">
        <v>32</v>
      </c>
      <c r="E1" t="s">
        <v>33</v>
      </c>
      <c r="F1" t="s">
        <v>19</v>
      </c>
    </row>
    <row r="2" spans="1:7" x14ac:dyDescent="0.35">
      <c r="A2">
        <v>1</v>
      </c>
      <c r="B2">
        <v>39</v>
      </c>
      <c r="C2">
        <f>+B2</f>
        <v>39</v>
      </c>
    </row>
    <row r="3" spans="1:7" x14ac:dyDescent="0.35">
      <c r="A3">
        <v>2</v>
      </c>
      <c r="B3">
        <v>44</v>
      </c>
      <c r="C3">
        <f>+$B$11*B2+(1-$B$11)*C2</f>
        <v>39</v>
      </c>
      <c r="E3">
        <f>+B3-C3</f>
        <v>5</v>
      </c>
      <c r="F3">
        <f>+E3*E3</f>
        <v>25</v>
      </c>
    </row>
    <row r="4" spans="1:7" x14ac:dyDescent="0.35">
      <c r="A4">
        <v>3</v>
      </c>
      <c r="B4">
        <v>40</v>
      </c>
      <c r="C4">
        <f t="shared" ref="C4:C8" si="0">+$B$11*B3+(1-$B$11)*C3</f>
        <v>39.846731567199789</v>
      </c>
      <c r="E4">
        <f t="shared" ref="E4:E8" si="1">+B4-C4</f>
        <v>0.15326843280021052</v>
      </c>
      <c r="F4">
        <f t="shared" ref="F4:F8" si="2">+E4*E4</f>
        <v>2.3491212493032647E-2</v>
      </c>
    </row>
    <row r="5" spans="1:7" x14ac:dyDescent="0.35">
      <c r="A5">
        <v>4</v>
      </c>
      <c r="B5">
        <v>45</v>
      </c>
      <c r="C5">
        <f t="shared" si="0"/>
        <v>39.87268701126122</v>
      </c>
      <c r="E5">
        <f t="shared" si="1"/>
        <v>5.1273129887387796</v>
      </c>
      <c r="F5">
        <f t="shared" si="2"/>
        <v>26.289338484489395</v>
      </c>
    </row>
    <row r="6" spans="1:7" x14ac:dyDescent="0.35">
      <c r="A6">
        <v>5</v>
      </c>
      <c r="B6">
        <v>38</v>
      </c>
      <c r="C6">
        <f t="shared" si="0"/>
        <v>40.740978563756947</v>
      </c>
      <c r="E6">
        <f t="shared" si="1"/>
        <v>-2.740978563756947</v>
      </c>
      <c r="F6">
        <f t="shared" si="2"/>
        <v>7.5129634869750959</v>
      </c>
    </row>
    <row r="7" spans="1:7" x14ac:dyDescent="0.35">
      <c r="A7">
        <v>6</v>
      </c>
      <c r="B7">
        <v>43</v>
      </c>
      <c r="C7">
        <f t="shared" si="0"/>
        <v>40.276803948766762</v>
      </c>
      <c r="E7">
        <f t="shared" si="1"/>
        <v>2.7231960512332378</v>
      </c>
      <c r="F7">
        <f t="shared" si="2"/>
        <v>7.4157967334522992</v>
      </c>
    </row>
    <row r="8" spans="1:7" x14ac:dyDescent="0.35">
      <c r="A8">
        <v>7</v>
      </c>
      <c r="B8">
        <v>39</v>
      </c>
      <c r="C8">
        <f t="shared" si="0"/>
        <v>40.737967160817362</v>
      </c>
      <c r="E8">
        <f t="shared" si="1"/>
        <v>-1.7379671608173624</v>
      </c>
      <c r="F8">
        <f t="shared" si="2"/>
        <v>3.0205298520795636</v>
      </c>
    </row>
    <row r="10" spans="1:7" x14ac:dyDescent="0.35">
      <c r="F10">
        <f>+AVERAGE(F3:F8)</f>
        <v>11.543686628248231</v>
      </c>
      <c r="G10" t="s">
        <v>21</v>
      </c>
    </row>
    <row r="11" spans="1:7" x14ac:dyDescent="0.35">
      <c r="A11" t="s">
        <v>3</v>
      </c>
      <c r="B11">
        <v>0.16934631343995835</v>
      </c>
      <c r="F11" s="4">
        <f>+SQRT(F10)</f>
        <v>3.3976001277737544</v>
      </c>
      <c r="G11" t="s">
        <v>28</v>
      </c>
    </row>
    <row r="20" spans="1:1" x14ac:dyDescent="0.35">
      <c r="A20" t="s"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CF087-21AE-42B7-B96B-AD5705CAF0A8}">
  <dimension ref="A1:H18"/>
  <sheetViews>
    <sheetView topLeftCell="A5" workbookViewId="0">
      <selection activeCell="D11" sqref="D11"/>
    </sheetView>
  </sheetViews>
  <sheetFormatPr defaultRowHeight="14.5" x14ac:dyDescent="0.35"/>
  <sheetData>
    <row r="1" spans="1:8" x14ac:dyDescent="0.35">
      <c r="A1" t="s">
        <v>3</v>
      </c>
      <c r="B1">
        <v>0.5</v>
      </c>
    </row>
    <row r="2" spans="1:8" x14ac:dyDescent="0.35">
      <c r="A2" t="s">
        <v>2</v>
      </c>
      <c r="B2">
        <v>0.5</v>
      </c>
    </row>
    <row r="3" spans="1:8" x14ac:dyDescent="0.35">
      <c r="A3" t="s">
        <v>28</v>
      </c>
      <c r="B3" s="4">
        <f>+G17</f>
        <v>292.09440661520108</v>
      </c>
    </row>
    <row r="6" spans="1:8" s="4" customFormat="1" x14ac:dyDescent="0.35">
      <c r="A6" s="4" t="s">
        <v>34</v>
      </c>
      <c r="B6" s="4" t="s">
        <v>15</v>
      </c>
      <c r="C6" s="4" t="s">
        <v>35</v>
      </c>
      <c r="D6" s="4" t="s">
        <v>36</v>
      </c>
      <c r="E6" s="4" t="s">
        <v>32</v>
      </c>
      <c r="F6" s="4" t="s">
        <v>33</v>
      </c>
      <c r="G6" s="4" t="s">
        <v>37</v>
      </c>
    </row>
    <row r="7" spans="1:8" x14ac:dyDescent="0.35">
      <c r="A7">
        <v>1</v>
      </c>
      <c r="B7">
        <v>155</v>
      </c>
    </row>
    <row r="8" spans="1:8" x14ac:dyDescent="0.35">
      <c r="A8">
        <v>2</v>
      </c>
      <c r="B8">
        <v>180</v>
      </c>
      <c r="C8">
        <f>+B8</f>
        <v>180</v>
      </c>
      <c r="D8">
        <f>+C8-B7</f>
        <v>25</v>
      </c>
    </row>
    <row r="9" spans="1:8" x14ac:dyDescent="0.35">
      <c r="A9">
        <v>3</v>
      </c>
      <c r="B9">
        <v>260</v>
      </c>
      <c r="C9">
        <f>+$B$1*B9+(1-$B$1)*(B8+D8)</f>
        <v>232.5</v>
      </c>
      <c r="D9">
        <f>+$B$2*(C9-C8)+(1-$B$2)*D8</f>
        <v>38.75</v>
      </c>
      <c r="E9">
        <f>+C8+D8</f>
        <v>205</v>
      </c>
      <c r="F9">
        <f>+B9-E9</f>
        <v>55</v>
      </c>
      <c r="G9">
        <f>+F9*F9</f>
        <v>3025</v>
      </c>
    </row>
    <row r="10" spans="1:8" x14ac:dyDescent="0.35">
      <c r="A10">
        <v>4</v>
      </c>
      <c r="B10">
        <v>560</v>
      </c>
      <c r="C10">
        <f t="shared" ref="C10:C15" si="0">+$B$1*B10+(1-$B$1)*(B9+D9)</f>
        <v>429.375</v>
      </c>
      <c r="D10">
        <f t="shared" ref="D10:D15" si="1">+$B$2*(C10-C9)+(1-$B$2)*D9</f>
        <v>117.8125</v>
      </c>
      <c r="E10">
        <f>+C9+D9</f>
        <v>271.25</v>
      </c>
      <c r="F10">
        <f t="shared" ref="F10:F14" si="2">+B10-E10</f>
        <v>288.75</v>
      </c>
      <c r="G10">
        <f t="shared" ref="G10:G15" si="3">+F10*F10</f>
        <v>83376.5625</v>
      </c>
    </row>
    <row r="11" spans="1:8" x14ac:dyDescent="0.35">
      <c r="A11">
        <v>5</v>
      </c>
      <c r="B11">
        <v>160</v>
      </c>
      <c r="C11">
        <f t="shared" si="0"/>
        <v>418.90625</v>
      </c>
      <c r="D11">
        <f t="shared" si="1"/>
        <v>53.671875</v>
      </c>
      <c r="E11">
        <f t="shared" ref="E11:E15" si="4">+C10+D10</f>
        <v>547.1875</v>
      </c>
      <c r="F11">
        <f t="shared" si="2"/>
        <v>-387.1875</v>
      </c>
      <c r="G11">
        <f t="shared" si="3"/>
        <v>149914.16015625</v>
      </c>
    </row>
    <row r="12" spans="1:8" x14ac:dyDescent="0.35">
      <c r="A12">
        <v>6</v>
      </c>
      <c r="B12">
        <v>270</v>
      </c>
      <c r="C12">
        <f t="shared" si="0"/>
        <v>241.8359375</v>
      </c>
      <c r="D12">
        <f t="shared" si="1"/>
        <v>-61.69921875</v>
      </c>
      <c r="E12">
        <f t="shared" si="4"/>
        <v>472.578125</v>
      </c>
      <c r="F12">
        <f t="shared" si="2"/>
        <v>-202.578125</v>
      </c>
      <c r="G12">
        <f t="shared" si="3"/>
        <v>41037.896728515625</v>
      </c>
    </row>
    <row r="13" spans="1:8" x14ac:dyDescent="0.35">
      <c r="A13">
        <v>7</v>
      </c>
      <c r="B13">
        <v>600</v>
      </c>
      <c r="C13">
        <f t="shared" si="0"/>
        <v>404.150390625</v>
      </c>
      <c r="D13">
        <f>+$B$2*(C13-C12)+(1-$B$2)*D12</f>
        <v>50.3076171875</v>
      </c>
      <c r="E13">
        <f t="shared" si="4"/>
        <v>180.13671875</v>
      </c>
      <c r="F13">
        <f t="shared" si="2"/>
        <v>419.86328125</v>
      </c>
      <c r="G13">
        <f t="shared" si="3"/>
        <v>176285.1749420166</v>
      </c>
    </row>
    <row r="14" spans="1:8" x14ac:dyDescent="0.35">
      <c r="A14">
        <v>8</v>
      </c>
      <c r="B14">
        <v>165</v>
      </c>
      <c r="C14">
        <f t="shared" si="0"/>
        <v>407.65380859375</v>
      </c>
      <c r="D14">
        <f t="shared" si="1"/>
        <v>26.905517578125</v>
      </c>
      <c r="E14">
        <f t="shared" si="4"/>
        <v>454.4580078125</v>
      </c>
      <c r="F14">
        <f t="shared" si="2"/>
        <v>-289.4580078125</v>
      </c>
      <c r="G14">
        <f t="shared" si="3"/>
        <v>83785.938286781311</v>
      </c>
    </row>
    <row r="15" spans="1:8" x14ac:dyDescent="0.35">
      <c r="A15">
        <v>9</v>
      </c>
      <c r="B15">
        <v>190</v>
      </c>
      <c r="C15">
        <f t="shared" si="0"/>
        <v>190.9527587890625</v>
      </c>
      <c r="D15">
        <f t="shared" si="1"/>
        <v>-94.89776611328125</v>
      </c>
      <c r="E15">
        <f t="shared" si="4"/>
        <v>434.559326171875</v>
      </c>
      <c r="F15">
        <f>+B15-E15</f>
        <v>-244.559326171875</v>
      </c>
      <c r="G15">
        <f t="shared" si="3"/>
        <v>59809.264017641544</v>
      </c>
    </row>
    <row r="16" spans="1:8" x14ac:dyDescent="0.35">
      <c r="A16">
        <v>10</v>
      </c>
      <c r="G16">
        <f>+AVERAGE(G9:G15)</f>
        <v>85319.14237588644</v>
      </c>
      <c r="H16" t="s">
        <v>21</v>
      </c>
    </row>
    <row r="17" spans="1:8" x14ac:dyDescent="0.35">
      <c r="A17">
        <v>11</v>
      </c>
      <c r="G17">
        <f>+SQRT(G16)</f>
        <v>292.09440661520108</v>
      </c>
      <c r="H17" t="s">
        <v>28</v>
      </c>
    </row>
    <row r="18" spans="1:8" x14ac:dyDescent="0.35">
      <c r="A18">
        <v>12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65CC0-2124-4AA5-B1AB-95E3988B4A6E}">
  <dimension ref="A1:A4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</v>
      </c>
    </row>
    <row r="2" spans="1:1" x14ac:dyDescent="0.35">
      <c r="A2" t="s">
        <v>2</v>
      </c>
    </row>
    <row r="3" spans="1:1" x14ac:dyDescent="0.35">
      <c r="A3" t="s">
        <v>38</v>
      </c>
    </row>
    <row r="4" spans="1:1" x14ac:dyDescent="0.35">
      <c r="A4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OLS</vt:lpstr>
      <vt:lpstr>MLE</vt:lpstr>
      <vt:lpstr>MA</vt:lpstr>
      <vt:lpstr>SES</vt:lpstr>
      <vt:lpstr>Holt</vt:lpstr>
      <vt:lpstr>HoltWinter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 Makokha</dc:creator>
  <cp:lastModifiedBy>Adeline  Makokha</cp:lastModifiedBy>
  <dcterms:created xsi:type="dcterms:W3CDTF">2024-11-05T15:25:12Z</dcterms:created>
  <dcterms:modified xsi:type="dcterms:W3CDTF">2024-11-05T17:25:41Z</dcterms:modified>
</cp:coreProperties>
</file>