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geova\Desktop\"/>
    </mc:Choice>
  </mc:AlternateContent>
  <xr:revisionPtr revIDLastSave="0" documentId="13_ncr:1_{6EF239BD-AE1B-4239-BBBA-7E9587F09FA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Locais" sheetId="2" r:id="rId1"/>
    <sheet name="Sistemas" sheetId="3" r:id="rId2"/>
    <sheet name="Produtos P6" sheetId="4" state="hidden" r:id="rId3"/>
    <sheet name="Produtos P6 B" sheetId="5" state="hidden" r:id="rId4"/>
    <sheet name="Produtos P7" sheetId="6" r:id="rId5"/>
    <sheet name="Sistema de água potável" sheetId="11" state="hidden" r:id="rId6"/>
    <sheet name="Estrutura Civil" sheetId="12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1" l="1"/>
  <c r="E52" i="11"/>
  <c r="E51" i="11"/>
  <c r="E49" i="11"/>
  <c r="E48" i="11"/>
  <c r="E47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1" i="11"/>
  <c r="E30" i="11"/>
  <c r="E28" i="11"/>
  <c r="E27" i="11"/>
  <c r="E26" i="11"/>
  <c r="E24" i="11"/>
  <c r="E23" i="11"/>
  <c r="E22" i="11"/>
  <c r="E21" i="11"/>
  <c r="E20" i="11"/>
  <c r="E19" i="11"/>
  <c r="E18" i="11"/>
  <c r="E17" i="11"/>
  <c r="E16" i="11"/>
  <c r="E15" i="11"/>
  <c r="E14" i="11"/>
  <c r="E304" i="6"/>
  <c r="F304" i="6" s="1"/>
  <c r="E303" i="6"/>
  <c r="F303" i="6" s="1"/>
  <c r="E302" i="6"/>
  <c r="F302" i="6" s="1"/>
  <c r="E301" i="6"/>
  <c r="F301" i="6" s="1"/>
  <c r="F300" i="6"/>
  <c r="E300" i="6"/>
  <c r="E299" i="6"/>
  <c r="F299" i="6" s="1"/>
  <c r="E298" i="6"/>
  <c r="F298" i="6" s="1"/>
  <c r="E297" i="6"/>
  <c r="F297" i="6" s="1"/>
  <c r="E296" i="6"/>
  <c r="F296" i="6" s="1"/>
  <c r="E295" i="6"/>
  <c r="F295" i="6" s="1"/>
  <c r="E294" i="6"/>
  <c r="F294" i="6" s="1"/>
  <c r="E293" i="6"/>
  <c r="F293" i="6" s="1"/>
  <c r="E292" i="6"/>
  <c r="F292" i="6" s="1"/>
  <c r="E291" i="6"/>
  <c r="F291" i="6" s="1"/>
  <c r="E290" i="6"/>
  <c r="F290" i="6" s="1"/>
  <c r="E289" i="6"/>
  <c r="F289" i="6" s="1"/>
  <c r="E288" i="6"/>
  <c r="F288" i="6" s="1"/>
  <c r="E287" i="6"/>
  <c r="F287" i="6" s="1"/>
  <c r="E286" i="6"/>
  <c r="F286" i="6" s="1"/>
  <c r="E285" i="6"/>
  <c r="F285" i="6" s="1"/>
  <c r="E284" i="6"/>
  <c r="F284" i="6" s="1"/>
  <c r="E283" i="6"/>
  <c r="F283" i="6" s="1"/>
  <c r="E282" i="6"/>
  <c r="F282" i="6" s="1"/>
  <c r="E281" i="6"/>
  <c r="F281" i="6" s="1"/>
  <c r="E280" i="6"/>
  <c r="F280" i="6" s="1"/>
  <c r="E279" i="6"/>
  <c r="F279" i="6" s="1"/>
  <c r="E278" i="6"/>
  <c r="F278" i="6" s="1"/>
  <c r="E277" i="6"/>
  <c r="F277" i="6" s="1"/>
  <c r="E276" i="6"/>
  <c r="F276" i="6" s="1"/>
  <c r="E275" i="6"/>
  <c r="F275" i="6" s="1"/>
  <c r="E274" i="6"/>
  <c r="F274" i="6" s="1"/>
  <c r="E273" i="6"/>
  <c r="F273" i="6" s="1"/>
  <c r="F272" i="6"/>
  <c r="E272" i="6"/>
  <c r="E271" i="6"/>
  <c r="F271" i="6" s="1"/>
  <c r="E270" i="6"/>
  <c r="F270" i="6" s="1"/>
  <c r="E269" i="6"/>
  <c r="F269" i="6" s="1"/>
  <c r="E268" i="6"/>
  <c r="F268" i="6" s="1"/>
  <c r="E267" i="6"/>
  <c r="F267" i="6" s="1"/>
  <c r="E266" i="6"/>
  <c r="F266" i="6" s="1"/>
  <c r="E265" i="6"/>
  <c r="F265" i="6" s="1"/>
  <c r="E264" i="6"/>
  <c r="F264" i="6" s="1"/>
  <c r="E263" i="6"/>
  <c r="F263" i="6" s="1"/>
  <c r="E262" i="6"/>
  <c r="F262" i="6" s="1"/>
  <c r="E261" i="6"/>
  <c r="F261" i="6" s="1"/>
  <c r="E260" i="6"/>
  <c r="F260" i="6" s="1"/>
  <c r="E259" i="6"/>
  <c r="F259" i="6" s="1"/>
  <c r="E258" i="6"/>
  <c r="F258" i="6" s="1"/>
  <c r="E257" i="6"/>
  <c r="F257" i="6" s="1"/>
  <c r="E256" i="6"/>
  <c r="F256" i="6" s="1"/>
  <c r="E255" i="6"/>
  <c r="F255" i="6" s="1"/>
  <c r="E254" i="6"/>
  <c r="F254" i="6" s="1"/>
  <c r="E253" i="6"/>
  <c r="F253" i="6" s="1"/>
  <c r="E252" i="6"/>
  <c r="F252" i="6" s="1"/>
  <c r="E251" i="6"/>
  <c r="F251" i="6" s="1"/>
  <c r="E250" i="6"/>
  <c r="F250" i="6" s="1"/>
  <c r="E249" i="6"/>
  <c r="F249" i="6" s="1"/>
  <c r="E248" i="6"/>
  <c r="F248" i="6" s="1"/>
  <c r="E247" i="6"/>
  <c r="F247" i="6" s="1"/>
  <c r="E246" i="6"/>
  <c r="F246" i="6" s="1"/>
  <c r="E245" i="6"/>
  <c r="F245" i="6" s="1"/>
  <c r="E244" i="6"/>
  <c r="F244" i="6" s="1"/>
  <c r="E243" i="6"/>
  <c r="F243" i="6" s="1"/>
  <c r="E242" i="6"/>
  <c r="F242" i="6" s="1"/>
  <c r="E241" i="6"/>
  <c r="F241" i="6" s="1"/>
  <c r="E240" i="6"/>
  <c r="F240" i="6" s="1"/>
  <c r="E239" i="6"/>
  <c r="F239" i="6" s="1"/>
  <c r="E238" i="6"/>
  <c r="F238" i="6" s="1"/>
  <c r="E237" i="6"/>
  <c r="F237" i="6" s="1"/>
  <c r="E236" i="6"/>
  <c r="F236" i="6" s="1"/>
  <c r="E235" i="6"/>
  <c r="F235" i="6" s="1"/>
  <c r="E234" i="6"/>
  <c r="F234" i="6" s="1"/>
  <c r="E233" i="6"/>
  <c r="F233" i="6" s="1"/>
  <c r="E232" i="6"/>
  <c r="F232" i="6" s="1"/>
  <c r="E231" i="6"/>
  <c r="F231" i="6" s="1"/>
  <c r="E230" i="6"/>
  <c r="F230" i="6" s="1"/>
  <c r="E229" i="6"/>
  <c r="F229" i="6" s="1"/>
  <c r="E228" i="6"/>
  <c r="F228" i="6" s="1"/>
  <c r="E227" i="6"/>
  <c r="F227" i="6" s="1"/>
  <c r="E226" i="6"/>
  <c r="F226" i="6" s="1"/>
  <c r="E225" i="6"/>
  <c r="F225" i="6" s="1"/>
  <c r="E224" i="6"/>
  <c r="F224" i="6" s="1"/>
  <c r="E223" i="6"/>
  <c r="F223" i="6" s="1"/>
  <c r="E222" i="6"/>
  <c r="F222" i="6" s="1"/>
  <c r="E221" i="6"/>
  <c r="F221" i="6" s="1"/>
  <c r="E220" i="6"/>
  <c r="F220" i="6" s="1"/>
  <c r="E219" i="6"/>
  <c r="F219" i="6" s="1"/>
  <c r="E218" i="6"/>
  <c r="F218" i="6" s="1"/>
  <c r="E217" i="6"/>
  <c r="F217" i="6" s="1"/>
  <c r="E216" i="6"/>
  <c r="F216" i="6" s="1"/>
  <c r="E215" i="6"/>
  <c r="F215" i="6" s="1"/>
  <c r="E214" i="6"/>
  <c r="F214" i="6" s="1"/>
  <c r="E213" i="6"/>
  <c r="F213" i="6" s="1"/>
  <c r="E212" i="6"/>
  <c r="F212" i="6" s="1"/>
  <c r="E211" i="6"/>
  <c r="F211" i="6" s="1"/>
  <c r="E210" i="6"/>
  <c r="F210" i="6" s="1"/>
  <c r="E209" i="6"/>
  <c r="F209" i="6" s="1"/>
  <c r="E208" i="6"/>
  <c r="F208" i="6" s="1"/>
  <c r="E207" i="6"/>
  <c r="F207" i="6" s="1"/>
  <c r="E206" i="6"/>
  <c r="F206" i="6" s="1"/>
  <c r="E205" i="6"/>
  <c r="F205" i="6" s="1"/>
  <c r="E204" i="6"/>
  <c r="F204" i="6" s="1"/>
  <c r="E203" i="6"/>
  <c r="F203" i="6" s="1"/>
  <c r="E202" i="6"/>
  <c r="F202" i="6" s="1"/>
  <c r="E201" i="6"/>
  <c r="F201" i="6" s="1"/>
  <c r="E200" i="6"/>
  <c r="F200" i="6" s="1"/>
  <c r="E199" i="6"/>
  <c r="F199" i="6" s="1"/>
  <c r="E198" i="6"/>
  <c r="F198" i="6" s="1"/>
  <c r="E197" i="6"/>
  <c r="F197" i="6" s="1"/>
  <c r="E196" i="6"/>
  <c r="F196" i="6" s="1"/>
  <c r="E195" i="6"/>
  <c r="F195" i="6" s="1"/>
  <c r="E194" i="6"/>
  <c r="F194" i="6" s="1"/>
  <c r="E193" i="6"/>
  <c r="F193" i="6" s="1"/>
  <c r="E192" i="6"/>
  <c r="F192" i="6" s="1"/>
  <c r="E191" i="6"/>
  <c r="F191" i="6" s="1"/>
  <c r="E190" i="6"/>
  <c r="F190" i="6" s="1"/>
  <c r="E189" i="6"/>
  <c r="F189" i="6" s="1"/>
  <c r="E188" i="6"/>
  <c r="F188" i="6" s="1"/>
  <c r="E187" i="6"/>
  <c r="F187" i="6" s="1"/>
  <c r="E186" i="6"/>
  <c r="F186" i="6" s="1"/>
  <c r="E185" i="6"/>
  <c r="F185" i="6" s="1"/>
  <c r="E184" i="6"/>
  <c r="F184" i="6" s="1"/>
  <c r="E183" i="6"/>
  <c r="F183" i="6" s="1"/>
  <c r="E182" i="6"/>
  <c r="F182" i="6" s="1"/>
  <c r="E181" i="6"/>
  <c r="F181" i="6" s="1"/>
  <c r="E180" i="6"/>
  <c r="F180" i="6" s="1"/>
  <c r="E179" i="6"/>
  <c r="F179" i="6" s="1"/>
  <c r="E178" i="6"/>
  <c r="F178" i="6" s="1"/>
  <c r="E177" i="6"/>
  <c r="F177" i="6" s="1"/>
  <c r="E176" i="6"/>
  <c r="F176" i="6" s="1"/>
  <c r="E175" i="6"/>
  <c r="F175" i="6" s="1"/>
  <c r="E174" i="6"/>
  <c r="F174" i="6" s="1"/>
  <c r="E173" i="6"/>
  <c r="F173" i="6" s="1"/>
  <c r="E172" i="6"/>
  <c r="F172" i="6" s="1"/>
  <c r="E171" i="6"/>
  <c r="F171" i="6" s="1"/>
  <c r="E170" i="6"/>
  <c r="F170" i="6" s="1"/>
  <c r="E169" i="6"/>
  <c r="F169" i="6" s="1"/>
  <c r="E168" i="6"/>
  <c r="F168" i="6" s="1"/>
  <c r="E167" i="6"/>
  <c r="F167" i="6" s="1"/>
  <c r="E166" i="6"/>
  <c r="F166" i="6" s="1"/>
  <c r="E165" i="6"/>
  <c r="F165" i="6" s="1"/>
  <c r="E164" i="6"/>
  <c r="F164" i="6" s="1"/>
  <c r="E163" i="6"/>
  <c r="F163" i="6" s="1"/>
  <c r="E162" i="6"/>
  <c r="F162" i="6" s="1"/>
  <c r="E161" i="6"/>
  <c r="F161" i="6" s="1"/>
  <c r="E160" i="6"/>
  <c r="F160" i="6" s="1"/>
  <c r="E159" i="6"/>
  <c r="F159" i="6" s="1"/>
  <c r="E158" i="6"/>
  <c r="F158" i="6" s="1"/>
  <c r="E157" i="6"/>
  <c r="F157" i="6" s="1"/>
  <c r="E156" i="6"/>
  <c r="F156" i="6" s="1"/>
  <c r="E155" i="6"/>
  <c r="F155" i="6" s="1"/>
  <c r="E154" i="6"/>
  <c r="F154" i="6" s="1"/>
  <c r="E153" i="6"/>
  <c r="F153" i="6" s="1"/>
  <c r="E152" i="6"/>
  <c r="F152" i="6" s="1"/>
  <c r="E151" i="6"/>
  <c r="F151" i="6" s="1"/>
  <c r="E150" i="6"/>
  <c r="F150" i="6" s="1"/>
  <c r="E149" i="6"/>
  <c r="F149" i="6" s="1"/>
  <c r="E148" i="6"/>
  <c r="F148" i="6" s="1"/>
  <c r="E147" i="6"/>
  <c r="F147" i="6" s="1"/>
  <c r="E146" i="6"/>
  <c r="F146" i="6" s="1"/>
  <c r="E145" i="6"/>
  <c r="F145" i="6" s="1"/>
  <c r="E144" i="6"/>
  <c r="F144" i="6" s="1"/>
  <c r="E143" i="6"/>
  <c r="F143" i="6" s="1"/>
  <c r="E142" i="6"/>
  <c r="F142" i="6" s="1"/>
  <c r="E141" i="6"/>
  <c r="F141" i="6" s="1"/>
  <c r="E140" i="6"/>
  <c r="F140" i="6" s="1"/>
  <c r="E139" i="6"/>
  <c r="F139" i="6" s="1"/>
  <c r="E138" i="6"/>
  <c r="F138" i="6" s="1"/>
  <c r="E137" i="6"/>
  <c r="F137" i="6" s="1"/>
  <c r="E136" i="6"/>
  <c r="F136" i="6" s="1"/>
  <c r="E135" i="6"/>
  <c r="F135" i="6" s="1"/>
  <c r="E134" i="6"/>
  <c r="F134" i="6" s="1"/>
  <c r="E133" i="6"/>
  <c r="F133" i="6" s="1"/>
  <c r="E132" i="6"/>
  <c r="F132" i="6" s="1"/>
  <c r="E131" i="6"/>
  <c r="F131" i="6" s="1"/>
  <c r="E130" i="6"/>
  <c r="F130" i="6" s="1"/>
  <c r="E129" i="6"/>
  <c r="F129" i="6" s="1"/>
  <c r="E128" i="6"/>
  <c r="F128" i="6" s="1"/>
  <c r="E127" i="6"/>
  <c r="F127" i="6" s="1"/>
  <c r="E126" i="6"/>
  <c r="F126" i="6" s="1"/>
  <c r="E125" i="6"/>
  <c r="F125" i="6" s="1"/>
  <c r="E124" i="6"/>
  <c r="F124" i="6" s="1"/>
  <c r="E123" i="6"/>
  <c r="F123" i="6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F65" i="6" s="1"/>
  <c r="E64" i="6"/>
  <c r="F64" i="6" s="1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F53" i="6" s="1"/>
  <c r="E52" i="6"/>
  <c r="F52" i="6" s="1"/>
  <c r="E51" i="6"/>
  <c r="F51" i="6" s="1"/>
  <c r="E50" i="6"/>
  <c r="F50" i="6" s="1"/>
  <c r="E49" i="6"/>
  <c r="F49" i="6" s="1"/>
  <c r="E48" i="6"/>
  <c r="F48" i="6" s="1"/>
  <c r="E47" i="6"/>
  <c r="F47" i="6" s="1"/>
  <c r="E46" i="6"/>
  <c r="F46" i="6" s="1"/>
  <c r="E45" i="6"/>
  <c r="F45" i="6" s="1"/>
  <c r="E44" i="6"/>
  <c r="F44" i="6" s="1"/>
  <c r="E43" i="6"/>
  <c r="F43" i="6" s="1"/>
  <c r="E42" i="6"/>
  <c r="F42" i="6" s="1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F29" i="6" s="1"/>
  <c r="E28" i="6"/>
  <c r="F28" i="6" s="1"/>
  <c r="E27" i="6"/>
  <c r="F27" i="6" s="1"/>
  <c r="F26" i="6"/>
  <c r="E26" i="6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C3" i="6"/>
  <c r="E3" i="6" s="1"/>
  <c r="F3" i="6" s="1"/>
  <c r="E2" i="6"/>
  <c r="F2" i="6" s="1"/>
  <c r="H306" i="5"/>
  <c r="G306" i="5"/>
  <c r="G305" i="5"/>
  <c r="H305" i="5" s="1"/>
  <c r="H304" i="5"/>
  <c r="G304" i="5"/>
  <c r="G303" i="5"/>
  <c r="H303" i="5" s="1"/>
  <c r="H302" i="5"/>
  <c r="G302" i="5"/>
  <c r="G301" i="5"/>
  <c r="H301" i="5" s="1"/>
  <c r="H300" i="5"/>
  <c r="G300" i="5"/>
  <c r="G299" i="5"/>
  <c r="H299" i="5" s="1"/>
  <c r="H298" i="5"/>
  <c r="G298" i="5"/>
  <c r="G297" i="5"/>
  <c r="H297" i="5" s="1"/>
  <c r="H296" i="5"/>
  <c r="G296" i="5"/>
  <c r="G295" i="5"/>
  <c r="H295" i="5" s="1"/>
  <c r="H294" i="5"/>
  <c r="H293" i="5"/>
  <c r="G293" i="5"/>
  <c r="G292" i="5"/>
  <c r="H292" i="5" s="1"/>
  <c r="H291" i="5"/>
  <c r="G291" i="5"/>
  <c r="G290" i="5"/>
  <c r="H290" i="5" s="1"/>
  <c r="H289" i="5"/>
  <c r="G289" i="5"/>
  <c r="G288" i="5"/>
  <c r="H288" i="5" s="1"/>
  <c r="H287" i="5"/>
  <c r="G287" i="5"/>
  <c r="G286" i="5"/>
  <c r="H286" i="5" s="1"/>
  <c r="H285" i="5"/>
  <c r="G284" i="5"/>
  <c r="H284" i="5" s="1"/>
  <c r="H283" i="5"/>
  <c r="G283" i="5"/>
  <c r="G282" i="5"/>
  <c r="H282" i="5" s="1"/>
  <c r="H281" i="5"/>
  <c r="G281" i="5"/>
  <c r="G280" i="5"/>
  <c r="H280" i="5" s="1"/>
  <c r="H279" i="5"/>
  <c r="G279" i="5"/>
  <c r="G278" i="5"/>
  <c r="H278" i="5" s="1"/>
  <c r="H277" i="5"/>
  <c r="G277" i="5"/>
  <c r="G276" i="5"/>
  <c r="H276" i="5" s="1"/>
  <c r="H275" i="5"/>
  <c r="G275" i="5"/>
  <c r="G274" i="5"/>
  <c r="H274" i="5" s="1"/>
  <c r="H273" i="5"/>
  <c r="G273" i="5"/>
  <c r="G272" i="5"/>
  <c r="H272" i="5" s="1"/>
  <c r="H271" i="5"/>
  <c r="G271" i="5"/>
  <c r="G270" i="5"/>
  <c r="H270" i="5" s="1"/>
  <c r="H269" i="5"/>
  <c r="G269" i="5"/>
  <c r="G268" i="5"/>
  <c r="H268" i="5" s="1"/>
  <c r="H267" i="5"/>
  <c r="G267" i="5"/>
  <c r="G266" i="5"/>
  <c r="H266" i="5" s="1"/>
  <c r="H265" i="5"/>
  <c r="G265" i="5"/>
  <c r="G264" i="5"/>
  <c r="H264" i="5" s="1"/>
  <c r="H263" i="5"/>
  <c r="G263" i="5"/>
  <c r="G262" i="5"/>
  <c r="H262" i="5" s="1"/>
  <c r="H261" i="5"/>
  <c r="G261" i="5"/>
  <c r="G260" i="5"/>
  <c r="H260" i="5" s="1"/>
  <c r="H259" i="5"/>
  <c r="G259" i="5"/>
  <c r="G258" i="5"/>
  <c r="H258" i="5" s="1"/>
  <c r="H257" i="5"/>
  <c r="G257" i="5"/>
  <c r="G256" i="5"/>
  <c r="H256" i="5" s="1"/>
  <c r="H255" i="5"/>
  <c r="G255" i="5"/>
  <c r="G254" i="5"/>
  <c r="H254" i="5" s="1"/>
  <c r="H253" i="5"/>
  <c r="G253" i="5"/>
  <c r="G252" i="5"/>
  <c r="H252" i="5" s="1"/>
  <c r="H251" i="5"/>
  <c r="G251" i="5"/>
  <c r="G250" i="5"/>
  <c r="H250" i="5" s="1"/>
  <c r="H249" i="5"/>
  <c r="G249" i="5"/>
  <c r="G248" i="5"/>
  <c r="H248" i="5" s="1"/>
  <c r="H247" i="5"/>
  <c r="G247" i="5"/>
  <c r="G246" i="5"/>
  <c r="H246" i="5" s="1"/>
  <c r="H245" i="5"/>
  <c r="G245" i="5"/>
  <c r="G244" i="5"/>
  <c r="H244" i="5" s="1"/>
  <c r="H243" i="5"/>
  <c r="G243" i="5"/>
  <c r="G242" i="5"/>
  <c r="H242" i="5" s="1"/>
  <c r="H241" i="5"/>
  <c r="G241" i="5"/>
  <c r="G240" i="5"/>
  <c r="H240" i="5" s="1"/>
  <c r="H239" i="5"/>
  <c r="G239" i="5"/>
  <c r="G238" i="5"/>
  <c r="H238" i="5" s="1"/>
  <c r="H237" i="5"/>
  <c r="G237" i="5"/>
  <c r="H236" i="5"/>
  <c r="G235" i="5"/>
  <c r="H235" i="5" s="1"/>
  <c r="H234" i="5"/>
  <c r="G234" i="5"/>
  <c r="G233" i="5"/>
  <c r="H233" i="5" s="1"/>
  <c r="H232" i="5"/>
  <c r="G232" i="5"/>
  <c r="G231" i="5"/>
  <c r="H231" i="5" s="1"/>
  <c r="H230" i="5"/>
  <c r="G230" i="5"/>
  <c r="G229" i="5"/>
  <c r="H229" i="5" s="1"/>
  <c r="H228" i="5"/>
  <c r="G228" i="5"/>
  <c r="G227" i="5"/>
  <c r="H227" i="5" s="1"/>
  <c r="H226" i="5"/>
  <c r="G226" i="5"/>
  <c r="G225" i="5"/>
  <c r="H225" i="5" s="1"/>
  <c r="H224" i="5"/>
  <c r="G224" i="5"/>
  <c r="G223" i="5"/>
  <c r="H223" i="5" s="1"/>
  <c r="H222" i="5"/>
  <c r="G222" i="5"/>
  <c r="G221" i="5"/>
  <c r="H221" i="5" s="1"/>
  <c r="H220" i="5"/>
  <c r="G220" i="5"/>
  <c r="G219" i="5"/>
  <c r="H219" i="5" s="1"/>
  <c r="H218" i="5"/>
  <c r="G218" i="5"/>
  <c r="G217" i="5"/>
  <c r="H217" i="5" s="1"/>
  <c r="H216" i="5"/>
  <c r="G216" i="5"/>
  <c r="G214" i="5"/>
  <c r="H214" i="5" s="1"/>
  <c r="H213" i="5"/>
  <c r="G213" i="5"/>
  <c r="G212" i="5"/>
  <c r="H212" i="5" s="1"/>
  <c r="H211" i="5"/>
  <c r="G211" i="5"/>
  <c r="G210" i="5"/>
  <c r="H210" i="5" s="1"/>
  <c r="H209" i="5"/>
  <c r="G209" i="5"/>
  <c r="G208" i="5"/>
  <c r="H208" i="5" s="1"/>
  <c r="H207" i="5"/>
  <c r="G207" i="5"/>
  <c r="G205" i="5"/>
  <c r="H205" i="5" s="1"/>
  <c r="H204" i="5"/>
  <c r="G204" i="5"/>
  <c r="G203" i="5"/>
  <c r="H203" i="5" s="1"/>
  <c r="H202" i="5"/>
  <c r="G202" i="5"/>
  <c r="G201" i="5"/>
  <c r="H201" i="5" s="1"/>
  <c r="H200" i="5"/>
  <c r="G200" i="5"/>
  <c r="G199" i="5"/>
  <c r="H199" i="5" s="1"/>
  <c r="H198" i="5"/>
  <c r="G198" i="5"/>
  <c r="G197" i="5"/>
  <c r="H197" i="5" s="1"/>
  <c r="H196" i="5"/>
  <c r="G196" i="5"/>
  <c r="G195" i="5"/>
  <c r="H195" i="5" s="1"/>
  <c r="H194" i="5"/>
  <c r="G194" i="5"/>
  <c r="G193" i="5"/>
  <c r="H193" i="5" s="1"/>
  <c r="H192" i="5"/>
  <c r="G192" i="5"/>
  <c r="G191" i="5"/>
  <c r="H191" i="5" s="1"/>
  <c r="H189" i="5"/>
  <c r="G189" i="5"/>
  <c r="G188" i="5"/>
  <c r="H188" i="5" s="1"/>
  <c r="H187" i="5"/>
  <c r="G187" i="5"/>
  <c r="G186" i="5"/>
  <c r="H186" i="5" s="1"/>
  <c r="H185" i="5"/>
  <c r="G185" i="5"/>
  <c r="G184" i="5"/>
  <c r="H184" i="5" s="1"/>
  <c r="H183" i="5"/>
  <c r="G183" i="5"/>
  <c r="G182" i="5"/>
  <c r="H182" i="5" s="1"/>
  <c r="H181" i="5"/>
  <c r="G181" i="5"/>
  <c r="G180" i="5"/>
  <c r="H180" i="5" s="1"/>
  <c r="H179" i="5"/>
  <c r="G179" i="5"/>
  <c r="G178" i="5"/>
  <c r="H178" i="5" s="1"/>
  <c r="H177" i="5"/>
  <c r="G177" i="5"/>
  <c r="G176" i="5"/>
  <c r="H176" i="5" s="1"/>
  <c r="G175" i="5"/>
  <c r="H175" i="5" s="1"/>
  <c r="G174" i="5"/>
  <c r="H174" i="5" s="1"/>
  <c r="G173" i="5"/>
  <c r="H173" i="5" s="1"/>
  <c r="G172" i="5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65" i="5"/>
  <c r="H165" i="5" s="1"/>
  <c r="G164" i="5"/>
  <c r="H164" i="5" s="1"/>
  <c r="G163" i="5"/>
  <c r="H163" i="5" s="1"/>
  <c r="G162" i="5"/>
  <c r="H162" i="5" s="1"/>
  <c r="G161" i="5"/>
  <c r="H161" i="5" s="1"/>
  <c r="G160" i="5"/>
  <c r="H160" i="5" s="1"/>
  <c r="G159" i="5"/>
  <c r="H159" i="5" s="1"/>
  <c r="G158" i="5"/>
  <c r="H158" i="5" s="1"/>
  <c r="G157" i="5"/>
  <c r="H157" i="5" s="1"/>
  <c r="G156" i="5"/>
  <c r="H156" i="5" s="1"/>
  <c r="G155" i="5"/>
  <c r="H155" i="5" s="1"/>
  <c r="G154" i="5"/>
  <c r="H154" i="5" s="1"/>
  <c r="G153" i="5"/>
  <c r="H153" i="5" s="1"/>
  <c r="G152" i="5"/>
  <c r="H152" i="5" s="1"/>
  <c r="G151" i="5"/>
  <c r="H151" i="5" s="1"/>
  <c r="G150" i="5"/>
  <c r="H150" i="5" s="1"/>
  <c r="G149" i="5"/>
  <c r="H149" i="5" s="1"/>
  <c r="G148" i="5"/>
  <c r="H148" i="5" s="1"/>
  <c r="G147" i="5"/>
  <c r="H147" i="5" s="1"/>
  <c r="G146" i="5"/>
  <c r="H146" i="5" s="1"/>
  <c r="G145" i="5"/>
  <c r="H145" i="5" s="1"/>
  <c r="G144" i="5"/>
  <c r="H144" i="5" s="1"/>
  <c r="G143" i="5"/>
  <c r="H143" i="5" s="1"/>
  <c r="G142" i="5"/>
  <c r="H142" i="5" s="1"/>
  <c r="G141" i="5"/>
  <c r="H141" i="5" s="1"/>
  <c r="G140" i="5"/>
  <c r="H140" i="5" s="1"/>
  <c r="G139" i="5"/>
  <c r="H139" i="5" s="1"/>
  <c r="G138" i="5"/>
  <c r="H138" i="5" s="1"/>
  <c r="G137" i="5"/>
  <c r="H137" i="5" s="1"/>
  <c r="G136" i="5"/>
  <c r="H136" i="5" s="1"/>
  <c r="G135" i="5"/>
  <c r="H135" i="5" s="1"/>
  <c r="G134" i="5"/>
  <c r="H134" i="5" s="1"/>
  <c r="G133" i="5"/>
  <c r="H133" i="5" s="1"/>
  <c r="G132" i="5"/>
  <c r="H132" i="5" s="1"/>
  <c r="G131" i="5"/>
  <c r="H131" i="5" s="1"/>
  <c r="G130" i="5"/>
  <c r="H130" i="5" s="1"/>
  <c r="G129" i="5"/>
  <c r="H129" i="5" s="1"/>
  <c r="G128" i="5"/>
  <c r="H128" i="5" s="1"/>
  <c r="G127" i="5"/>
  <c r="H127" i="5" s="1"/>
  <c r="G126" i="5"/>
  <c r="H126" i="5" s="1"/>
  <c r="G125" i="5"/>
  <c r="H125" i="5" s="1"/>
  <c r="G124" i="5"/>
  <c r="H124" i="5" s="1"/>
  <c r="G123" i="5"/>
  <c r="H123" i="5" s="1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H116" i="5"/>
  <c r="H115" i="5"/>
  <c r="G115" i="5"/>
  <c r="H114" i="5"/>
  <c r="G114" i="5"/>
  <c r="H113" i="5"/>
  <c r="G113" i="5"/>
  <c r="H112" i="5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G94" i="5"/>
  <c r="G93" i="5"/>
  <c r="H93" i="5" s="1"/>
  <c r="G92" i="5"/>
  <c r="H92" i="5" s="1"/>
  <c r="G91" i="5"/>
  <c r="H91" i="5" s="1"/>
  <c r="G90" i="5"/>
  <c r="H90" i="5" s="1"/>
  <c r="G89" i="5"/>
  <c r="H89" i="5" s="1"/>
  <c r="H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4" i="5"/>
  <c r="E3" i="5"/>
  <c r="E306" i="4"/>
  <c r="E305" i="4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F247" i="4"/>
  <c r="E247" i="4"/>
  <c r="E246" i="4"/>
  <c r="F246" i="4" s="1"/>
  <c r="E245" i="4"/>
  <c r="F245" i="4" s="1"/>
  <c r="E244" i="4"/>
  <c r="F244" i="4" s="1"/>
  <c r="F243" i="4"/>
  <c r="E243" i="4"/>
  <c r="E242" i="4"/>
  <c r="F242" i="4" s="1"/>
  <c r="E241" i="4"/>
  <c r="F241" i="4" s="1"/>
  <c r="E240" i="4"/>
  <c r="F240" i="4" s="1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E200" i="4"/>
  <c r="F200" i="4" s="1"/>
  <c r="F199" i="4"/>
  <c r="E199" i="4"/>
  <c r="E198" i="4"/>
  <c r="F198" i="4" s="1"/>
  <c r="F197" i="4"/>
  <c r="E197" i="4"/>
  <c r="E196" i="4"/>
  <c r="F196" i="4" s="1"/>
  <c r="F195" i="4"/>
  <c r="E195" i="4"/>
  <c r="E194" i="4"/>
  <c r="F194" i="4" s="1"/>
  <c r="F193" i="4"/>
  <c r="E193" i="4"/>
  <c r="E192" i="4"/>
  <c r="F192" i="4" s="1"/>
  <c r="F191" i="4"/>
  <c r="E191" i="4"/>
  <c r="E190" i="4"/>
  <c r="F190" i="4" s="1"/>
  <c r="F189" i="4"/>
  <c r="E189" i="4"/>
  <c r="E188" i="4"/>
  <c r="F188" i="4" s="1"/>
  <c r="F187" i="4"/>
  <c r="E187" i="4"/>
  <c r="E186" i="4"/>
  <c r="F186" i="4" s="1"/>
  <c r="F185" i="4"/>
  <c r="E185" i="4"/>
  <c r="E184" i="4"/>
  <c r="F184" i="4" s="1"/>
  <c r="F183" i="4"/>
  <c r="E183" i="4"/>
  <c r="E182" i="4"/>
  <c r="F182" i="4" s="1"/>
  <c r="F181" i="4"/>
  <c r="E181" i="4"/>
  <c r="E180" i="4"/>
  <c r="F180" i="4" s="1"/>
  <c r="F179" i="4"/>
  <c r="E179" i="4"/>
  <c r="E178" i="4"/>
  <c r="F178" i="4" s="1"/>
  <c r="F177" i="4"/>
  <c r="E177" i="4"/>
  <c r="E176" i="4"/>
  <c r="F176" i="4" s="1"/>
  <c r="F175" i="4"/>
  <c r="E175" i="4"/>
  <c r="E174" i="4"/>
  <c r="F174" i="4" s="1"/>
  <c r="F173" i="4"/>
  <c r="E173" i="4"/>
  <c r="E172" i="4"/>
  <c r="F172" i="4" s="1"/>
  <c r="F171" i="4"/>
  <c r="E171" i="4"/>
  <c r="E170" i="4"/>
  <c r="F170" i="4" s="1"/>
  <c r="F169" i="4"/>
  <c r="E169" i="4"/>
  <c r="E168" i="4"/>
  <c r="F168" i="4" s="1"/>
  <c r="F167" i="4"/>
  <c r="E167" i="4"/>
  <c r="E166" i="4"/>
  <c r="F166" i="4" s="1"/>
  <c r="F165" i="4"/>
  <c r="E165" i="4"/>
  <c r="E164" i="4"/>
  <c r="F164" i="4" s="1"/>
  <c r="F163" i="4"/>
  <c r="E163" i="4"/>
  <c r="E162" i="4"/>
  <c r="F162" i="4" s="1"/>
  <c r="F161" i="4"/>
  <c r="E161" i="4"/>
  <c r="E160" i="4"/>
  <c r="E159" i="4"/>
  <c r="F159" i="4" s="1"/>
  <c r="F158" i="4"/>
  <c r="E158" i="4"/>
  <c r="E157" i="4"/>
  <c r="F157" i="4" s="1"/>
  <c r="F156" i="4"/>
  <c r="E156" i="4"/>
  <c r="E155" i="4"/>
  <c r="F155" i="4" s="1"/>
  <c r="F154" i="4"/>
  <c r="E154" i="4"/>
  <c r="E153" i="4"/>
  <c r="F153" i="4" s="1"/>
  <c r="F152" i="4"/>
  <c r="E152" i="4"/>
  <c r="E151" i="4"/>
  <c r="F151" i="4" s="1"/>
  <c r="F150" i="4"/>
  <c r="E150" i="4"/>
  <c r="E149" i="4"/>
  <c r="F149" i="4" s="1"/>
  <c r="F148" i="4"/>
  <c r="E148" i="4"/>
  <c r="E147" i="4"/>
  <c r="F147" i="4" s="1"/>
  <c r="F146" i="4"/>
  <c r="E146" i="4"/>
  <c r="E145" i="4"/>
  <c r="F145" i="4" s="1"/>
  <c r="F144" i="4"/>
  <c r="E144" i="4"/>
  <c r="E143" i="4"/>
  <c r="F143" i="4" s="1"/>
  <c r="F142" i="4"/>
  <c r="E142" i="4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C3" i="4"/>
  <c r="I52" i="3"/>
  <c r="C52" i="3"/>
  <c r="I51" i="3"/>
  <c r="C51" i="3"/>
  <c r="I50" i="3"/>
  <c r="C50" i="3"/>
  <c r="I49" i="3"/>
  <c r="C49" i="3"/>
  <c r="I48" i="3"/>
  <c r="C48" i="3"/>
  <c r="I47" i="3"/>
  <c r="C47" i="3"/>
  <c r="I46" i="3"/>
  <c r="C46" i="3"/>
  <c r="I45" i="3"/>
  <c r="I43" i="3"/>
  <c r="C43" i="3"/>
  <c r="I42" i="3"/>
  <c r="C42" i="3"/>
  <c r="I41" i="3"/>
  <c r="C41" i="3"/>
  <c r="I40" i="3"/>
  <c r="C40" i="3"/>
  <c r="I39" i="3"/>
  <c r="C39" i="3"/>
  <c r="I38" i="3"/>
  <c r="C38" i="3"/>
  <c r="I37" i="3"/>
  <c r="C37" i="3"/>
  <c r="I36" i="3"/>
  <c r="I34" i="3"/>
  <c r="C34" i="3"/>
  <c r="I33" i="3"/>
  <c r="C33" i="3"/>
  <c r="I32" i="3"/>
  <c r="C32" i="3"/>
  <c r="I31" i="3"/>
  <c r="C31" i="3"/>
  <c r="I30" i="3"/>
  <c r="C30" i="3"/>
  <c r="I26" i="3"/>
  <c r="C26" i="3"/>
  <c r="I25" i="3"/>
  <c r="C25" i="3"/>
  <c r="I24" i="3"/>
  <c r="C24" i="3"/>
  <c r="I23" i="3"/>
  <c r="C23" i="3"/>
  <c r="I22" i="3"/>
  <c r="C22" i="3"/>
  <c r="I21" i="3"/>
  <c r="C21" i="3"/>
  <c r="I20" i="3"/>
  <c r="C20" i="3"/>
  <c r="I17" i="3"/>
  <c r="C17" i="3"/>
  <c r="I16" i="3"/>
  <c r="C16" i="3"/>
  <c r="I15" i="3"/>
  <c r="C15" i="3"/>
  <c r="I14" i="3"/>
  <c r="C14" i="3"/>
  <c r="I13" i="3"/>
  <c r="C13" i="3"/>
  <c r="I12" i="3"/>
  <c r="C12" i="3"/>
  <c r="I11" i="3"/>
  <c r="C11" i="3"/>
  <c r="I8" i="3"/>
  <c r="C8" i="3"/>
  <c r="I7" i="3"/>
  <c r="C7" i="3"/>
  <c r="I6" i="3"/>
  <c r="C6" i="3"/>
  <c r="I5" i="3"/>
  <c r="C5" i="3"/>
  <c r="I4" i="3"/>
  <c r="C4" i="3"/>
  <c r="H1165" i="2"/>
  <c r="H1164" i="2"/>
  <c r="H1163" i="2"/>
  <c r="H1162" i="2"/>
  <c r="H1161" i="2"/>
  <c r="H1160" i="2"/>
  <c r="H1159" i="2"/>
  <c r="H1158" i="2"/>
  <c r="H1157" i="2"/>
  <c r="E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E1108" i="2"/>
  <c r="H1107" i="2"/>
  <c r="E1107" i="2"/>
  <c r="H1106" i="2"/>
  <c r="E1106" i="2"/>
  <c r="H1075" i="2"/>
  <c r="E1075" i="2"/>
  <c r="H1074" i="2"/>
  <c r="E1074" i="2"/>
  <c r="H1073" i="2"/>
  <c r="E1073" i="2"/>
  <c r="H1072" i="2"/>
  <c r="E1072" i="2"/>
  <c r="H1071" i="2"/>
  <c r="E1071" i="2"/>
  <c r="H1070" i="2"/>
  <c r="E1070" i="2"/>
  <c r="H1069" i="2"/>
  <c r="E1069" i="2"/>
  <c r="H1068" i="2"/>
  <c r="E1068" i="2"/>
  <c r="H1067" i="2"/>
  <c r="E1067" i="2"/>
  <c r="H1066" i="2"/>
  <c r="E1066" i="2"/>
  <c r="H1065" i="2"/>
  <c r="E1065" i="2"/>
  <c r="H1064" i="2"/>
  <c r="E1064" i="2"/>
  <c r="H1063" i="2"/>
  <c r="E1063" i="2"/>
  <c r="H1062" i="2"/>
  <c r="E1062" i="2"/>
  <c r="H1061" i="2"/>
  <c r="E1061" i="2"/>
  <c r="H1060" i="2"/>
  <c r="E1060" i="2"/>
  <c r="H1059" i="2"/>
  <c r="E1059" i="2"/>
  <c r="H1058" i="2"/>
  <c r="E1058" i="2"/>
  <c r="H1057" i="2"/>
  <c r="E1057" i="2"/>
  <c r="H1056" i="2"/>
  <c r="E1056" i="2"/>
  <c r="H1055" i="2"/>
  <c r="E1055" i="2"/>
  <c r="H1054" i="2"/>
  <c r="E1054" i="2"/>
  <c r="H1053" i="2"/>
  <c r="E1053" i="2"/>
  <c r="H1052" i="2"/>
  <c r="E1052" i="2"/>
  <c r="H1051" i="2"/>
  <c r="E1051" i="2"/>
  <c r="H1050" i="2"/>
  <c r="E1050" i="2"/>
  <c r="H1049" i="2"/>
  <c r="E1049" i="2"/>
  <c r="H1048" i="2"/>
  <c r="E1048" i="2"/>
  <c r="H1047" i="2"/>
  <c r="E1047" i="2"/>
  <c r="H1046" i="2"/>
  <c r="E1046" i="2"/>
  <c r="H1045" i="2"/>
  <c r="E1045" i="2"/>
  <c r="H1044" i="2"/>
  <c r="E1044" i="2"/>
  <c r="H1043" i="2"/>
  <c r="E1043" i="2"/>
  <c r="H1042" i="2"/>
  <c r="E1042" i="2"/>
  <c r="H1041" i="2"/>
  <c r="E1041" i="2"/>
  <c r="H1040" i="2"/>
  <c r="E1040" i="2"/>
  <c r="H1039" i="2"/>
  <c r="E1039" i="2"/>
  <c r="H1038" i="2"/>
  <c r="E1038" i="2"/>
  <c r="H1037" i="2"/>
  <c r="E1037" i="2"/>
  <c r="H1036" i="2"/>
  <c r="E1036" i="2"/>
  <c r="H1035" i="2"/>
  <c r="E1035" i="2"/>
  <c r="H1034" i="2"/>
  <c r="E1034" i="2"/>
  <c r="H1033" i="2"/>
  <c r="E1033" i="2"/>
  <c r="H1032" i="2"/>
  <c r="E1032" i="2"/>
  <c r="H1031" i="2"/>
  <c r="E1031" i="2"/>
  <c r="H1030" i="2"/>
  <c r="E1030" i="2"/>
  <c r="H1029" i="2"/>
  <c r="E1029" i="2"/>
  <c r="H1028" i="2"/>
  <c r="E1028" i="2"/>
  <c r="H1027" i="2"/>
  <c r="E1027" i="2"/>
  <c r="H1026" i="2"/>
  <c r="E1026" i="2"/>
  <c r="H1025" i="2"/>
  <c r="E1025" i="2"/>
  <c r="H1024" i="2"/>
  <c r="E1024" i="2"/>
  <c r="H1023" i="2"/>
  <c r="E1023" i="2"/>
  <c r="H1022" i="2"/>
  <c r="E1022" i="2"/>
  <c r="H1021" i="2"/>
  <c r="E1021" i="2"/>
  <c r="H1020" i="2"/>
  <c r="E1020" i="2"/>
  <c r="H1019" i="2"/>
  <c r="E1019" i="2"/>
  <c r="H1018" i="2"/>
  <c r="E1018" i="2"/>
  <c r="H1017" i="2"/>
  <c r="E1017" i="2"/>
  <c r="H1016" i="2"/>
  <c r="E1016" i="2"/>
  <c r="H1015" i="2"/>
  <c r="E1015" i="2"/>
  <c r="H1014" i="2"/>
  <c r="E1014" i="2"/>
  <c r="H1013" i="2"/>
  <c r="E1013" i="2"/>
  <c r="H1012" i="2"/>
  <c r="E1012" i="2"/>
  <c r="H1011" i="2"/>
  <c r="E1011" i="2"/>
  <c r="H1010" i="2"/>
  <c r="E1010" i="2"/>
  <c r="H1009" i="2"/>
  <c r="E1009" i="2"/>
  <c r="H1008" i="2"/>
  <c r="E1008" i="2"/>
  <c r="H1007" i="2"/>
  <c r="E1007" i="2"/>
  <c r="H1006" i="2"/>
  <c r="E1006" i="2"/>
  <c r="H1005" i="2"/>
  <c r="E1005" i="2"/>
  <c r="H1004" i="2"/>
  <c r="E1004" i="2"/>
  <c r="H1003" i="2"/>
  <c r="E1003" i="2"/>
  <c r="H1002" i="2"/>
  <c r="E1002" i="2"/>
  <c r="H1001" i="2"/>
  <c r="E1001" i="2"/>
  <c r="H1000" i="2"/>
  <c r="E1000" i="2"/>
  <c r="H999" i="2"/>
  <c r="E999" i="2"/>
  <c r="H998" i="2"/>
  <c r="E998" i="2"/>
  <c r="H997" i="2"/>
  <c r="E997" i="2"/>
  <c r="H996" i="2"/>
  <c r="E996" i="2"/>
  <c r="H995" i="2"/>
  <c r="E995" i="2"/>
  <c r="H994" i="2"/>
  <c r="E994" i="2"/>
  <c r="H993" i="2"/>
  <c r="E993" i="2"/>
  <c r="H992" i="2"/>
  <c r="E992" i="2"/>
  <c r="H991" i="2"/>
  <c r="E991" i="2"/>
  <c r="H990" i="2"/>
  <c r="E990" i="2"/>
  <c r="H989" i="2"/>
  <c r="E989" i="2"/>
  <c r="H988" i="2"/>
  <c r="E988" i="2"/>
  <c r="H987" i="2"/>
  <c r="E987" i="2"/>
  <c r="H986" i="2"/>
  <c r="E986" i="2"/>
  <c r="H985" i="2"/>
  <c r="E985" i="2"/>
  <c r="H984" i="2"/>
  <c r="E984" i="2"/>
  <c r="H983" i="2"/>
  <c r="E983" i="2"/>
  <c r="H982" i="2"/>
  <c r="E982" i="2"/>
  <c r="H981" i="2"/>
  <c r="E981" i="2"/>
  <c r="H980" i="2"/>
  <c r="E980" i="2"/>
  <c r="H979" i="2"/>
  <c r="E979" i="2"/>
  <c r="H978" i="2"/>
  <c r="E978" i="2"/>
  <c r="H977" i="2"/>
  <c r="E977" i="2"/>
  <c r="H976" i="2"/>
  <c r="E976" i="2"/>
  <c r="H975" i="2"/>
  <c r="E975" i="2"/>
  <c r="H974" i="2"/>
  <c r="E974" i="2"/>
  <c r="H973" i="2"/>
  <c r="E973" i="2"/>
  <c r="H972" i="2"/>
  <c r="E972" i="2"/>
  <c r="H971" i="2"/>
  <c r="E971" i="2"/>
  <c r="H970" i="2"/>
  <c r="E970" i="2"/>
  <c r="H969" i="2"/>
  <c r="E969" i="2"/>
  <c r="H968" i="2"/>
  <c r="E968" i="2"/>
  <c r="H967" i="2"/>
  <c r="E967" i="2"/>
  <c r="H966" i="2"/>
  <c r="E966" i="2"/>
  <c r="H965" i="2"/>
  <c r="E965" i="2"/>
  <c r="H964" i="2"/>
  <c r="E964" i="2"/>
  <c r="H963" i="2"/>
  <c r="E963" i="2"/>
  <c r="H962" i="2"/>
  <c r="E962" i="2"/>
  <c r="H961" i="2"/>
  <c r="E961" i="2"/>
  <c r="H960" i="2"/>
  <c r="E960" i="2"/>
  <c r="H959" i="2"/>
  <c r="E959" i="2"/>
  <c r="H958" i="2"/>
  <c r="E958" i="2"/>
  <c r="H957" i="2"/>
  <c r="E957" i="2"/>
  <c r="H956" i="2"/>
  <c r="E956" i="2"/>
  <c r="H955" i="2"/>
  <c r="E955" i="2"/>
  <c r="H954" i="2"/>
  <c r="E954" i="2"/>
  <c r="H953" i="2"/>
  <c r="E953" i="2"/>
  <c r="H952" i="2"/>
  <c r="E952" i="2"/>
  <c r="H951" i="2"/>
  <c r="E951" i="2"/>
  <c r="H950" i="2"/>
  <c r="E950" i="2"/>
  <c r="H949" i="2"/>
  <c r="E949" i="2"/>
  <c r="H948" i="2"/>
  <c r="E948" i="2"/>
  <c r="H947" i="2"/>
  <c r="E947" i="2"/>
  <c r="H946" i="2"/>
  <c r="E946" i="2"/>
  <c r="H945" i="2"/>
  <c r="E945" i="2"/>
  <c r="H944" i="2"/>
  <c r="E944" i="2"/>
  <c r="H943" i="2"/>
  <c r="E943" i="2"/>
  <c r="H942" i="2"/>
  <c r="E942" i="2"/>
  <c r="H941" i="2"/>
  <c r="E941" i="2"/>
  <c r="H940" i="2"/>
  <c r="E940" i="2"/>
  <c r="H939" i="2"/>
  <c r="E939" i="2"/>
  <c r="H938" i="2"/>
  <c r="E938" i="2"/>
  <c r="H937" i="2"/>
  <c r="E937" i="2"/>
  <c r="H936" i="2"/>
  <c r="E936" i="2"/>
  <c r="H935" i="2"/>
  <c r="E935" i="2"/>
  <c r="H934" i="2"/>
  <c r="E934" i="2"/>
  <c r="H933" i="2"/>
  <c r="E933" i="2"/>
  <c r="H932" i="2"/>
  <c r="E932" i="2"/>
  <c r="H931" i="2"/>
  <c r="E931" i="2"/>
  <c r="H930" i="2"/>
  <c r="E930" i="2"/>
  <c r="H929" i="2"/>
  <c r="E929" i="2"/>
  <c r="H928" i="2"/>
  <c r="E928" i="2"/>
  <c r="H927" i="2"/>
  <c r="E927" i="2"/>
  <c r="H926" i="2"/>
  <c r="G926" i="2"/>
  <c r="E926" i="2"/>
  <c r="H920" i="2"/>
  <c r="E920" i="2"/>
  <c r="H903" i="2"/>
  <c r="E903" i="2"/>
  <c r="H886" i="2"/>
  <c r="E886" i="2"/>
  <c r="H874" i="2"/>
  <c r="E874" i="2"/>
  <c r="H871" i="2"/>
  <c r="E871" i="2"/>
  <c r="H867" i="2"/>
  <c r="E867" i="2"/>
  <c r="H866" i="2"/>
  <c r="E866" i="2"/>
  <c r="H865" i="2"/>
  <c r="E865" i="2"/>
  <c r="H864" i="2"/>
  <c r="E864" i="2"/>
  <c r="H863" i="2"/>
  <c r="E863" i="2"/>
  <c r="H862" i="2"/>
  <c r="E862" i="2"/>
  <c r="H861" i="2"/>
  <c r="E861" i="2"/>
  <c r="H858" i="2"/>
  <c r="E858" i="2"/>
  <c r="H857" i="2"/>
  <c r="E857" i="2"/>
  <c r="H856" i="2"/>
  <c r="E856" i="2"/>
  <c r="H855" i="2"/>
  <c r="E855" i="2"/>
  <c r="H852" i="2"/>
  <c r="E852" i="2"/>
  <c r="H851" i="2"/>
  <c r="E851" i="2"/>
  <c r="H850" i="2"/>
  <c r="E850" i="2"/>
  <c r="H847" i="2"/>
  <c r="E847" i="2"/>
  <c r="H846" i="2"/>
  <c r="E846" i="2"/>
  <c r="H845" i="2"/>
  <c r="E845" i="2"/>
  <c r="H844" i="2"/>
  <c r="E844" i="2"/>
  <c r="H841" i="2"/>
  <c r="E841" i="2"/>
  <c r="H840" i="2"/>
  <c r="E840" i="2"/>
  <c r="H839" i="2"/>
  <c r="E839" i="2"/>
  <c r="H836" i="2"/>
  <c r="E836" i="2"/>
  <c r="H835" i="2"/>
  <c r="E835" i="2"/>
  <c r="H834" i="2"/>
  <c r="E834" i="2"/>
  <c r="H833" i="2"/>
  <c r="E833" i="2"/>
  <c r="H830" i="2"/>
  <c r="E830" i="2"/>
  <c r="H829" i="2"/>
  <c r="E829" i="2"/>
  <c r="H828" i="2"/>
  <c r="E828" i="2"/>
  <c r="H824" i="2"/>
  <c r="E824" i="2"/>
  <c r="H823" i="2"/>
  <c r="E823" i="2"/>
  <c r="H822" i="2"/>
  <c r="E822" i="2"/>
  <c r="H821" i="2"/>
  <c r="E821" i="2"/>
  <c r="H818" i="2"/>
  <c r="E818" i="2"/>
  <c r="H817" i="2"/>
  <c r="E817" i="2"/>
  <c r="H816" i="2"/>
  <c r="E816" i="2"/>
  <c r="H812" i="2"/>
  <c r="E812" i="2"/>
  <c r="H811" i="2"/>
  <c r="E811" i="2"/>
  <c r="H810" i="2"/>
  <c r="E810" i="2"/>
  <c r="H809" i="2"/>
  <c r="E809" i="2"/>
  <c r="H806" i="2"/>
  <c r="E806" i="2"/>
  <c r="H805" i="2"/>
  <c r="E805" i="2"/>
  <c r="H804" i="2"/>
  <c r="E804" i="2"/>
  <c r="H802" i="2"/>
  <c r="E802" i="2"/>
  <c r="H800" i="2"/>
  <c r="E800" i="2"/>
  <c r="H799" i="2"/>
  <c r="E799" i="2"/>
  <c r="H797" i="2"/>
  <c r="E797" i="2"/>
  <c r="H792" i="2"/>
  <c r="E792" i="2"/>
  <c r="H791" i="2"/>
  <c r="E791" i="2"/>
  <c r="H790" i="2"/>
  <c r="E790" i="2"/>
  <c r="H789" i="2"/>
  <c r="E789" i="2"/>
  <c r="H787" i="2"/>
  <c r="E787" i="2"/>
  <c r="H786" i="2"/>
  <c r="E786" i="2"/>
  <c r="H784" i="2"/>
  <c r="E784" i="2"/>
  <c r="H779" i="2"/>
  <c r="E779" i="2"/>
  <c r="H778" i="2"/>
  <c r="E778" i="2"/>
  <c r="H777" i="2"/>
  <c r="E777" i="2"/>
  <c r="H773" i="2"/>
  <c r="E773" i="2"/>
  <c r="H772" i="2"/>
  <c r="E772" i="2"/>
  <c r="H771" i="2"/>
  <c r="E771" i="2"/>
  <c r="H770" i="2"/>
  <c r="E770" i="2"/>
  <c r="H769" i="2"/>
  <c r="E769" i="2"/>
  <c r="H765" i="2"/>
  <c r="E765" i="2"/>
  <c r="H764" i="2"/>
  <c r="E764" i="2"/>
  <c r="H763" i="2"/>
  <c r="E763" i="2"/>
  <c r="H761" i="2"/>
  <c r="E761" i="2"/>
  <c r="H760" i="2"/>
  <c r="E760" i="2"/>
  <c r="H759" i="2"/>
  <c r="E759" i="2"/>
  <c r="H755" i="2"/>
  <c r="E755" i="2"/>
  <c r="H754" i="2"/>
  <c r="E754" i="2"/>
  <c r="H753" i="2"/>
  <c r="E753" i="2"/>
  <c r="H752" i="2"/>
  <c r="E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F323" i="2"/>
  <c r="H323" i="2" s="1"/>
  <c r="E323" i="2"/>
  <c r="F322" i="2"/>
  <c r="H322" i="2" s="1"/>
  <c r="E322" i="2"/>
  <c r="F321" i="2"/>
  <c r="H321" i="2" s="1"/>
  <c r="E321" i="2"/>
  <c r="F320" i="2"/>
  <c r="H320" i="2" s="1"/>
  <c r="E320" i="2"/>
  <c r="F319" i="2"/>
  <c r="H319" i="2" s="1"/>
  <c r="E319" i="2"/>
  <c r="F318" i="2"/>
  <c r="H318" i="2" s="1"/>
  <c r="E318" i="2"/>
  <c r="F317" i="2"/>
  <c r="H317" i="2" s="1"/>
  <c r="E317" i="2"/>
  <c r="F316" i="2"/>
  <c r="H316" i="2" s="1"/>
  <c r="E316" i="2"/>
  <c r="F315" i="2"/>
  <c r="H315" i="2" s="1"/>
  <c r="E315" i="2"/>
  <c r="F314" i="2"/>
  <c r="H314" i="2" s="1"/>
  <c r="E314" i="2"/>
  <c r="F313" i="2"/>
  <c r="H313" i="2" s="1"/>
  <c r="E313" i="2"/>
  <c r="F312" i="2"/>
  <c r="H312" i="2" s="1"/>
  <c r="E312" i="2"/>
  <c r="F311" i="2"/>
  <c r="H311" i="2" s="1"/>
  <c r="E311" i="2"/>
  <c r="F310" i="2"/>
  <c r="H310" i="2" s="1"/>
  <c r="E310" i="2"/>
  <c r="F309" i="2"/>
  <c r="H309" i="2" s="1"/>
  <c r="E309" i="2"/>
  <c r="F308" i="2"/>
  <c r="H308" i="2" s="1"/>
  <c r="E308" i="2"/>
  <c r="F307" i="2"/>
  <c r="H307" i="2" s="1"/>
  <c r="E307" i="2"/>
  <c r="F306" i="2"/>
  <c r="H306" i="2" s="1"/>
  <c r="E306" i="2"/>
  <c r="F305" i="2"/>
  <c r="H305" i="2" s="1"/>
  <c r="E305" i="2"/>
  <c r="F304" i="2"/>
  <c r="H304" i="2" s="1"/>
  <c r="E304" i="2"/>
  <c r="F303" i="2"/>
  <c r="H303" i="2" s="1"/>
  <c r="E303" i="2"/>
  <c r="F302" i="2"/>
  <c r="H302" i="2" s="1"/>
  <c r="E302" i="2"/>
  <c r="F301" i="2"/>
  <c r="H301" i="2" s="1"/>
  <c r="E301" i="2"/>
  <c r="F300" i="2"/>
  <c r="H300" i="2" s="1"/>
  <c r="E300" i="2"/>
  <c r="F299" i="2"/>
  <c r="H299" i="2" s="1"/>
  <c r="E299" i="2"/>
  <c r="F298" i="2"/>
  <c r="H298" i="2" s="1"/>
  <c r="E298" i="2"/>
  <c r="F297" i="2"/>
  <c r="H297" i="2" s="1"/>
  <c r="E297" i="2"/>
  <c r="F296" i="2"/>
  <c r="H296" i="2" s="1"/>
  <c r="E296" i="2"/>
  <c r="F295" i="2"/>
  <c r="H295" i="2" s="1"/>
  <c r="E295" i="2"/>
  <c r="F294" i="2"/>
  <c r="H294" i="2" s="1"/>
  <c r="E294" i="2"/>
  <c r="F293" i="2"/>
  <c r="H293" i="2" s="1"/>
  <c r="E293" i="2"/>
  <c r="F292" i="2"/>
  <c r="H292" i="2" s="1"/>
  <c r="E292" i="2"/>
  <c r="F291" i="2"/>
  <c r="H291" i="2" s="1"/>
  <c r="E291" i="2"/>
  <c r="F290" i="2"/>
  <c r="H290" i="2" s="1"/>
  <c r="E290" i="2"/>
  <c r="F289" i="2"/>
  <c r="H289" i="2" s="1"/>
  <c r="E289" i="2"/>
  <c r="F288" i="2"/>
  <c r="H288" i="2" s="1"/>
  <c r="E288" i="2"/>
  <c r="F287" i="2"/>
  <c r="H287" i="2" s="1"/>
  <c r="E287" i="2"/>
  <c r="F286" i="2"/>
  <c r="H286" i="2" s="1"/>
  <c r="E286" i="2"/>
  <c r="F285" i="2"/>
  <c r="H285" i="2" s="1"/>
  <c r="E285" i="2"/>
  <c r="F284" i="2"/>
  <c r="H284" i="2" s="1"/>
  <c r="E284" i="2"/>
  <c r="F283" i="2"/>
  <c r="H283" i="2" s="1"/>
  <c r="E283" i="2"/>
  <c r="F282" i="2"/>
  <c r="H282" i="2" s="1"/>
  <c r="E282" i="2"/>
  <c r="F281" i="2"/>
  <c r="H281" i="2" s="1"/>
  <c r="E281" i="2"/>
  <c r="F280" i="2"/>
  <c r="H280" i="2" s="1"/>
  <c r="E280" i="2"/>
  <c r="F279" i="2"/>
  <c r="H279" i="2" s="1"/>
  <c r="E279" i="2"/>
  <c r="F278" i="2"/>
  <c r="H278" i="2" s="1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F163" i="2"/>
  <c r="H163" i="2" s="1"/>
  <c r="E163" i="2"/>
  <c r="F162" i="2"/>
  <c r="H162" i="2" s="1"/>
  <c r="E162" i="2"/>
  <c r="F161" i="2"/>
  <c r="H161" i="2" s="1"/>
  <c r="E161" i="2"/>
  <c r="F160" i="2"/>
  <c r="H160" i="2" s="1"/>
  <c r="E160" i="2"/>
  <c r="F159" i="2"/>
  <c r="H159" i="2" s="1"/>
  <c r="E159" i="2"/>
  <c r="F158" i="2"/>
  <c r="H158" i="2" s="1"/>
  <c r="E158" i="2"/>
  <c r="F157" i="2"/>
  <c r="H157" i="2" s="1"/>
  <c r="E157" i="2"/>
  <c r="F156" i="2"/>
  <c r="H156" i="2" s="1"/>
  <c r="E156" i="2"/>
  <c r="F155" i="2"/>
  <c r="H155" i="2" s="1"/>
  <c r="E155" i="2"/>
  <c r="F154" i="2"/>
  <c r="H154" i="2" s="1"/>
  <c r="E154" i="2"/>
  <c r="F153" i="2"/>
  <c r="H153" i="2" s="1"/>
  <c r="E153" i="2"/>
  <c r="H152" i="2"/>
  <c r="H151" i="2"/>
  <c r="E151" i="2"/>
  <c r="H150" i="2"/>
  <c r="E150" i="2"/>
  <c r="H149" i="2"/>
  <c r="E149" i="2"/>
  <c r="H147" i="2"/>
  <c r="H146" i="2"/>
  <c r="F138" i="2"/>
  <c r="H138" i="2" s="1"/>
  <c r="E138" i="2"/>
  <c r="E137" i="2"/>
  <c r="F137" i="2" s="1"/>
  <c r="H137" i="2" s="1"/>
  <c r="F136" i="2"/>
  <c r="H136" i="2" s="1"/>
  <c r="E136" i="2"/>
  <c r="E135" i="2"/>
  <c r="F135" i="2" s="1"/>
  <c r="H135" i="2" s="1"/>
  <c r="F134" i="2"/>
  <c r="H134" i="2" s="1"/>
  <c r="E134" i="2"/>
  <c r="F133" i="2"/>
  <c r="H133" i="2" s="1"/>
  <c r="E133" i="2"/>
  <c r="F132" i="2"/>
  <c r="H132" i="2" s="1"/>
  <c r="E132" i="2"/>
  <c r="F131" i="2"/>
  <c r="H131" i="2" s="1"/>
  <c r="E131" i="2"/>
  <c r="F130" i="2"/>
  <c r="H130" i="2" s="1"/>
  <c r="E130" i="2"/>
  <c r="E129" i="2"/>
  <c r="F129" i="2" s="1"/>
  <c r="H129" i="2" s="1"/>
  <c r="F128" i="2"/>
  <c r="H128" i="2" s="1"/>
  <c r="E128" i="2"/>
  <c r="E127" i="2"/>
  <c r="F127" i="2" s="1"/>
  <c r="H127" i="2" s="1"/>
  <c r="F126" i="2"/>
  <c r="H126" i="2" s="1"/>
  <c r="E126" i="2"/>
  <c r="E125" i="2"/>
  <c r="F125" i="2" s="1"/>
  <c r="H125" i="2" s="1"/>
  <c r="F124" i="2"/>
  <c r="H124" i="2" s="1"/>
  <c r="E124" i="2"/>
  <c r="E123" i="2"/>
  <c r="F123" i="2" s="1"/>
  <c r="H123" i="2" s="1"/>
  <c r="F122" i="2"/>
  <c r="H122" i="2" s="1"/>
  <c r="E122" i="2"/>
  <c r="E121" i="2"/>
  <c r="F121" i="2" s="1"/>
  <c r="H121" i="2" s="1"/>
  <c r="F120" i="2"/>
  <c r="H120" i="2" s="1"/>
  <c r="E120" i="2"/>
  <c r="E119" i="2"/>
  <c r="F119" i="2" s="1"/>
  <c r="H119" i="2" s="1"/>
  <c r="F118" i="2"/>
  <c r="H118" i="2" s="1"/>
  <c r="E118" i="2"/>
  <c r="E117" i="2"/>
  <c r="F117" i="2" s="1"/>
  <c r="H117" i="2" s="1"/>
  <c r="F116" i="2"/>
  <c r="H116" i="2" s="1"/>
  <c r="E116" i="2"/>
  <c r="E115" i="2"/>
  <c r="F115" i="2" s="1"/>
  <c r="H115" i="2" s="1"/>
  <c r="F114" i="2"/>
  <c r="H114" i="2" s="1"/>
  <c r="E114" i="2"/>
  <c r="E113" i="2"/>
  <c r="F113" i="2" s="1"/>
  <c r="H113" i="2" s="1"/>
  <c r="F112" i="2"/>
  <c r="H112" i="2" s="1"/>
  <c r="E112" i="2"/>
  <c r="E111" i="2"/>
  <c r="F111" i="2" s="1"/>
  <c r="H111" i="2" s="1"/>
  <c r="F110" i="2"/>
  <c r="H110" i="2" s="1"/>
  <c r="E110" i="2"/>
  <c r="E109" i="2"/>
  <c r="F109" i="2" s="1"/>
  <c r="H109" i="2" s="1"/>
  <c r="F108" i="2"/>
  <c r="H108" i="2" s="1"/>
  <c r="E108" i="2"/>
  <c r="E107" i="2"/>
  <c r="F107" i="2" s="1"/>
  <c r="H107" i="2" s="1"/>
  <c r="F106" i="2"/>
  <c r="H106" i="2" s="1"/>
  <c r="E106" i="2"/>
  <c r="E105" i="2"/>
  <c r="F105" i="2" s="1"/>
  <c r="H105" i="2" s="1"/>
  <c r="F104" i="2"/>
  <c r="H104" i="2" s="1"/>
  <c r="E104" i="2"/>
  <c r="E103" i="2"/>
  <c r="F103" i="2" s="1"/>
  <c r="H103" i="2" s="1"/>
  <c r="F102" i="2"/>
  <c r="H102" i="2" s="1"/>
  <c r="E102" i="2"/>
  <c r="E101" i="2"/>
  <c r="F101" i="2" s="1"/>
  <c r="H101" i="2" s="1"/>
  <c r="F100" i="2"/>
  <c r="H100" i="2" s="1"/>
  <c r="E100" i="2"/>
  <c r="E99" i="2"/>
  <c r="F99" i="2" s="1"/>
  <c r="H99" i="2" s="1"/>
  <c r="F98" i="2"/>
  <c r="H98" i="2" s="1"/>
  <c r="E98" i="2"/>
  <c r="E97" i="2"/>
  <c r="F97" i="2" s="1"/>
  <c r="H97" i="2" s="1"/>
  <c r="F96" i="2"/>
  <c r="H96" i="2" s="1"/>
  <c r="E96" i="2"/>
  <c r="E95" i="2"/>
  <c r="F95" i="2" s="1"/>
  <c r="H95" i="2" s="1"/>
  <c r="F94" i="2"/>
  <c r="H94" i="2" s="1"/>
  <c r="E94" i="2"/>
  <c r="E93" i="2"/>
  <c r="F93" i="2" s="1"/>
  <c r="H93" i="2" s="1"/>
  <c r="F92" i="2"/>
  <c r="H92" i="2" s="1"/>
  <c r="E92" i="2"/>
  <c r="E91" i="2"/>
  <c r="F91" i="2" s="1"/>
  <c r="H91" i="2" s="1"/>
  <c r="F90" i="2"/>
  <c r="H90" i="2" s="1"/>
  <c r="E90" i="2"/>
  <c r="E89" i="2"/>
  <c r="F89" i="2" s="1"/>
  <c r="H89" i="2" s="1"/>
  <c r="F88" i="2"/>
  <c r="H88" i="2" s="1"/>
  <c r="E88" i="2"/>
  <c r="F87" i="2"/>
  <c r="H87" i="2" s="1"/>
  <c r="E87" i="2"/>
  <c r="F86" i="2"/>
  <c r="H86" i="2" s="1"/>
  <c r="E86" i="2"/>
  <c r="F85" i="2"/>
  <c r="H85" i="2" s="1"/>
  <c r="E85" i="2"/>
  <c r="F84" i="2"/>
  <c r="H84" i="2" s="1"/>
  <c r="E84" i="2"/>
  <c r="F83" i="2"/>
  <c r="H83" i="2" s="1"/>
  <c r="E83" i="2"/>
  <c r="F82" i="2"/>
  <c r="H82" i="2" s="1"/>
  <c r="E82" i="2"/>
  <c r="F81" i="2"/>
  <c r="H81" i="2" s="1"/>
  <c r="E81" i="2"/>
  <c r="F80" i="2"/>
  <c r="H80" i="2" s="1"/>
  <c r="E80" i="2"/>
  <c r="F79" i="2"/>
  <c r="H79" i="2" s="1"/>
  <c r="E79" i="2"/>
  <c r="F78" i="2"/>
  <c r="H78" i="2" s="1"/>
  <c r="E78" i="2"/>
  <c r="F77" i="2"/>
  <c r="H77" i="2" s="1"/>
  <c r="E77" i="2"/>
  <c r="F76" i="2"/>
  <c r="H76" i="2" s="1"/>
  <c r="E76" i="2"/>
  <c r="F75" i="2"/>
  <c r="H75" i="2" s="1"/>
  <c r="E75" i="2"/>
  <c r="F74" i="2"/>
  <c r="H74" i="2" s="1"/>
  <c r="E74" i="2"/>
  <c r="F73" i="2"/>
  <c r="H73" i="2" s="1"/>
  <c r="E73" i="2"/>
  <c r="F72" i="2"/>
  <c r="H72" i="2" s="1"/>
  <c r="E72" i="2"/>
  <c r="F71" i="2"/>
  <c r="H71" i="2" s="1"/>
  <c r="E71" i="2"/>
  <c r="F70" i="2"/>
  <c r="H70" i="2" s="1"/>
  <c r="E70" i="2"/>
  <c r="F69" i="2"/>
  <c r="H69" i="2" s="1"/>
  <c r="E69" i="2"/>
  <c r="F68" i="2"/>
  <c r="H68" i="2" s="1"/>
  <c r="E68" i="2"/>
  <c r="F67" i="2"/>
  <c r="H67" i="2" s="1"/>
  <c r="E67" i="2"/>
  <c r="F66" i="2"/>
  <c r="H66" i="2" s="1"/>
  <c r="E66" i="2"/>
  <c r="F65" i="2"/>
  <c r="H65" i="2" s="1"/>
  <c r="E65" i="2"/>
  <c r="F64" i="2"/>
  <c r="H64" i="2" s="1"/>
  <c r="E64" i="2"/>
  <c r="F63" i="2"/>
  <c r="H63" i="2" s="1"/>
  <c r="E63" i="2"/>
  <c r="F62" i="2"/>
  <c r="H62" i="2" s="1"/>
  <c r="E62" i="2"/>
  <c r="F61" i="2"/>
  <c r="H61" i="2" s="1"/>
  <c r="E61" i="2"/>
  <c r="F60" i="2"/>
  <c r="H60" i="2" s="1"/>
  <c r="E60" i="2"/>
  <c r="F59" i="2"/>
  <c r="H59" i="2" s="1"/>
  <c r="E59" i="2"/>
  <c r="F58" i="2"/>
  <c r="H58" i="2" s="1"/>
  <c r="E58" i="2"/>
  <c r="F57" i="2"/>
  <c r="H57" i="2" s="1"/>
  <c r="E57" i="2"/>
  <c r="F56" i="2"/>
  <c r="H56" i="2" s="1"/>
  <c r="E56" i="2"/>
  <c r="F55" i="2"/>
  <c r="H55" i="2" s="1"/>
  <c r="E55" i="2"/>
  <c r="F54" i="2"/>
  <c r="H54" i="2" s="1"/>
  <c r="E54" i="2"/>
  <c r="F53" i="2"/>
  <c r="H53" i="2" s="1"/>
  <c r="E53" i="2"/>
  <c r="F52" i="2"/>
  <c r="H52" i="2" s="1"/>
  <c r="E52" i="2"/>
  <c r="F51" i="2"/>
  <c r="H51" i="2" s="1"/>
  <c r="E51" i="2"/>
  <c r="F50" i="2"/>
  <c r="H50" i="2" s="1"/>
  <c r="E50" i="2"/>
  <c r="F49" i="2"/>
  <c r="H49" i="2" s="1"/>
  <c r="E49" i="2"/>
  <c r="F48" i="2"/>
  <c r="H48" i="2" s="1"/>
  <c r="E48" i="2"/>
  <c r="F47" i="2"/>
  <c r="H47" i="2" s="1"/>
  <c r="E47" i="2"/>
  <c r="F46" i="2"/>
  <c r="H46" i="2" s="1"/>
  <c r="E46" i="2"/>
  <c r="F45" i="2"/>
  <c r="H45" i="2" s="1"/>
  <c r="E45" i="2"/>
  <c r="F44" i="2"/>
  <c r="H44" i="2" s="1"/>
  <c r="E44" i="2"/>
  <c r="F43" i="2"/>
  <c r="H43" i="2" s="1"/>
  <c r="E43" i="2"/>
  <c r="F42" i="2"/>
  <c r="H42" i="2" s="1"/>
  <c r="E42" i="2"/>
  <c r="F41" i="2"/>
  <c r="H41" i="2" s="1"/>
  <c r="E41" i="2"/>
  <c r="F40" i="2"/>
  <c r="H40" i="2" s="1"/>
  <c r="E40" i="2"/>
  <c r="F39" i="2"/>
  <c r="H39" i="2" s="1"/>
  <c r="E39" i="2"/>
  <c r="F38" i="2"/>
  <c r="H38" i="2" s="1"/>
  <c r="E38" i="2"/>
  <c r="F37" i="2"/>
  <c r="H37" i="2" s="1"/>
  <c r="E37" i="2"/>
  <c r="F36" i="2"/>
  <c r="H36" i="2" s="1"/>
  <c r="E36" i="2"/>
  <c r="F35" i="2"/>
  <c r="H35" i="2" s="1"/>
  <c r="E35" i="2"/>
  <c r="F34" i="2"/>
  <c r="H34" i="2" s="1"/>
  <c r="E34" i="2"/>
  <c r="F33" i="2"/>
  <c r="H33" i="2" s="1"/>
  <c r="E33" i="2"/>
  <c r="F32" i="2"/>
  <c r="H32" i="2" s="1"/>
  <c r="E32" i="2"/>
  <c r="F31" i="2"/>
  <c r="H31" i="2" s="1"/>
  <c r="E31" i="2"/>
  <c r="F30" i="2"/>
  <c r="H30" i="2" s="1"/>
  <c r="E30" i="2"/>
  <c r="F29" i="2"/>
  <c r="H29" i="2" s="1"/>
  <c r="E29" i="2"/>
  <c r="F28" i="2"/>
  <c r="H28" i="2" s="1"/>
  <c r="E28" i="2"/>
  <c r="F27" i="2"/>
  <c r="H27" i="2" s="1"/>
  <c r="E27" i="2"/>
  <c r="F26" i="2"/>
  <c r="H26" i="2" s="1"/>
  <c r="E26" i="2"/>
  <c r="F25" i="2"/>
  <c r="H25" i="2" s="1"/>
  <c r="E25" i="2"/>
  <c r="F24" i="2"/>
  <c r="H24" i="2" s="1"/>
  <c r="E24" i="2"/>
  <c r="F23" i="2"/>
  <c r="H23" i="2" s="1"/>
  <c r="E23" i="2"/>
  <c r="F22" i="2"/>
  <c r="H22" i="2" s="1"/>
  <c r="E22" i="2"/>
  <c r="F21" i="2"/>
  <c r="H21" i="2" s="1"/>
  <c r="E21" i="2"/>
  <c r="F20" i="2"/>
  <c r="H20" i="2" s="1"/>
  <c r="E20" i="2"/>
  <c r="F19" i="2"/>
  <c r="H19" i="2" s="1"/>
  <c r="E19" i="2"/>
  <c r="F18" i="2"/>
  <c r="H18" i="2" s="1"/>
  <c r="E18" i="2"/>
  <c r="F17" i="2"/>
  <c r="H17" i="2" s="1"/>
  <c r="E17" i="2"/>
  <c r="F16" i="2"/>
  <c r="H16" i="2" s="1"/>
  <c r="E16" i="2"/>
  <c r="F15" i="2"/>
  <c r="H15" i="2" s="1"/>
  <c r="E15" i="2"/>
  <c r="F14" i="2"/>
  <c r="H14" i="2" s="1"/>
  <c r="E14" i="2"/>
  <c r="F13" i="2"/>
  <c r="H13" i="2" s="1"/>
  <c r="E13" i="2"/>
  <c r="F12" i="2"/>
  <c r="H12" i="2" s="1"/>
  <c r="E12" i="2"/>
  <c r="F11" i="2"/>
  <c r="H11" i="2" s="1"/>
  <c r="E11" i="2"/>
  <c r="F10" i="2"/>
  <c r="H10" i="2" s="1"/>
  <c r="E10" i="2"/>
  <c r="F9" i="2"/>
  <c r="H9" i="2" s="1"/>
  <c r="E9" i="2"/>
  <c r="F8" i="2"/>
  <c r="H8" i="2" s="1"/>
  <c r="E8" i="2"/>
  <c r="F7" i="2"/>
  <c r="H7" i="2" s="1"/>
  <c r="E7" i="2"/>
  <c r="F6" i="2"/>
  <c r="H6" i="2" s="1"/>
  <c r="E6" i="2"/>
  <c r="F5" i="2"/>
  <c r="H5" i="2" s="1"/>
  <c r="E5" i="2"/>
  <c r="F4" i="2"/>
  <c r="H4" i="2" s="1"/>
  <c r="E4" i="2"/>
  <c r="H3" i="2"/>
  <c r="E3" i="2"/>
  <c r="H2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2000000}">
      <text>
        <r>
          <rPr>
            <sz val="10"/>
            <color rgb="FF000000"/>
            <rFont val="Arial"/>
          </rPr>
          <t>Coluna para indicar a referência pesquisada para obter a informação de Itaipu
	-Marcos Tavares</t>
        </r>
      </text>
    </comment>
    <comment ref="A3" authorId="0" shapeId="0" xr:uid="{00000000-0006-0000-0100-000006000000}">
      <text>
        <r>
          <rPr>
            <sz val="10"/>
            <color rgb="FF000000"/>
            <rFont val="Arial"/>
          </rPr>
          <t>Esta seção foi desenvolvida com base nos desenhos antigos (4469DC) e nos desenhos de reforma (4417DC).
	-Pedro Nardi Ferreira</t>
        </r>
      </text>
    </comment>
    <comment ref="E3" authorId="0" shapeId="0" xr:uid="{00000000-0006-0000-0100-000005000000}">
      <text>
        <r>
          <rPr>
            <sz val="10"/>
            <color rgb="FF000000"/>
            <rFont val="Arial"/>
          </rPr>
          <t>Por extenso: sistema de água potável - tubulações - edifício de produção
	-Pedro Nardi Ferreira</t>
        </r>
      </text>
    </comment>
    <comment ref="A4" authorId="0" shapeId="0" xr:uid="{00000000-0006-0000-0100-000003000000}">
      <text>
        <r>
          <rPr>
            <sz val="10"/>
            <color rgb="FF000000"/>
            <rFont val="Arial"/>
          </rPr>
          <t>Pavimento 1 = Térreo?
ou
Pavimento 1 = Andar?
R. Francis: Terceirizar pergunta
	-Geovani Ricardo</t>
        </r>
      </text>
    </comment>
    <comment ref="A41" authorId="0" shapeId="0" xr:uid="{00000000-0006-0000-0100-000001000000}">
      <text>
        <r>
          <rPr>
            <sz val="10"/>
            <color rgb="FF000000"/>
            <rFont val="Arial"/>
          </rPr>
          <t>Arrumar...
	-Geovani Ricardo</t>
        </r>
      </text>
    </comment>
    <comment ref="A134" authorId="0" shapeId="0" xr:uid="{00000000-0006-0000-0100-000007000000}">
      <text>
        <r>
          <rPr>
            <sz val="10"/>
            <color rgb="FF000000"/>
            <rFont val="Arial"/>
          </rPr>
          <t>Onde está a caixa D'Água? Não achei nos desenhos de reforma. Está na sala hidráulica?
	-Pedro Nardi Ferreira</t>
        </r>
      </text>
    </comment>
    <comment ref="A999" authorId="0" shapeId="0" xr:uid="{00000000-0006-0000-0100-000004000000}">
      <text>
        <r>
          <rPr>
            <sz val="10"/>
            <color rgb="FF000000"/>
            <rFont val="Arial"/>
          </rPr>
          <t>Vertedouro é barragem ou sistema de vertedouro?
R: Francis, Terceirizar a pergunta.
Elaborar pergunta formal
	-Geovani Ricardo</t>
        </r>
      </text>
    </comment>
    <comment ref="A1085" authorId="0" shapeId="0" xr:uid="{00000000-0006-0000-0100-000008000000}">
      <text>
        <r>
          <rPr>
            <sz val="10"/>
            <color rgb="FF000000"/>
            <rFont val="Arial"/>
          </rPr>
          <t>Descobrir onde é a sala.
	-Marcos Tavares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200-000001000000}">
      <text>
        <r>
          <rPr>
            <sz val="10"/>
            <color rgb="FF000000"/>
            <rFont val="Arial"/>
          </rPr>
          <t>As coisas de ar comprimido estão dentro deste sistema, como funções.
	-Geovani Ricardo</t>
        </r>
      </text>
    </comment>
    <comment ref="A17" authorId="0" shapeId="0" xr:uid="{00000000-0006-0000-0200-000002000000}">
      <text>
        <r>
          <rPr>
            <sz val="10"/>
            <color rgb="FF000000"/>
            <rFont val="Arial"/>
          </rPr>
          <t>Não faz sentido um sistema de distribuição que só manda agua para um único lugar
	-Geovani Ricardo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A00-000001000000}">
      <text>
        <r>
          <rPr>
            <sz val="10"/>
            <color rgb="FF000000"/>
            <rFont val="Arial"/>
          </rPr>
          <t>Modifiquei esta parte (add o nº 1)
	-Geovani Ricardo</t>
        </r>
      </text>
    </comment>
  </commentList>
</comments>
</file>

<file path=xl/sharedStrings.xml><?xml version="1.0" encoding="utf-8"?>
<sst xmlns="http://schemas.openxmlformats.org/spreadsheetml/2006/main" count="7897" uniqueCount="4869">
  <si>
    <t>Nomenclatura ITAIPU</t>
  </si>
  <si>
    <t>Nomenclatura RDS</t>
  </si>
  <si>
    <t>Nomenclatura RDS - Tradução Google</t>
  </si>
  <si>
    <t>Código RDS - Local 1º Sugestão</t>
  </si>
  <si>
    <t>Código Completo RDS do sistema de tubulação 1º Sugestão</t>
  </si>
  <si>
    <t>Nome do Arquivo 1º Sugestão</t>
  </si>
  <si>
    <t>Referência Itaipu</t>
  </si>
  <si>
    <t>Quantidade de caracteres no nome do Arquivo</t>
  </si>
  <si>
    <t>Área Industrial</t>
  </si>
  <si>
    <t>Structures and areas for systems inside of the power plant process</t>
  </si>
  <si>
    <t>U01</t>
  </si>
  <si>
    <t xml:space="preserve">Edifício de Produção </t>
  </si>
  <si>
    <t>Structures for control and management systems</t>
  </si>
  <si>
    <t>Estruturas para sistemas de controle e gestão</t>
  </si>
  <si>
    <t>UC01</t>
  </si>
  <si>
    <t>4469DC7402P/4417DC7479E</t>
  </si>
  <si>
    <t>Pavimento 0  (Térreo) - Edifício de Produção (EL 145,42)</t>
  </si>
  <si>
    <t>Structures for control and management systems - Storey 1</t>
  </si>
  <si>
    <t>Estruturas para sistemas de controle e gestão  - Andar 1</t>
  </si>
  <si>
    <t>UC01.00</t>
  </si>
  <si>
    <t xml:space="preserve">Pavimento 0 - Edifício Produção - Bloco U9 e U10 - Sala de Quadros Direito Auditório </t>
  </si>
  <si>
    <t>Structures for control and management systems - Storey 1 - Zone 1</t>
  </si>
  <si>
    <t>Estruturas para sistemas de controle e gestão  - Andar 1 - Zona 1</t>
  </si>
  <si>
    <t>UC01.00001</t>
  </si>
  <si>
    <t xml:space="preserve">Pavimento 0 - Edifício Produção - Bloco U9 e U10 - Sala de Quadros Esquerdo Auditório </t>
  </si>
  <si>
    <t>Structures for control and management systems - Storey 1 - Zone 2</t>
  </si>
  <si>
    <t>Estruturas para sistemas de controle e gestão  - Andar 1 - Zona 2</t>
  </si>
  <si>
    <t>UC01.00002</t>
  </si>
  <si>
    <t xml:space="preserve">Pavimento 0 -Edifício Produção - Bloco U10 e U11 - Alçapão para ventilação e descida de equipamentos </t>
  </si>
  <si>
    <t>Structures for control and management systems - Storey 1 - Zone 3</t>
  </si>
  <si>
    <t>Estruturas para sistemas de controle e gestão  - Andar 1 - Zona 3</t>
  </si>
  <si>
    <t>UC01.00003</t>
  </si>
  <si>
    <t xml:space="preserve">Pavimento 0 -Edificio Produção - Bloco U10 e U11 - Hall </t>
  </si>
  <si>
    <t>Structures for control and management systems - Storey 1 - Zone 4</t>
  </si>
  <si>
    <t>Estruturas para sistemas de controle e gestão  - Andar 1 - Zona 4</t>
  </si>
  <si>
    <t>UC01.00004</t>
  </si>
  <si>
    <t>Pavimento 0- Edifício Produção - Bloco U10 e U11- Escadaria Direita</t>
  </si>
  <si>
    <t>Structures for control and management systems - Storey 1 - Zone 5</t>
  </si>
  <si>
    <t>Estruturas para sistemas de controle e gestão  - Andar 1 - Zona 5</t>
  </si>
  <si>
    <t>UC01.00005</t>
  </si>
  <si>
    <t>Pavimento 0- Edifício Produção - Bloco U10 e U11- Escadaria Esquerda</t>
  </si>
  <si>
    <t>Structures for control and management systems - Storey 1 - Zone 6</t>
  </si>
  <si>
    <t>Estruturas para sistemas de controle e gestão  - Andar 1 - Zona 6</t>
  </si>
  <si>
    <t>UC01.00006</t>
  </si>
  <si>
    <t xml:space="preserve">Pavimento 0- Edifício Produção - Bloco U10 e U11- Estacionamento  Esquerdo  </t>
  </si>
  <si>
    <t>Structures for control and management systems - Storey 1 - Zone 7</t>
  </si>
  <si>
    <t>Estruturas para sistemas de controle e gestão  - Andar 1 - Zona 7</t>
  </si>
  <si>
    <t>UC01.00007</t>
  </si>
  <si>
    <t xml:space="preserve">Pavimento 0- Edifício Produção - Bloco U10 e U11- Sala de Equipamentos AC </t>
  </si>
  <si>
    <t>Structures for control and management systems - Storey 1 - Zone 8</t>
  </si>
  <si>
    <t>Estruturas para sistemas de controle e gestão  - Andar 1 - Zona 8</t>
  </si>
  <si>
    <t>UC01.00008</t>
  </si>
  <si>
    <t>Pavimento 0- Edifício Produção - Bloco U9 e U10 -  Estacionamento Direita</t>
  </si>
  <si>
    <t>Structures for control and management systems - Storey 1 - Zone 9</t>
  </si>
  <si>
    <t>Estruturas para sistemas de controle e gestão  - Andar 1 - Zona 9</t>
  </si>
  <si>
    <t>UC01.00009</t>
  </si>
  <si>
    <t xml:space="preserve">Pavimento 0- Edifício Produção - Bloco U9 e U10 - Alçapão  para ventilação e descida de equipamentos direito </t>
  </si>
  <si>
    <t>Structures for control and management systems - Storey 1 - Zone 10</t>
  </si>
  <si>
    <t>Estruturas para sistemas de controle e gestão  - Andar 1 - Zona 10</t>
  </si>
  <si>
    <t>UC01.00010</t>
  </si>
  <si>
    <t xml:space="preserve">Pavimento 0- Edifício Produção - Bloco U9 e U10 - Alçapão para ventilação e descida de equipamentos esquerdo </t>
  </si>
  <si>
    <t>Structures for control and management systems - Storey 1 - Zone 11</t>
  </si>
  <si>
    <t>Estruturas para sistemas de controle e gestão  - Andar 1 - Zona 11</t>
  </si>
  <si>
    <t>UC01.00011</t>
  </si>
  <si>
    <t>Pavimento 0- Edifício Produção - Bloco U9 e U10 - Auditório</t>
  </si>
  <si>
    <t>Structures for control and management systems - Storey 1 - Zone 12</t>
  </si>
  <si>
    <t>Estruturas para sistemas de controle e gestão  - Andar 1 - Zona 12</t>
  </si>
  <si>
    <t>UC01.00012</t>
  </si>
  <si>
    <t xml:space="preserve">Pavimento 0- Edifício Produção - Bloco U9 e U10 - Cabine de Projeção do Auditório </t>
  </si>
  <si>
    <t>Structures for control and management systems - Storey 1 - Zone 13</t>
  </si>
  <si>
    <t>Estruturas para sistemas de controle e gestão  - Andar 1 - Zona 13</t>
  </si>
  <si>
    <t>UC01.00013</t>
  </si>
  <si>
    <t xml:space="preserve">Pavimento 0- Edifício Produção - Bloco U9 e U10 - Depósito Direita do Auditório </t>
  </si>
  <si>
    <t>Structures for control and management systems - Storey 1 - Zone 14</t>
  </si>
  <si>
    <t>Estruturas para sistemas de controle e gestão  - Andar 1 - Zona 14</t>
  </si>
  <si>
    <t>UC01.00014</t>
  </si>
  <si>
    <t xml:space="preserve">Pavimento 0- Edifício Produção - Bloco U9 e U10 - Depósito Esquerda do Auditório </t>
  </si>
  <si>
    <t>Structures for control and management systems - Storey 1 - Zone 15</t>
  </si>
  <si>
    <t>Estruturas para sistemas de controle e gestão  - Andar 1 - Zona 15</t>
  </si>
  <si>
    <t>UC01.00015</t>
  </si>
  <si>
    <t>Pavimento 0- Edifício Produção - Bloco U9 e U10 - Escadaria Direita</t>
  </si>
  <si>
    <t>Structures for control and management systems - Storey 1 - Zone 16</t>
  </si>
  <si>
    <t>Estruturas para sistemas de controle e gestão  - Andar 1 - Zona 16</t>
  </si>
  <si>
    <t>UC01.00016</t>
  </si>
  <si>
    <t>Pavimento 0- Edifício Produção - Bloco U9 e U10 - Escadaria Esquerda</t>
  </si>
  <si>
    <t>Structures for control and management systems - Storey 1 - Zone 17</t>
  </si>
  <si>
    <t>Estruturas para sistemas de controle e gestão  - Andar 1 - Zona 17</t>
  </si>
  <si>
    <t>UC01.00017</t>
  </si>
  <si>
    <t>Pavimento 0- Edifício Produção - Bloco U9 e U10 - Hall</t>
  </si>
  <si>
    <t>Structures for control and management systems - Storey 1 - Zone 18</t>
  </si>
  <si>
    <t>Estruturas para sistemas de controle e gestão  - Andar 1 - Zona 18</t>
  </si>
  <si>
    <t>UC01.00018</t>
  </si>
  <si>
    <t xml:space="preserve">Pavimento 0- Edifício Produção - Bloco U9 e U10 - Palco do Auditório </t>
  </si>
  <si>
    <t>Structures for control and management systems - Storey 1 - Zone 19</t>
  </si>
  <si>
    <t>Estruturas para sistemas de controle e gestão  - Andar 1 - Zona 19</t>
  </si>
  <si>
    <t>UC01.00019</t>
  </si>
  <si>
    <t xml:space="preserve">Pavimento 0- Edifício Produção - Bloco U9 e U10 - Sala de Equipamentos AC Direita do Auditório </t>
  </si>
  <si>
    <t>Structures for control and management systems - Storey 1 - Zone 20</t>
  </si>
  <si>
    <t>Estruturas para sistemas de controle e gestão  - Andar 1 - Zona 20</t>
  </si>
  <si>
    <t>UC01.00020</t>
  </si>
  <si>
    <t xml:space="preserve">Pavimento 0- Edifício Produção - Bloco U9 e U10 - Sala de Equipamentos AC Esquerda do Auditório </t>
  </si>
  <si>
    <t>Structures for control and management systems - Storey 1 - Zone 21</t>
  </si>
  <si>
    <t>Estruturas para sistemas de controle e gestão  - Andar 1 - Zona 21</t>
  </si>
  <si>
    <t>UC01.00021</t>
  </si>
  <si>
    <t>Pavimento 0- Edifício Produção - Bloco U9 e U10 - Sanitário Feminino Direita do Auditório</t>
  </si>
  <si>
    <t>Structures for control and management systems - Storey 1 - Zone 22</t>
  </si>
  <si>
    <t>Estruturas para sistemas de controle e gestão  - Andar 1 - Zona 22</t>
  </si>
  <si>
    <t>UC01.00022</t>
  </si>
  <si>
    <t xml:space="preserve">Pavimento 0- Edifício Produção - Bloco U9 e U10 - Sanitário Feminino Esquerda do Auditório </t>
  </si>
  <si>
    <t>Structures for control and management systems - Storey 1 - Zone 23</t>
  </si>
  <si>
    <t>Estruturas para sistemas de controle e gestão  - Andar 1 - Zona 23</t>
  </si>
  <si>
    <t>UC01.00023</t>
  </si>
  <si>
    <t xml:space="preserve">Pavimento 0- Edifício Produção - Bloco U9 e U10 - Sanitário Masculino Direita do Auditório </t>
  </si>
  <si>
    <t>Structures for control and management systems - Storey 1 - Zone 24</t>
  </si>
  <si>
    <t>Estruturas para sistemas de controle e gestão  - Andar 1 - Zona 24</t>
  </si>
  <si>
    <t>UC01.00024</t>
  </si>
  <si>
    <t xml:space="preserve">Pavimento 0- Edifício Produção - Bloco U9 e U10 - Sanitário Masculino Esquerda do Auditório </t>
  </si>
  <si>
    <t>Structures for control and management systems - Storey 1 - Zone 25</t>
  </si>
  <si>
    <t>Estruturas para sistemas de controle e gestão  - Andar 1 - Zona 25</t>
  </si>
  <si>
    <t>UC01.00025</t>
  </si>
  <si>
    <t>Pavimento 1 (1° Andar) - Edifício de Produção (EL 151,05)</t>
  </si>
  <si>
    <t>Structures for control and management systems - Storey 2</t>
  </si>
  <si>
    <t>Estruturas para sistemas de controle e gestão  - Andar 2</t>
  </si>
  <si>
    <t>UC01.01</t>
  </si>
  <si>
    <t xml:space="preserve">Pavimento 1 - Edifício de Produção - Bloco U9 e U9A - Poço de Extração de Ar </t>
  </si>
  <si>
    <t>Structures for control and management systems - Storey 2 - Zone 1</t>
  </si>
  <si>
    <t>Estruturas para sistemas de controle e gestão  - Andar 2 - Zone 1</t>
  </si>
  <si>
    <t>UC01.01001</t>
  </si>
  <si>
    <t xml:space="preserve">Pavimento 1 - Edifício de Produção - Bloco U9 e U9A - Depósito de Materiais para limpeza </t>
  </si>
  <si>
    <t>Structures for control and management systems - Storey 2 - Zone 2</t>
  </si>
  <si>
    <t>Estruturas para sistemas de controle e gestão  - Andar 2 - Zone 2</t>
  </si>
  <si>
    <t>UC01.01002</t>
  </si>
  <si>
    <t xml:space="preserve">Pavimento 1 - Edifício de Produção - Bloco U9 e U9A - Depósito de Utilidades para Escritório </t>
  </si>
  <si>
    <t>Structures for control and management systems - Storey 2 - Zone 3</t>
  </si>
  <si>
    <t>Estruturas para sistemas de controle e gestão  - Andar 2 - Zone 3</t>
  </si>
  <si>
    <t>UC01.01003</t>
  </si>
  <si>
    <t>Pavimento 1 - Edifício de Produção - Bloco U9 e U9A - Depósito Direita Sanitário Masculino</t>
  </si>
  <si>
    <t>Structures for control and management systems - Storey 2 - Zone 4</t>
  </si>
  <si>
    <t>Estruturas para sistemas de controle e gestão  - Andar 2 - Zone 4</t>
  </si>
  <si>
    <t>UC01.01004</t>
  </si>
  <si>
    <t xml:space="preserve">Pavimento 1 - Edifício de Produção - Bloco U9 e U9A - Escadaria Direita </t>
  </si>
  <si>
    <t>Structures for control and management systems - Storey 2 - Zone 5</t>
  </si>
  <si>
    <t>Estruturas para sistemas de controle e gestão  - Andar 2 - Zone 5</t>
  </si>
  <si>
    <t>UC01.01005</t>
  </si>
  <si>
    <t xml:space="preserve">Pavimento 1 - Edifício de Produção - Bloco U9 e U9A - Escadaria Esquerda </t>
  </si>
  <si>
    <t>Structures for control and management systems - Storey 2 - Zone 6</t>
  </si>
  <si>
    <t>Estruturas para sistemas de controle e gestão  - Andar 2 - Zone 6</t>
  </si>
  <si>
    <t>UC01.01006</t>
  </si>
  <si>
    <t xml:space="preserve">Pavimento 1 - Edifício de Produção - Bloco U9 e U9A - Sala Ar Condicionado </t>
  </si>
  <si>
    <t>Structures for control and management systems - Storey 2 - Zone 8</t>
  </si>
  <si>
    <t>Estruturas para sistemas de controle e gestão  - Andar 2 - Zone 8</t>
  </si>
  <si>
    <t>UC01.01007</t>
  </si>
  <si>
    <t xml:space="preserve">Pavimento 1 - Edifício de Produção - Bloco U9 e U9A - Sala de Reprografia </t>
  </si>
  <si>
    <t>Structures for control and management systems - Storey 2 - Zone 9</t>
  </si>
  <si>
    <t>Estruturas para sistemas de controle e gestão  - Andar 2 - Zone 9</t>
  </si>
  <si>
    <t>UC01.01008</t>
  </si>
  <si>
    <t xml:space="preserve">Pavimento 1 - Edifício de Produção - Bloco U9 e U9A - Sanitário Feminino </t>
  </si>
  <si>
    <t>Structures for control and management systems - Storey 2 - Zone 10</t>
  </si>
  <si>
    <t>Estruturas para sistemas de controle e gestão  - Andar 2 - Zone 10</t>
  </si>
  <si>
    <t>UC01.01009</t>
  </si>
  <si>
    <t xml:space="preserve">Pavimento 1 - Edifício de Produção - Bloco U9 e U9A - Sanitário Masculino  </t>
  </si>
  <si>
    <t>Structures for control and management systems - Storey 2 - Zone 11</t>
  </si>
  <si>
    <t>Estruturas para sistemas de controle e gestão  - Andar 2 - Zone 11</t>
  </si>
  <si>
    <t>UC01.01010</t>
  </si>
  <si>
    <t xml:space="preserve">Pavimento 1 - Edifício de Produção Bloco U10 e U11 -  Escadaria </t>
  </si>
  <si>
    <t>Structures for control and management systems - Storey 2 - Zone 13</t>
  </si>
  <si>
    <t>Estruturas para sistemas de controle e gestão  - Andar 2 - Zone 13</t>
  </si>
  <si>
    <t>UC01.01011</t>
  </si>
  <si>
    <t xml:space="preserve">Pavimento 1 - Edifício de Produção Bloco U10 e U11 -  Poço de Extração de Ar </t>
  </si>
  <si>
    <t>Structures for control and management systems - Storey 2 - Zone 14</t>
  </si>
  <si>
    <t>Estruturas para sistemas de controle e gestão  - Andar 2 - Zone 14</t>
  </si>
  <si>
    <t>UC01.01012</t>
  </si>
  <si>
    <t xml:space="preserve">Pavimento 1 - Edifício de Produção Bloco U10 e U11 -  Sala Ar Condicionado </t>
  </si>
  <si>
    <t>Structures for control and management systems - Storey 2 - Zone 15</t>
  </si>
  <si>
    <t>Estruturas para sistemas de controle e gestão  - Andar 2 - Zone 15</t>
  </si>
  <si>
    <t>UC01.01013</t>
  </si>
  <si>
    <t xml:space="preserve">Pavimento 1 - Edifício de Produção Bloco U10 e U11 - Copa </t>
  </si>
  <si>
    <t>Structures for control and management systems - Storey 2 - Zone 17</t>
  </si>
  <si>
    <t>Estruturas para sistemas de controle e gestão  - Andar 2 - Zone 17</t>
  </si>
  <si>
    <t>UC01.01014</t>
  </si>
  <si>
    <t xml:space="preserve">Pavimento 1 - Edifício de Produção Bloco U10 e U11 - Depósito Direita Copa </t>
  </si>
  <si>
    <t>Structures for control and management systems - Storey 2 - Zone 18</t>
  </si>
  <si>
    <t>Estruturas para sistemas de controle e gestão  - Andar 2 - Zone 18</t>
  </si>
  <si>
    <t>UC01.01015</t>
  </si>
  <si>
    <t xml:space="preserve">Pavimento 1 - Edifício de Produção Bloco U10 e U11 - Depósito Esquerda Sanitário Masculino </t>
  </si>
  <si>
    <t>Structures for control and management systems - Storey 2 - Zone 19</t>
  </si>
  <si>
    <t>Estruturas para sistemas de controle e gestão  - Andar 2 - Zone 19</t>
  </si>
  <si>
    <t>UC01.01016</t>
  </si>
  <si>
    <t xml:space="preserve">Pavimento 1 - Edifício de Produção Bloco U10 e U11 - Depósito Esquerda Copa </t>
  </si>
  <si>
    <t>Structures for control and management systems - Storey 2 - Zone 20</t>
  </si>
  <si>
    <t>Estruturas para sistemas de controle e gestão  - Andar 2 - Zone 20</t>
  </si>
  <si>
    <t>UC01.01017</t>
  </si>
  <si>
    <t xml:space="preserve">Pavimento 1 - Edifício de Produção Bloco U10 e U11 - Sanitário Feminino </t>
  </si>
  <si>
    <t>Structures for control and management systems - Storey 2 - Zone 21</t>
  </si>
  <si>
    <t>Estruturas para sistemas de controle e gestão  - Andar 2 - Zone 21</t>
  </si>
  <si>
    <t>UC01.01018</t>
  </si>
  <si>
    <t xml:space="preserve">Pavimento 1 - Edifício de Produção Bloco U10 e U11 - Sanitário Masculino </t>
  </si>
  <si>
    <t>Structures for control and management systems - Storey 2 - Zone 22</t>
  </si>
  <si>
    <t>Estruturas para sistemas de controle e gestão  - Andar 2 - Zone 22</t>
  </si>
  <si>
    <t>UC01.01019</t>
  </si>
  <si>
    <t>Pavimento 2 (°2 Andar) - Edifício de Produção (EL 155,81)</t>
  </si>
  <si>
    <t>Structures for control and management systems - Storey 3</t>
  </si>
  <si>
    <t>Estruturas para sistemas de controle e gestão  - Andar 3</t>
  </si>
  <si>
    <t>UC01.02</t>
  </si>
  <si>
    <t xml:space="preserve">Pavimento 2 - Edifício de Produção - Bloco U10 e U11 - Copa </t>
  </si>
  <si>
    <t>Structures for control and management systems - Storey 3 - Zone 1</t>
  </si>
  <si>
    <t>Estruturas para sistemas de controle e gestão  - Andar 3 - Zona 1</t>
  </si>
  <si>
    <t>UC01.02001</t>
  </si>
  <si>
    <t>Pavimento 2 - Edifício de Produção - Bloco U10 e U11 - Depósito Copa</t>
  </si>
  <si>
    <t>Structures for control and management systems - Storey 3 - Zone 2</t>
  </si>
  <si>
    <t>Estruturas para sistemas de controle e gestão  - Andar 3 - Zona 2</t>
  </si>
  <si>
    <t>UC01.02002</t>
  </si>
  <si>
    <t xml:space="preserve">Pavimento 2 - Edifício de Produção - Bloco U10 e U11 - Depósito Esquerda Sanitário Masculino </t>
  </si>
  <si>
    <t>Structures for control and management systems - Storey 3 - Zone 3</t>
  </si>
  <si>
    <t>Estruturas para sistemas de controle e gestão  - Andar 3 - Zona 3</t>
  </si>
  <si>
    <t>UC01.02003</t>
  </si>
  <si>
    <t xml:space="preserve">Pavimento 2 - Edifício de Produção - Bloco U10 e U11 - Escadaria </t>
  </si>
  <si>
    <t>Structures for control and management systems - Storey 3 - Zone 4</t>
  </si>
  <si>
    <t>Estruturas para sistemas de controle e gestão  - Andar 3 - Zona 4</t>
  </si>
  <si>
    <t>UC01.02004</t>
  </si>
  <si>
    <t xml:space="preserve">Pavimento 2 - Edifício de Produção - Bloco U10 e U11 - Sala Ar Condicionado </t>
  </si>
  <si>
    <t>Structures for control and management systems - Storey 3 - Zone 5</t>
  </si>
  <si>
    <t>Estruturas para sistemas de controle e gestão  - Andar 3 - Zona 5</t>
  </si>
  <si>
    <t>UC01.02005</t>
  </si>
  <si>
    <t xml:space="preserve">Pavimento 2 - Edifício de Produção - Bloco U10 e U11 - Sanitário Feminino </t>
  </si>
  <si>
    <t>Structures for control and management systems - Storey 3 - Zone 6</t>
  </si>
  <si>
    <t>Estruturas para sistemas de controle e gestão  - Andar 3 - Zona 6</t>
  </si>
  <si>
    <t>UC01.02006</t>
  </si>
  <si>
    <t xml:space="preserve">Pavimento 2 - Edifício de Produção - Bloco U10 e U11 - Sanitário Masculino </t>
  </si>
  <si>
    <t>Structures for control and management systems - Storey 3 - Zone 7</t>
  </si>
  <si>
    <t>Estruturas para sistemas de controle e gestão  - Andar 3 - Zona 7</t>
  </si>
  <si>
    <t>UC01.02007</t>
  </si>
  <si>
    <t xml:space="preserve">Pavimento 2 - Edifício de Produção - Bloco U9 e U10 -  Depósito Direita Sanitário Masculino </t>
  </si>
  <si>
    <t>Structures for control and management systems - Storey 3 - Zone 10</t>
  </si>
  <si>
    <t>Estruturas para sistemas de controle e gestão  - Andar 3 - Zona 10</t>
  </si>
  <si>
    <t>UC01.02008</t>
  </si>
  <si>
    <t xml:space="preserve">Pavimento 2 - Edifício de Produção - Bloco U9 e U10 -  Depósito Inferior Esquerda Sanitário Feminino </t>
  </si>
  <si>
    <t>Structures for control and management systems - Storey 3 - Zone 11</t>
  </si>
  <si>
    <t>Estruturas para sistemas de controle e gestão  - Andar 3 - Zona 11</t>
  </si>
  <si>
    <t>UC01.02009</t>
  </si>
  <si>
    <t xml:space="preserve">Pavimento 2 - Edifício de Produção - Bloco U9 e U10 -  Depósito Superior Esquerda Sanitário Feminino </t>
  </si>
  <si>
    <t>Structures for control and management systems - Storey 3 - Zone 12</t>
  </si>
  <si>
    <t>Estruturas para sistemas de controle e gestão  - Andar 3 - Zona 12</t>
  </si>
  <si>
    <t>UC01.02010</t>
  </si>
  <si>
    <t xml:space="preserve">Pavimento 2 - Edifício de Produção - Bloco U9 e U10 -  Sala Ar Condicionado </t>
  </si>
  <si>
    <t>Structures for control and management systems - Storey 3 - Zone 13</t>
  </si>
  <si>
    <t>Estruturas para sistemas de controle e gestão  - Andar 3 - Zona 13</t>
  </si>
  <si>
    <t>UC01.02011</t>
  </si>
  <si>
    <t>Pavimento 2 - Edifício de Produção - Bloco U9 e U10 - Escadaria Esquerda</t>
  </si>
  <si>
    <t>Structures for control and management systems - Storey 3 - Zone 16</t>
  </si>
  <si>
    <t>Estruturas para sistemas de controle e gestão  - Andar 3 - Zona 16</t>
  </si>
  <si>
    <t>UC01.02012</t>
  </si>
  <si>
    <t>Pavimento 2 - Edifício de Produção - Bloco U9 e U10 - Sala de Reunião</t>
  </si>
  <si>
    <t>Structures for control and management systems - Storey 3 - Zone 17</t>
  </si>
  <si>
    <t>Estruturas para sistemas de controle e gestão  - Andar 3 - Zona 17</t>
  </si>
  <si>
    <t>UC01.02013</t>
  </si>
  <si>
    <t xml:space="preserve">Pavimento 2 - Edifício de Produção - Bloco U9 e U10 - Sanitário Masculino </t>
  </si>
  <si>
    <t>Structures for control and management systems - Storey 3 - Zone 18</t>
  </si>
  <si>
    <t>Estruturas para sistemas de controle e gestão  - Andar 3 - Zona 18</t>
  </si>
  <si>
    <t>UC01.02014</t>
  </si>
  <si>
    <t>Pavimento 2 - Edifício de Produção - Bloco U9 e U10 - Sanitário Feminino</t>
  </si>
  <si>
    <t>Structures for control and management systems - Storey 3 - Zone 19</t>
  </si>
  <si>
    <t>Estruturas para sistemas de controle e gestão  - Andar 3 - Zona 19</t>
  </si>
  <si>
    <t>UC01.02015</t>
  </si>
  <si>
    <t>Pavimento 3 (3° Andar) - Edifício de Produção (EL 160,57)</t>
  </si>
  <si>
    <t>Structures for control and management systems - Storey 4</t>
  </si>
  <si>
    <t>Estruturas para sistemas de controle e gestão  - Andar 4</t>
  </si>
  <si>
    <t>UC01.03</t>
  </si>
  <si>
    <t xml:space="preserve">Pavimento 3 - Edifício de Produção - Bloco U10 e U11 - Escadaria Direita </t>
  </si>
  <si>
    <t>Structures for control and management systems - Storey 4 - Zone 1</t>
  </si>
  <si>
    <t>Estruturas para sistemas de controle e gestão  - Andar 4 - Zona 1</t>
  </si>
  <si>
    <t>UC01.03001</t>
  </si>
  <si>
    <t xml:space="preserve">Pavimento 3 - Edifício de Produção - Bloco U10 e U11 - Escadaria Esquerda </t>
  </si>
  <si>
    <t>Structures for control and management systems - Storey 4 - Zone 2</t>
  </si>
  <si>
    <t>Estruturas para sistemas de controle e gestão  - Andar 4 - Zona 2</t>
  </si>
  <si>
    <t>UC01.03002</t>
  </si>
  <si>
    <t xml:space="preserve">Pavimento 3 - Edifício de Produção - Bloco U10 e U11 - Hall da escadaria (secundário) </t>
  </si>
  <si>
    <t>Structures for control and management systems - Storey 4 - Zone 3</t>
  </si>
  <si>
    <t>Estruturas para sistemas de controle e gestão  - Andar 4 - Zona 3</t>
  </si>
  <si>
    <t>UC01.03003</t>
  </si>
  <si>
    <t>Pavimento 3 - Edifício de Produção - Bloco U10 e U11 - Hall Sala de Reunião (principal)</t>
  </si>
  <si>
    <t>Structures for control and management systems - Storey 4 - Zone 5</t>
  </si>
  <si>
    <t>Estruturas para sistemas de controle e gestão  - Andar 4 - Zona 5</t>
  </si>
  <si>
    <t>UC01.03004</t>
  </si>
  <si>
    <t xml:space="preserve">Pavimento 3 - Edifício de Produção - Bloco U10 e U11 - Sala de Reunião </t>
  </si>
  <si>
    <t>Structures for control and management systems - Storey 4 - Zone 6</t>
  </si>
  <si>
    <t>Estruturas para sistemas de controle e gestão  - Andar 4 - Zona 6</t>
  </si>
  <si>
    <t>UC01.03005</t>
  </si>
  <si>
    <t>Pavimento 3 - Edifício de Produção - Bloco U10 e U11 - Sala de Equipamentos Eletrônicos</t>
  </si>
  <si>
    <t>Structures for control and management systems - Storey 4 - Zone 7</t>
  </si>
  <si>
    <t>Estruturas para sistemas de controle e gestão  - Andar 4 - Zona 7</t>
  </si>
  <si>
    <t>UC01.03006</t>
  </si>
  <si>
    <t xml:space="preserve">Pavimento 3 - Edifício de Produção - Bloco U10 e U11 - Copa </t>
  </si>
  <si>
    <t>Structures for control and management systems - Storey 4 - Zone 8</t>
  </si>
  <si>
    <t>Estruturas para sistemas de controle e gestão  - Andar 4 - Zona 8</t>
  </si>
  <si>
    <t>UC01.03007</t>
  </si>
  <si>
    <t xml:space="preserve">Pavimento 3 - Edifício de Produção - Bloco U10 e U11 - Depósito Direito Copa </t>
  </si>
  <si>
    <t>Structures for control and management systems - Storey 4 - Zone 10</t>
  </si>
  <si>
    <t>Estruturas para sistemas de controle e gestão  - Andar 4 - Zona 10</t>
  </si>
  <si>
    <t>UC01.03008</t>
  </si>
  <si>
    <t xml:space="preserve">Pavimento 3 - Edifício de Produção - Bloco U10 e U11 - Depósito Esquerdo Copa </t>
  </si>
  <si>
    <t>Structures for control and management systems - Storey 4 - Zone 11</t>
  </si>
  <si>
    <t>Estruturas para sistemas de controle e gestão  - Andar 4 - Zona 11</t>
  </si>
  <si>
    <t>UC01.03009</t>
  </si>
  <si>
    <t xml:space="preserve">Pavimento 3 - Edifício de Produção - Bloco U10 e U11 - Sanitário Feminino </t>
  </si>
  <si>
    <t>Structures for control and management systems - Storey 4 - Zone 12</t>
  </si>
  <si>
    <t>Estruturas para sistemas de controle e gestão  - Andar 4 - Zona 12</t>
  </si>
  <si>
    <t>UC01.03010</t>
  </si>
  <si>
    <t>Pavimento 3 - Edifício de Produção - Bloco U10 e U11 - Sala Ar Condicionado</t>
  </si>
  <si>
    <t>Structures for control and management systems - Storey 4 - Zone 13</t>
  </si>
  <si>
    <t>Estruturas para sistemas de controle e gestão  - Andar 4 - Zona 13</t>
  </si>
  <si>
    <t>UC01.03011</t>
  </si>
  <si>
    <t xml:space="preserve">Pavimento 3 - Edifício de Produção - Bloco U10 e U11 - Sanitário Masculino </t>
  </si>
  <si>
    <t>Structures for control and management systems - Storey 4 - Zone 14</t>
  </si>
  <si>
    <t>Estruturas para sistemas de controle e gestão  - Andar 4 - Zona 14</t>
  </si>
  <si>
    <t>UC01.03012</t>
  </si>
  <si>
    <t xml:space="preserve">Pavimento 3 - Edifício de Produção - Bloco U10 e U11 - Depósito Direita Sanitário Masculino </t>
  </si>
  <si>
    <t>Structures for control and management systems - Storey 4 - Zone 16</t>
  </si>
  <si>
    <t>Estruturas para sistemas de controle e gestão  - Andar 4 - Zona 16</t>
  </si>
  <si>
    <t>UC01.03013</t>
  </si>
  <si>
    <t>Pavimento 3 - Edifício de Produção - Bloco U9 e U9A - Escadaria Direita</t>
  </si>
  <si>
    <t>Structures for control and management systems - Storey 4 - Zone 17</t>
  </si>
  <si>
    <t>Estruturas para sistemas de controle e gestão  - Andar 4 - Zona 17</t>
  </si>
  <si>
    <t>UC01.03014</t>
  </si>
  <si>
    <t>Pavimento 3 - Edifício de Produção - Bloco U9 e U9A - Sanitário Masculino</t>
  </si>
  <si>
    <t>Structures for control and management systems - Storey 4 - Zone 19</t>
  </si>
  <si>
    <t>Estruturas para sistemas de controle e gestão  - Andar 4 - Zona 19</t>
  </si>
  <si>
    <t>UC01.03015</t>
  </si>
  <si>
    <t xml:space="preserve">Pavimento 3 - Edifício de Produção - Bloco U9 e U9A - Escadaria Esquerda </t>
  </si>
  <si>
    <t>Structures for control and management systems - Storey 4 - Zone 20</t>
  </si>
  <si>
    <t>Estruturas para sistemas de controle e gestão  - Andar 4 - Zona 20</t>
  </si>
  <si>
    <t>UC01.03016</t>
  </si>
  <si>
    <t xml:space="preserve">Pavimento 3 - Edifício de Produção - Bloco U9 e U9A - Sala Ar Condicionado </t>
  </si>
  <si>
    <t>Structures for control and management systems - Storey 4 - Zone 22</t>
  </si>
  <si>
    <t>Estruturas para sistemas de controle e gestão  - Andar 4 - Zona 22</t>
  </si>
  <si>
    <t>UC01.03017</t>
  </si>
  <si>
    <t xml:space="preserve">Pavimento 3 - Edifício de Produção - Bloco U9 e U9A - Santário Feminino </t>
  </si>
  <si>
    <t>Structures for control and management systems - Storey 4 - Zone 23</t>
  </si>
  <si>
    <t>Estruturas para sistemas de controle e gestão  - Andar 4 - Zona 23</t>
  </si>
  <si>
    <t>UC01.03018</t>
  </si>
  <si>
    <t xml:space="preserve">Pavimento 3 - Edifício de Produção - Bloco U9 e U9A - Depósito </t>
  </si>
  <si>
    <t>Structures for control and management systems - Storey 4 - Zone 24</t>
  </si>
  <si>
    <t>Estruturas para sistemas de controle e gestão  - Andar 4 - Zona 24</t>
  </si>
  <si>
    <t>UC01.03019</t>
  </si>
  <si>
    <t xml:space="preserve">Pavimento 3 - Edifício de Produção - Bloco U9 e U9A - Sala de Reunião </t>
  </si>
  <si>
    <t>Structures for control and management systems - Storey 4 - Zone 26</t>
  </si>
  <si>
    <t>Estruturas para sistemas de controle e gestão  - Andar 4 - Zona 26</t>
  </si>
  <si>
    <t>UC01.03020</t>
  </si>
  <si>
    <t>Pavimento 4 (4° Andar) - Edifício de Produção (EL 165,33)</t>
  </si>
  <si>
    <t>Structures for control and management systems - Storey 5</t>
  </si>
  <si>
    <t>Estruturas para sistemas de controle e gestão  - Andar 5</t>
  </si>
  <si>
    <t>UC01.04</t>
  </si>
  <si>
    <t xml:space="preserve">Pavimento 4 - Edifício de Produção - Bloco U9 e U10 -  Escadaria Direita </t>
  </si>
  <si>
    <t>Structures for control and management systems - Storey 5 - Zone 1</t>
  </si>
  <si>
    <t>Estruturas para sistemas de controle e gestão  - Andar 5 - Zona 1</t>
  </si>
  <si>
    <t>UC01.04001</t>
  </si>
  <si>
    <t xml:space="preserve">Pavimento 4 - Edifício de Produção - Bloco U9 e U10 - Sanitário Masculino </t>
  </si>
  <si>
    <t>Structures for control and management systems - Storey 5 - Zone 2</t>
  </si>
  <si>
    <t>Estruturas para sistemas de controle e gestão  - Andar 5 - Zona 2</t>
  </si>
  <si>
    <t>UC01.04002</t>
  </si>
  <si>
    <t xml:space="preserve">Pavimento 4 - Edifício de Produção - Bloco U9 e U10 - Sala Ar Condicionado </t>
  </si>
  <si>
    <t>Structures for control and management systems - Storey 5 - Zone 4</t>
  </si>
  <si>
    <t>Estruturas para sistemas de controle e gestão  - Andar 5 - Zona 4</t>
  </si>
  <si>
    <t>UC01.04003</t>
  </si>
  <si>
    <t xml:space="preserve">Pavimento 4 - Edifício de Produção - Bloco U9 e U10 - Sanitário Feminino </t>
  </si>
  <si>
    <t>Structures for control and management systems - Storey 5 - Zone 5</t>
  </si>
  <si>
    <t>Estruturas para sistemas de controle e gestão  - Andar 5 - Zona 5</t>
  </si>
  <si>
    <t>UC01.04004</t>
  </si>
  <si>
    <t xml:space="preserve">Pavimento 4 - Edifício de Produção - Bloco U9 e U10 - Depósito Superior Esquerda Sanitário Feminino </t>
  </si>
  <si>
    <t>Structures for control and management systems - Storey 5 - Zone 6</t>
  </si>
  <si>
    <t>Estruturas para sistemas de controle e gestão  - Andar 5 - Zona 6</t>
  </si>
  <si>
    <t>UC01.04005</t>
  </si>
  <si>
    <t xml:space="preserve">Pavimento 4 - Edifício de Produção - Bloco U9 e U10 - Depósito Inferior Esquerda Sanitário Feminino </t>
  </si>
  <si>
    <t>Structures for control and management systems - Storey 5 - Zone 7</t>
  </si>
  <si>
    <t>Estruturas para sistemas de controle e gestão  - Andar 5 - Zona 7</t>
  </si>
  <si>
    <t>UC01.04006</t>
  </si>
  <si>
    <t xml:space="preserve">Pavimento 4 - Edifício de Produção - Bloco U9 e U10 - Sala de Reunião </t>
  </si>
  <si>
    <t>Structures for control and management systems - Storey 5 - Zone 9</t>
  </si>
  <si>
    <t>Estruturas para sistemas de controle e gestão  - Andar 5 - Zona 9</t>
  </si>
  <si>
    <t>UC01.04007</t>
  </si>
  <si>
    <t>Pavimento 4 - Edifício de Produção - Bloco U9 e U10 - Escadaria Esquerda</t>
  </si>
  <si>
    <t>Structures for control and management systems - Storey 5 - Zone 12</t>
  </si>
  <si>
    <t>Estruturas para sistemas de controle e gestão  - Andar 5 - Zona 12</t>
  </si>
  <si>
    <t>UC01.04008</t>
  </si>
  <si>
    <t>Pavimento 4 - Edifício de Produção - Bloco U10 e U11 - Copa</t>
  </si>
  <si>
    <t>Structures for control and management systems - Storey 5 - Zone 14</t>
  </si>
  <si>
    <t>Estruturas para sistemas de controle e gestão  - Andar 5 - Zona 14</t>
  </si>
  <si>
    <t>UC01.04009</t>
  </si>
  <si>
    <t>Pavimento 4 - Edifício de Produção - Bloco U10 e U11 - Depósito Direita Copa</t>
  </si>
  <si>
    <t>Structures for control and management systems - Storey 5 - Zone 15</t>
  </si>
  <si>
    <t>Estruturas para sistemas de controle e gestão  - Andar 5 - Zona 15</t>
  </si>
  <si>
    <t>UC01.04010</t>
  </si>
  <si>
    <t>Pavimento 4 - Edifício de Produção - Bloco U10 e U11 - Depósito Esquerda Copa</t>
  </si>
  <si>
    <t>Structures for control and management systems - Storey 5 - Zone 16</t>
  </si>
  <si>
    <t>Estruturas para sistemas de controle e gestão  - Andar 5 - Zona 16</t>
  </si>
  <si>
    <t>UC01.04011</t>
  </si>
  <si>
    <t>Pavimento 4 - Edifício de Produção - Bloco U10 e U11 - Sanitário Feminino</t>
  </si>
  <si>
    <t>Structures for control and management systems - Storey 5 - Zone 18</t>
  </si>
  <si>
    <t>Estruturas para sistemas de controle e gestão  - Andar 5 - Zona 18</t>
  </si>
  <si>
    <t>UC01.04012</t>
  </si>
  <si>
    <t>Pavimento 4 - Edifício de Produção - Bloco U10 e U11 - Sala Ar Condicionado</t>
  </si>
  <si>
    <t>Structures for control and management systems - Storey 5 - Zone 19</t>
  </si>
  <si>
    <t>Estruturas para sistemas de controle e gestão  - Andar 5 - Zona 19</t>
  </si>
  <si>
    <t>UC01.04013</t>
  </si>
  <si>
    <t xml:space="preserve">Pavimento 4 - Edifício de Produção - Bloco U10 e U11 - Sanitário Masculino </t>
  </si>
  <si>
    <t>Structures for control and management systems - Storey 5 - Zone 20</t>
  </si>
  <si>
    <t>Estruturas para sistemas de controle e gestão  - Andar 5 - Zona 20</t>
  </si>
  <si>
    <t>UC01.04014</t>
  </si>
  <si>
    <t xml:space="preserve">Pavimento 4 - Edifício de Produção - Bloco U10 e U11 - Depósito Esquerda Sanitário Masculino </t>
  </si>
  <si>
    <t>Structures for control and management systems - Storey 5 - Zone 22</t>
  </si>
  <si>
    <t>Estruturas para sistemas de controle e gestão  - Andar 5 - Zona 22</t>
  </si>
  <si>
    <t>UC01.04015</t>
  </si>
  <si>
    <t>Pavimento 4 - Edifício de Produção - Bloco U10 e U11 - Escadaria</t>
  </si>
  <si>
    <t>Structures for control and management systems - Storey 5 - Zone 23</t>
  </si>
  <si>
    <t>Estruturas para sistemas de controle e gestão  - Andar 5 - Zona 23</t>
  </si>
  <si>
    <t>UC01.04016</t>
  </si>
  <si>
    <t>Pavimento 5 (5° Andar) - Edifício de Produção (EL 170,09)</t>
  </si>
  <si>
    <t>Structures for control and management systems - Storey 6</t>
  </si>
  <si>
    <t>Estruturas para sistemas de controle e gestão  - Andar 6</t>
  </si>
  <si>
    <t>UC01.05</t>
  </si>
  <si>
    <t xml:space="preserve">Pavimento 5 - Edifício de Produção - Bloco U10 e U11 -  Escada Caracol </t>
  </si>
  <si>
    <t>Structures for control and management systems - Storey 6 - Zone 1</t>
  </si>
  <si>
    <t>Estruturas para sistemas de controle e gestão  - Andar 6 - Zona 1</t>
  </si>
  <si>
    <t>UC01.05001</t>
  </si>
  <si>
    <t>Pavimento 5 - Edifício de Produção - Bloco U10 e U11 - Ante Sala</t>
  </si>
  <si>
    <t>Structures for control and management systems - Storey 6 - Zone 2</t>
  </si>
  <si>
    <t>Estruturas para sistemas de controle e gestão  - Andar 6 - Zona 2</t>
  </si>
  <si>
    <t>UC01.05002</t>
  </si>
  <si>
    <t>Pavimento 5 - Edifício de Produção - Bloco U10 e U11 - Depósito Esquerda Sala de Ar condicionado</t>
  </si>
  <si>
    <t>Structures for control and management systems - Storey 6 - Zone 3</t>
  </si>
  <si>
    <t>Estruturas para sistemas de controle e gestão  - Andar 6 - Zona 3</t>
  </si>
  <si>
    <t>UC01.05003</t>
  </si>
  <si>
    <t>Pavimento 5 - Edifício de Produção - Bloco U10 e U11 - Sala de Ar Condicionado</t>
  </si>
  <si>
    <t>Structures for control and management systems - Storey 6 - Zone 4</t>
  </si>
  <si>
    <t>Estruturas para sistemas de controle e gestão  - Andar 6 - Zona 4</t>
  </si>
  <si>
    <t>UC01.05004</t>
  </si>
  <si>
    <t>Pavimento 5 - Edifício de Produção - Bloco U10 e U11 - Sanitário Ante Sala</t>
  </si>
  <si>
    <t>Structures for control and management systems - Storey 6 - Zone 5</t>
  </si>
  <si>
    <t>Estruturas para sistemas de controle e gestão  - Andar 6 - Zona 5</t>
  </si>
  <si>
    <t>UC01.05005</t>
  </si>
  <si>
    <t xml:space="preserve">Pavimento 5 - Edifício de Produção - Bloco U10 e U11 - Sanitário Feminino </t>
  </si>
  <si>
    <t>Structures for control and management systems - Storey 6 - Zone 6</t>
  </si>
  <si>
    <t>Estruturas para sistemas de controle e gestão  - Andar 6 - Zona 6</t>
  </si>
  <si>
    <t>UC01.05006</t>
  </si>
  <si>
    <t xml:space="preserve">Pavimento 5 - Edifício de Produção - Bloco U10 e U11 - Sanitário Genérico Direita Sanitário Feminino </t>
  </si>
  <si>
    <t>Structures for control and management systems - Storey 6 - Zone 7</t>
  </si>
  <si>
    <t>Estruturas para sistemas de controle e gestão  - Andar 6 - Zona 7</t>
  </si>
  <si>
    <t>UC01.05007</t>
  </si>
  <si>
    <t xml:space="preserve">Pavimento 5 - Edifício de Produção - Bloco U10 e U11 - Sanitário Masculino </t>
  </si>
  <si>
    <t>Structures for control and management systems - Storey 6 - Zone 8</t>
  </si>
  <si>
    <t>Estruturas para sistemas de controle e gestão  - Andar 6 - Zona 8</t>
  </si>
  <si>
    <t>UC01.05008</t>
  </si>
  <si>
    <t>Pavimento 5 - Edifício de Produção - Bloco U10 e U11 - WC Inferior Direita Sanitário Masculino</t>
  </si>
  <si>
    <t>Structures for control and management systems - Storey 6 - Zone 11</t>
  </si>
  <si>
    <t>Estruturas para sistemas de controle e gestão  - Andar 6 - Zona 11</t>
  </si>
  <si>
    <t>UC01.05009</t>
  </si>
  <si>
    <t xml:space="preserve">Pavimento 5 - Edifício de Produção - Bloco U10 e U11 - WC Superior Direita Sanitário Masculino </t>
  </si>
  <si>
    <t>Structures for control and management systems - Storey 6 - Zone 12</t>
  </si>
  <si>
    <t>Estruturas para sistemas de controle e gestão  - Andar 6 - Zona 12</t>
  </si>
  <si>
    <t>UC01.05010</t>
  </si>
  <si>
    <t>Pavimento 5 - Edifício de Produção - Bloco U9 e U10 -  Bebedouro Direita Sanitário Feminino</t>
  </si>
  <si>
    <t>Structures for control and management systems - Storey 6 - Zone 13</t>
  </si>
  <si>
    <t>Estruturas para sistemas de controle e gestão  - Andar 6 - Zona 13</t>
  </si>
  <si>
    <t>UC01.05011</t>
  </si>
  <si>
    <t>Pavimento 5 - Edifício de Produção - Bloco U9 e U10 - Ante Sala</t>
  </si>
  <si>
    <t>Structures for control and management systems - Storey 6 - Zone 14</t>
  </si>
  <si>
    <t>Estruturas para sistemas de controle e gestão  - Andar 6 - Zona 14</t>
  </si>
  <si>
    <t>UC01.05012</t>
  </si>
  <si>
    <t>Pavimento 5 - Edifício de Produção - Bloco U9 e U10 - Área de Informática</t>
  </si>
  <si>
    <t>Structures for control and management systems - Storey 6 - Zone 15</t>
  </si>
  <si>
    <t>Estruturas para sistemas de controle e gestão  - Andar 6 - Zona 15</t>
  </si>
  <si>
    <t>UC01.05013</t>
  </si>
  <si>
    <t>Pavimento 5 - Edifício de Produção - Bloco U9 e U10 - Copa</t>
  </si>
  <si>
    <t>Structures for control and management systems - Storey 6 - Zone 16</t>
  </si>
  <si>
    <t>Estruturas para sistemas de controle e gestão  - Andar 6 - Zona 16</t>
  </si>
  <si>
    <t>UC01.05014</t>
  </si>
  <si>
    <t xml:space="preserve">Pavimento 5 - Edifício de Produção - Bloco U9 e U10 - Depósito da Copa </t>
  </si>
  <si>
    <t>Structures for control and management systems - Storey 6 - Zone 17</t>
  </si>
  <si>
    <t>Estruturas para sistemas de controle e gestão  - Andar 6 - Zona 17</t>
  </si>
  <si>
    <t>UC01.05015</t>
  </si>
  <si>
    <t xml:space="preserve">Pavimento 5 - Edifício de Produção - Bloco U9 e U10 - Depósito Esquerda Sanitário Feminino </t>
  </si>
  <si>
    <t>Structures for control and management systems - Storey 6 - Zone 18</t>
  </si>
  <si>
    <t>Estruturas para sistemas de controle e gestão  - Andar 6 - Zona 18</t>
  </si>
  <si>
    <t>UC01.05016</t>
  </si>
  <si>
    <t>Pavimento 5 - Edifício de Produção - Bloco U9 e U10 - Escadaria Direita</t>
  </si>
  <si>
    <t>Structures for control and management systems - Storey 6 - Zone 19</t>
  </si>
  <si>
    <t>Estruturas para sistemas de controle e gestão  - Andar 6 - Zona 19</t>
  </si>
  <si>
    <t>UC01.05017</t>
  </si>
  <si>
    <t>Pavimento 5 - Edifício de Produção - Bloco U9 e U10 - Escadaria Esquerda</t>
  </si>
  <si>
    <t>Structures for control and management systems - Storey 6 - Zone 20</t>
  </si>
  <si>
    <t>Estruturas para sistemas de controle e gestão  - Andar 6 - Zona 20</t>
  </si>
  <si>
    <t>UC01.05018</t>
  </si>
  <si>
    <t>Pavimento 5 - Edifício de Produção - Bloco U9 e U10 - Hall Nobre</t>
  </si>
  <si>
    <t>Structures for control and management systems - Storey 6 - Zone 21</t>
  </si>
  <si>
    <t>Estruturas para sistemas de controle e gestão  - Andar 6 - Zona 21</t>
  </si>
  <si>
    <t>UC01.05019</t>
  </si>
  <si>
    <t>Pavimento 5 - Edifício de Produção - Bloco U9 e U10 - Sala Ar Condicionado</t>
  </si>
  <si>
    <t>Structures for control and management systems - Storey 6 - Zone 22</t>
  </si>
  <si>
    <t>Estruturas para sistemas de controle e gestão  - Andar 6 - Zona 22</t>
  </si>
  <si>
    <t>UC01.05020</t>
  </si>
  <si>
    <t>Pavimento 5 - Edifício de Produção - Bloco U9 e U10 - Sala de Espera</t>
  </si>
  <si>
    <t>Structures for control and management systems - Storey 6 - Zone 23</t>
  </si>
  <si>
    <t>Estruturas para sistemas de controle e gestão  - Andar 6 - Zona 23</t>
  </si>
  <si>
    <t>UC01.05021</t>
  </si>
  <si>
    <t>Pavimento 5 - Edifício de Produção - Bloco U9 e U10 - Sanitário (Genérico) Esquerda Sanitário Feminino</t>
  </si>
  <si>
    <t>Structures for control and management systems - Storey 6 - Zone 24</t>
  </si>
  <si>
    <t>Estruturas para sistemas de controle e gestão  - Andar 6 - Zona 24</t>
  </si>
  <si>
    <t>UC01.05022</t>
  </si>
  <si>
    <t>Pavimento 5 - Edifício de Produção - Bloco U9 e U10 - Sanitário Ante Sala</t>
  </si>
  <si>
    <t>Structures for control and management systems - Storey 6 - Zone 25</t>
  </si>
  <si>
    <t>Estruturas para sistemas de controle e gestão  - Andar 6 - Zona 25</t>
  </si>
  <si>
    <t>UC01.05023</t>
  </si>
  <si>
    <t>Pavimento 5 - Edifício de Produção - Bloco U9 e U10 - Sanitário Feminino</t>
  </si>
  <si>
    <t>Structures for control and management systems - Storey 6 - Zone 26</t>
  </si>
  <si>
    <t>Estruturas para sistemas de controle e gestão  - Andar 6 - Zona 26</t>
  </si>
  <si>
    <t>UC01.05024</t>
  </si>
  <si>
    <t xml:space="preserve">Pavimento 5 - Edifício de Produção - Bloco U9 e U10 - Sanitário Masculino </t>
  </si>
  <si>
    <t>Structures for control and management systems - Storey 6 - Zone 27</t>
  </si>
  <si>
    <t>Estruturas para sistemas de controle e gestão  - Andar 6 - Zona 27</t>
  </si>
  <si>
    <t>UC01.05025</t>
  </si>
  <si>
    <t xml:space="preserve">Pavimento 5 - Edifício de Produção - Bloco U9 e U10 - WC Inferior Esquerda Sanitário Masculino </t>
  </si>
  <si>
    <t>Structures for control and management systems - Storey 6 - Zone 30</t>
  </si>
  <si>
    <t>Estruturas para sistemas de controle e gestão  - Andar 6 - Zona 30</t>
  </si>
  <si>
    <t>UC01.05026</t>
  </si>
  <si>
    <t>Pavimento 6 (Terraço) - Edifício de Produção (EL 175,06)</t>
  </si>
  <si>
    <t>Structures for control and management systems - Storey 7</t>
  </si>
  <si>
    <t>Estruturas para sistemas de controle e gestão  - Andar 7</t>
  </si>
  <si>
    <t>UC01.06</t>
  </si>
  <si>
    <t xml:space="preserve">Pavimento 6 - Edifício de Produção - Bloco U10 e U11 -  Sala Elétrica </t>
  </si>
  <si>
    <t>Structures for control and management systems - Storey 7 - Zone 1</t>
  </si>
  <si>
    <t>Estruturas para sistemas de controle e gestão  - Andar 7 - Zona 1</t>
  </si>
  <si>
    <t>UC01.06001</t>
  </si>
  <si>
    <t xml:space="preserve">Pavimento 6 - Edifício de Produção - Bloco U10 e U11 -  Sala Hidráulica </t>
  </si>
  <si>
    <t>Structures for control and management systems - Storey 7 - Zone 2</t>
  </si>
  <si>
    <t>Estruturas para sistemas de controle e gestão  - Andar 7 - Zona 2</t>
  </si>
  <si>
    <t>UC01.06002</t>
  </si>
  <si>
    <t xml:space="preserve">Pavimento 6 - Edifício de Produção - Bloco U10 e U11 - Caixa D'Água </t>
  </si>
  <si>
    <t>Structures for control and management systems - Storey 7 - Zone 5</t>
  </si>
  <si>
    <t>Estruturas para sistemas de controle e gestão  - Andar 7 - Zona 5</t>
  </si>
  <si>
    <t>UC01.06003</t>
  </si>
  <si>
    <t xml:space="preserve">Pavimento 6 - Edifício de Produção - Bloco U9 e U9A - Área desginada à instalação de equipamentos de telefonia Celular </t>
  </si>
  <si>
    <t>Structures for control and management systems - Storey 7 - Zone 6</t>
  </si>
  <si>
    <t>Estruturas para sistemas de controle e gestão  - Andar 7 - Zona 6</t>
  </si>
  <si>
    <t>UC01.06004</t>
  </si>
  <si>
    <t>Pavimento 6 - Edifício de Produção - Bloco U9 e U9A - Escadaria</t>
  </si>
  <si>
    <t>Structures for control and management systems - Storey 7 - Zone 7</t>
  </si>
  <si>
    <t>Estruturas para sistemas de controle e gestão  - Andar 7 - Zona 7</t>
  </si>
  <si>
    <t>UC01.06005</t>
  </si>
  <si>
    <t>Pavimento 6 - Edifício de Produção - Bloco U9 e U9A - Jardim</t>
  </si>
  <si>
    <t>Structures for control and management systems - Storey 7 - Zone 8</t>
  </si>
  <si>
    <t>Estruturas para sistemas de controle e gestão  - Andar 7 - Zona 8</t>
  </si>
  <si>
    <t>UC01.06006</t>
  </si>
  <si>
    <t>Pavimento 6 - Edifício de Produção - Bloco U9 e U9A - Sala de Equipamentos de Ventilação</t>
  </si>
  <si>
    <t>Structures for control and management systems - Storey 7 - Zone 9</t>
  </si>
  <si>
    <t>Estruturas para sistemas de controle e gestão  - Andar 7 - Zona 9</t>
  </si>
  <si>
    <t>UC01.06007</t>
  </si>
  <si>
    <t>Edifício de Produção - Shafts (U9 a U11)</t>
  </si>
  <si>
    <t>Structures for control and management systems - Shaft Zones</t>
  </si>
  <si>
    <t>Estruturas para sistemas de controle e gestão  - Espaço dos Shafts</t>
  </si>
  <si>
    <t>UC01.07</t>
  </si>
  <si>
    <t>Edifício de Produção - Shaft 1</t>
  </si>
  <si>
    <t>Structures for control and management systems - Shaft Zone 1</t>
  </si>
  <si>
    <t>Estruturas para sistemas de controle e gestão  - Espaço Schaft 1</t>
  </si>
  <si>
    <t>UC01.07001</t>
  </si>
  <si>
    <t>Edifício de Produção - Shaft 2</t>
  </si>
  <si>
    <t>Structures for control and management systems - Shaft Zone 2</t>
  </si>
  <si>
    <t>Estruturas para sistemas de controle e gestão  - Espaço Schaft 2</t>
  </si>
  <si>
    <t>UC01.07002</t>
  </si>
  <si>
    <t>Edifício de Produção - Shaft 3</t>
  </si>
  <si>
    <t>Structures for control and management systems - Shaft Zone 3</t>
  </si>
  <si>
    <t>Estruturas para sistemas de controle e gestão  - Espaço Schaft 3</t>
  </si>
  <si>
    <t>UC01.07003</t>
  </si>
  <si>
    <t>Edifício de Produção - Shaft 4</t>
  </si>
  <si>
    <t>Structures for control and management systems - Shaft Zone 4</t>
  </si>
  <si>
    <t>Estruturas para sistemas de controle e gestão  - Espaço Schaft 4</t>
  </si>
  <si>
    <t>UC01.07004</t>
  </si>
  <si>
    <t>Edifício de Produção - Shaft 5</t>
  </si>
  <si>
    <t>Structures for control and management systems - Shaft Zone 5</t>
  </si>
  <si>
    <t>Estruturas para sistemas de controle e gestão  - Espaço Schaft 5</t>
  </si>
  <si>
    <t>UC01.07005</t>
  </si>
  <si>
    <t>Edifício de Produção - Shaft 6</t>
  </si>
  <si>
    <t>Structures for control and management systems - Shaft Zone 6</t>
  </si>
  <si>
    <t>Estruturas para sistemas de controle e gestão  - Espaço Schaft 6</t>
  </si>
  <si>
    <t>UC01.07006</t>
  </si>
  <si>
    <t>Edifício de Produção - Bloco U9 a U10 - Galeria Eletromecânica (EL 141,90)</t>
  </si>
  <si>
    <t>Edifício de Produção - Bloco U10 a U11 - Galeria Eletromecânica (EL 141,90)</t>
  </si>
  <si>
    <t>Estação de Tratamento de Água - ETA1</t>
  </si>
  <si>
    <t>Piping system, temporary storage, conveying main fluid 1</t>
  </si>
  <si>
    <t>Sistema de tubulação, armazenamento temporário, transporte de fluido principal 1</t>
  </si>
  <si>
    <t>G1</t>
  </si>
  <si>
    <t>Estação de Tratamento de Água - ETA2</t>
  </si>
  <si>
    <t>Piping system, temporary storage, conveying main fluid 2</t>
  </si>
  <si>
    <t>Sistema de tubulação, armazenamento temporário, transporte de fluido principal 2</t>
  </si>
  <si>
    <t>G2</t>
  </si>
  <si>
    <t>Subestação MD</t>
  </si>
  <si>
    <t>Structures and areas for electrical grid and distribution system</t>
  </si>
  <si>
    <t>Estruturas e áreas para rede elétrica e sistema de distribuição</t>
  </si>
  <si>
    <t>UA1</t>
  </si>
  <si>
    <t>Barragem</t>
  </si>
  <si>
    <t>Trecho D - Barragem Lateral Direita</t>
  </si>
  <si>
    <t>Dam, weir system 1 - Zone 1</t>
  </si>
  <si>
    <t>Barragem, sistema de açude 1 - Área 1</t>
  </si>
  <si>
    <t>++LNC01</t>
  </si>
  <si>
    <t>Trecho D - Barragem Lateral Direita - Bloco D1</t>
  </si>
  <si>
    <t>++LNC01.01</t>
  </si>
  <si>
    <t>Trecho D - Barragem Lateral Direita - Bloco D1 - Galeria (EL 214)</t>
  </si>
  <si>
    <t>++LNC01.01001</t>
  </si>
  <si>
    <t>Trecho D - Barragem Lateral Direita - Bloco D2</t>
  </si>
  <si>
    <t>++LNC01.02</t>
  </si>
  <si>
    <t>Trecho D - Barragem Lateral Direita - Bloco D2 - Galeria (EL 214)</t>
  </si>
  <si>
    <t>++LNC01.02001</t>
  </si>
  <si>
    <t>Trecho D - Barragem Lateral Direita - Bloco D3</t>
  </si>
  <si>
    <t>++LNC01.03</t>
  </si>
  <si>
    <t>Trecho D - Barragem Lateral Direita - Bloco D3 - Galeria (EL 214)</t>
  </si>
  <si>
    <t>++LNC01.03001</t>
  </si>
  <si>
    <t>Trecho D - Barragem Lateral Direita - Bloco D4</t>
  </si>
  <si>
    <t>++LNC01.04</t>
  </si>
  <si>
    <t>Trecho D - Barragem Lateral Direita - Bloco D4 - Galeria (EL 214)</t>
  </si>
  <si>
    <t>++LNC01.04001</t>
  </si>
  <si>
    <t>Trecho D - Barragem Lateral Direita - Bloco D5</t>
  </si>
  <si>
    <t>++LNC01.05</t>
  </si>
  <si>
    <t>Trecho D - Barragem Lateral Direita - Bloco D5 - Galeria (EL 214)</t>
  </si>
  <si>
    <t>++LNC01.05001</t>
  </si>
  <si>
    <t>Trecho D - Barragem Lateral Direita - Bloco D6</t>
  </si>
  <si>
    <t>++LNC01.06</t>
  </si>
  <si>
    <t>Trecho D - Barragem Lateral Direita - Bloco D6 - Galeria (EL 214)</t>
  </si>
  <si>
    <t>++LNC01.06001</t>
  </si>
  <si>
    <t>Trecho D - Barragem Lateral Direita - Bloco D7</t>
  </si>
  <si>
    <t>++LNC01.07</t>
  </si>
  <si>
    <t>Trecho D - Barragem Lateral Direita - Bloco D7 - Galeria (EL 214)</t>
  </si>
  <si>
    <t>++LNC01.07001</t>
  </si>
  <si>
    <t>Trecho D - Barragem Lateral Direita - Bloco D8</t>
  </si>
  <si>
    <t>++LNC01.08</t>
  </si>
  <si>
    <t>Trecho D - Barragem Lateral Direita - Bloco D8 - Galeria (EL 214)</t>
  </si>
  <si>
    <t>++LNC01.08001</t>
  </si>
  <si>
    <t>Trecho D - Barragem Lateral Direita - Bloco D8 - Sala do Pêndulo (EL 214)</t>
  </si>
  <si>
    <t>++LNC01.08002</t>
  </si>
  <si>
    <t>Trecho D - Barragem Lateral Direita - Bloco D9</t>
  </si>
  <si>
    <t>++LNC01.09</t>
  </si>
  <si>
    <t>Trecho D - Barragem Lateral Direita - Bloco D9 - Galeria (EL 214)</t>
  </si>
  <si>
    <t>++LNC01.09001</t>
  </si>
  <si>
    <t>Trecho D - Barragem Lateral Direita - Bloco D9 - Mirante</t>
  </si>
  <si>
    <t>++LNC01.09002</t>
  </si>
  <si>
    <t>Trecho D - Barragem Lateral Direita - Bloco D10</t>
  </si>
  <si>
    <t>++LNC01.10</t>
  </si>
  <si>
    <t>Trecho D - Barragem Lateral Direita - Bloco D10 - Galeria (EL 214)</t>
  </si>
  <si>
    <t>++LNC01.10001</t>
  </si>
  <si>
    <t>Trecho D - Barragem Lateral Direita - Bloco D11</t>
  </si>
  <si>
    <t>++LNC01.11</t>
  </si>
  <si>
    <t>Trecho D - Barragem Lateral Direita - Bloco D11 - Galeria (EL 214)</t>
  </si>
  <si>
    <t>++LNC01.11001</t>
  </si>
  <si>
    <t>Trecho D - Barragem Lateral Direita - Bloco D12</t>
  </si>
  <si>
    <t>++LNC01.12</t>
  </si>
  <si>
    <t>Trecho D - Barragem Lateral Direita - Bloco D12 - Galeria (EL 214)</t>
  </si>
  <si>
    <t>++LNC01.12001</t>
  </si>
  <si>
    <t>Trecho D - Barragem Lateral Direita - Bloco D13</t>
  </si>
  <si>
    <t>++LNC01.13</t>
  </si>
  <si>
    <t>Trecho D - Barragem Lateral Direita - Bloco D13- Galeria (EL 214)</t>
  </si>
  <si>
    <t>++LNC01.13001</t>
  </si>
  <si>
    <t>Trecho D - Barragem Lateral Direita - Bloco D13 - Mirante</t>
  </si>
  <si>
    <t>++LNC01.13002</t>
  </si>
  <si>
    <t>Trecho D - Barragem Lateral Direita - Bloco D14</t>
  </si>
  <si>
    <t>++LNC01.14</t>
  </si>
  <si>
    <t>Trecho D - Barragem Lateral Direita - Bloco D1 4- Galeria (EL 214)</t>
  </si>
  <si>
    <t>++LNC01.14001</t>
  </si>
  <si>
    <t>Trecho D - Barragem Lateral Direita - Bloco D15</t>
  </si>
  <si>
    <t>++LNC01.15</t>
  </si>
  <si>
    <t>Trecho D - Barragem Lateral Direita - Bloco D1 5- Galeria (EL 214)</t>
  </si>
  <si>
    <t>++LNC01.15001</t>
  </si>
  <si>
    <t>Trecho D - Barragem Lateral Direita - Bloco D16</t>
  </si>
  <si>
    <t>++LNC01.16</t>
  </si>
  <si>
    <t>Trecho D - Barragem Lateral Direita - Bloco D1 6- Galeria (EL 214)</t>
  </si>
  <si>
    <t>++LNC01.16001</t>
  </si>
  <si>
    <t>Trecho D - Barragem Lateral Direita - Bloco D17</t>
  </si>
  <si>
    <t>++LNC01.17</t>
  </si>
  <si>
    <t>Trecho D - Barragem Lateral Direita - Bloco D1 7- Galeria (EL 214)</t>
  </si>
  <si>
    <t>++LNC01.17001</t>
  </si>
  <si>
    <t>Trecho D - Barragem Lateral Direita - Bloco D18</t>
  </si>
  <si>
    <t>++LNC01.18</t>
  </si>
  <si>
    <t>Trecho D - Barragem Lateral Direita - Bloco D1 8- Galeria (EL 214)</t>
  </si>
  <si>
    <t>++LNC01.18001</t>
  </si>
  <si>
    <t>Trecho D - Barragem Lateral Direita - Bloco D18 - Mirante</t>
  </si>
  <si>
    <t>++LNC01.18002</t>
  </si>
  <si>
    <t>Trecho D - Barragem Lateral Direita - Bloco D19</t>
  </si>
  <si>
    <t>++LNC01.19</t>
  </si>
  <si>
    <t>Trecho D - Barragem Lateral Direita - Bloco D19 - Galeria (EL 214)</t>
  </si>
  <si>
    <t>++LNC01.19001</t>
  </si>
  <si>
    <t>Trecho D - Barragem Lateral Direita - Bloco D20</t>
  </si>
  <si>
    <t>++LNC01.20</t>
  </si>
  <si>
    <t>Trecho D - Barragem Lateral Direita - Bloco D20 - Galeria (EL 214)</t>
  </si>
  <si>
    <t>++LNC01.20001</t>
  </si>
  <si>
    <t>Trecho D - Barragem Lateral Direita - Bloco D20 - Sala do Pêndulo (EL 214)</t>
  </si>
  <si>
    <t>++LNC01.20002</t>
  </si>
  <si>
    <t>Trecho D - Barragem Lateral Direita - Bloco D21</t>
  </si>
  <si>
    <t>++LNC01.21</t>
  </si>
  <si>
    <t>Trecho D - Barragem Lateral Direita - Bloco D21 - Galeria (EL 214)</t>
  </si>
  <si>
    <t>++LNC01.21001</t>
  </si>
  <si>
    <t>Trecho D - Barragem Lateral Direita - Bloco D22</t>
  </si>
  <si>
    <t>++LNC01.22</t>
  </si>
  <si>
    <t>Trecho D - Barragem Lateral Direita - Bloco D22 - Galeria (EL 214)</t>
  </si>
  <si>
    <t>++LNC01.22001</t>
  </si>
  <si>
    <t>Trecho D - Barragem Lateral Direita - Bloco D23</t>
  </si>
  <si>
    <t>++LNC01.23</t>
  </si>
  <si>
    <t>Trecho D - Barragem Lateral Direita - Bloco D23 - Galeria (EL 214)</t>
  </si>
  <si>
    <t>++LNC01.23001</t>
  </si>
  <si>
    <t>Trecho D - Barragem Lateral Direita - Bloco D23 - Mirante</t>
  </si>
  <si>
    <t>++LNC01.23002</t>
  </si>
  <si>
    <t>Trecho D - Barragem Lateral Direita - Bloco D24</t>
  </si>
  <si>
    <t>++LNC01.24</t>
  </si>
  <si>
    <t>Trecho D - Barragem Lateral Direita - Bloco D24 - Galeria (EL 214)</t>
  </si>
  <si>
    <t>++LNC01.24001</t>
  </si>
  <si>
    <t>Trecho D - Barragem Lateral Direita - Bloco D25</t>
  </si>
  <si>
    <t>++LNC01.25</t>
  </si>
  <si>
    <t>Trecho D - Barragem Lateral Direita - Bloco D25 - Galeria (EL 214)</t>
  </si>
  <si>
    <t>++LNC01.25001</t>
  </si>
  <si>
    <t>Trecho D - Barragem Lateral Direita - Bloco D26</t>
  </si>
  <si>
    <t>++LNC01.26</t>
  </si>
  <si>
    <t>Trecho D - Barragem Lateral Direita - Bloco D26 - Galeria (EL 214)</t>
  </si>
  <si>
    <t>++LNC01.26001</t>
  </si>
  <si>
    <t>Trecho D - Barragem Lateral Direita - Bloco D27</t>
  </si>
  <si>
    <t>++LNC01.27</t>
  </si>
  <si>
    <t>Trecho D - Barragem Lateral Direita - Bloco D27 - Galeria (EL 214)</t>
  </si>
  <si>
    <t>++LNC01.27001</t>
  </si>
  <si>
    <t>Trecho D - Barragem Lateral Direita - Bloco D28</t>
  </si>
  <si>
    <t>++LNC01.28</t>
  </si>
  <si>
    <t>Trecho D - Barragem Lateral Direita - Bloco D28 - Galeria (EL 214)</t>
  </si>
  <si>
    <t>++LNC01.28001</t>
  </si>
  <si>
    <t>Trecho D - Barragem Lateral Direita - Bloco D29</t>
  </si>
  <si>
    <t>++LNC01.29</t>
  </si>
  <si>
    <t>Trecho D - Barragem Lateral Direita - Bloco D30 - Galeria (EL 214)</t>
  </si>
  <si>
    <t>++LNC01.29001</t>
  </si>
  <si>
    <t>Trecho D - Barragem Lateral Direita - Bloco D30</t>
  </si>
  <si>
    <t>++LNC01.30</t>
  </si>
  <si>
    <t>Trecho D - Barragem Lateral Direita - Bloco D31 - Galeria (EL 214)</t>
  </si>
  <si>
    <t>++LNC01.30001</t>
  </si>
  <si>
    <t>Trecho D - Barragem Lateral Direita - Bloco D31</t>
  </si>
  <si>
    <t>++LNC01.31</t>
  </si>
  <si>
    <t>++LNC01.31001</t>
  </si>
  <si>
    <t>Trecho D - Barragem Lateral Direita - Bloco D32</t>
  </si>
  <si>
    <t>++LNC01.32</t>
  </si>
  <si>
    <t>Trecho D - Barragem Lateral Direita - Bloco D32 - Galeria (EL 214)</t>
  </si>
  <si>
    <t>++LNC01.32001</t>
  </si>
  <si>
    <t>Trecho D - Barragem Lateral Direita - Bloco D33</t>
  </si>
  <si>
    <t>++LNC01.33</t>
  </si>
  <si>
    <t>Trecho D - Barragem Lateral Direita - Bloco D33 - Galeria (EL 214)</t>
  </si>
  <si>
    <t>++LNC01.33001</t>
  </si>
  <si>
    <t>Trecho D - Barragem Lateral Direita - Bloco D34</t>
  </si>
  <si>
    <t>++LNC01.34</t>
  </si>
  <si>
    <t>Trecho D - Barragem Lateral Direita - Bloco D34 - Galeria (EL 214)</t>
  </si>
  <si>
    <t>++LNC01.34001</t>
  </si>
  <si>
    <t>Trecho D - Barragem Lateral Direita - Bloco D35</t>
  </si>
  <si>
    <t>++LNC01.35</t>
  </si>
  <si>
    <t>Trecho D - Barragem Lateral Direita - Bloco D35 - Galeria (EL 214)</t>
  </si>
  <si>
    <t>++LNC01.35001</t>
  </si>
  <si>
    <t>Trecho D - Barragem Lateral Direita - Bloco D36</t>
  </si>
  <si>
    <t>++LNC01.36</t>
  </si>
  <si>
    <t>Trecho D - Barragem Lateral Direita - Bloco D36 - Galeria (EL 214)</t>
  </si>
  <si>
    <t>++LNC01.36001</t>
  </si>
  <si>
    <t>Trecho D - Barragem Lateral Direita - Bloco D37</t>
  </si>
  <si>
    <t>++LNC01.37</t>
  </si>
  <si>
    <t>Trecho D - Barragem Lateral Direita - Bloco D37 - Galeria (EL 214)</t>
  </si>
  <si>
    <t>++LNC01.37001</t>
  </si>
  <si>
    <t>Trecho D - Barragem Lateral Direita - Bloco D38</t>
  </si>
  <si>
    <t>++LNC01.38</t>
  </si>
  <si>
    <t>++LNC01.38001</t>
  </si>
  <si>
    <t>Trecho D - Barragem Lateral Direita - Bloco D30 - Sala do Pêndulo (EL 214)</t>
  </si>
  <si>
    <t>++LNC01.38002</t>
  </si>
  <si>
    <t>Trecho D - Barragem Lateral Direita - Bloco D39</t>
  </si>
  <si>
    <t>++LNC01.39</t>
  </si>
  <si>
    <t>Trecho D - Barragem Lateral Direita - Bloco D39 - Galeria (EL 214)</t>
  </si>
  <si>
    <t>++LNC01.39001</t>
  </si>
  <si>
    <t>Trecho D - Barragem Lateral Direita - Bloco D40</t>
  </si>
  <si>
    <t>++LNC01.40</t>
  </si>
  <si>
    <t>Trecho D - Barragem Lateral Direita - Bloco D40 - Galeria (EL 214)</t>
  </si>
  <si>
    <t>++LNC01.40001</t>
  </si>
  <si>
    <t>Trecho D - Barragem Lateral Direita - Bloco D41</t>
  </si>
  <si>
    <t>++LNC01.41</t>
  </si>
  <si>
    <t>Trecho D - Barragem Lateral Direita - Bloco D41 - Galeria (EL 214)</t>
  </si>
  <si>
    <t>++LNC01.41001</t>
  </si>
  <si>
    <t>Trecho D - Barragem Lateral Direita - Bloco D42</t>
  </si>
  <si>
    <t>++LNC01.42</t>
  </si>
  <si>
    <t>Trecho D - Barragem Lateral Direita - Bloco D43 - Galeria (EL 214)</t>
  </si>
  <si>
    <t>++LNC01.42001</t>
  </si>
  <si>
    <t>Trecho D - Barragem Lateral Direita - Bloco D43</t>
  </si>
  <si>
    <t>++LNC01.43</t>
  </si>
  <si>
    <t>Trecho D - Barragem Lateral Direita - Bloco D45 - Galeria (EL 214)</t>
  </si>
  <si>
    <t>++LNC01.43001</t>
  </si>
  <si>
    <t>Trecho D - Barragem Lateral Direita - Bloco D44</t>
  </si>
  <si>
    <t>++LNC01.44</t>
  </si>
  <si>
    <t>Trecho D - Barragem Lateral Direita - Bloco D44 - Galeria (EL 214)</t>
  </si>
  <si>
    <t>++LNC01.44001</t>
  </si>
  <si>
    <t>Trecho D - Barragem Lateral Direita - Bloco D45</t>
  </si>
  <si>
    <t>++LNC01.45</t>
  </si>
  <si>
    <t>++LNC01.45001</t>
  </si>
  <si>
    <t>Trecho D - Barragem Lateral Direita - Bloco D46</t>
  </si>
  <si>
    <t>++LNC01.46</t>
  </si>
  <si>
    <t>Trecho D - Barragem Lateral Direita - Bloco D46 - Galeria (EL 214)</t>
  </si>
  <si>
    <t>++LNC01.46001</t>
  </si>
  <si>
    <t>Trecho D - Barragem Lateral Direita - Bloco D47</t>
  </si>
  <si>
    <t>++LNC01.47</t>
  </si>
  <si>
    <t>Trecho D - Barragem Lateral Direita - Bloco D47 - Galeria (EL 214)</t>
  </si>
  <si>
    <t>++LNC01.47001</t>
  </si>
  <si>
    <t>Trecho D - Barragem Lateral Direita - Bloco D48</t>
  </si>
  <si>
    <t>++LNC01.48</t>
  </si>
  <si>
    <t>Trecho D - Barragem Lateral Direita - Bloco D48 - Galeria (EL 214)</t>
  </si>
  <si>
    <t>++LNC01.48001</t>
  </si>
  <si>
    <t>Trecho D - Barragem Lateral Direita - Bloco D49</t>
  </si>
  <si>
    <t>++LNC01.49</t>
  </si>
  <si>
    <t>Trecho D - Barragem Lateral Direita - Bloco D49 - Galeria (EL 214)</t>
  </si>
  <si>
    <t>++LNC01.49001</t>
  </si>
  <si>
    <t>Trecho D - Barragem Lateral Direita - Bloco D50</t>
  </si>
  <si>
    <t>++LNC01.50</t>
  </si>
  <si>
    <t>Trecho D - Barragem Lateral Direita - Bloco D50 - Galeria (EL 214)</t>
  </si>
  <si>
    <t>++LNC01.50001</t>
  </si>
  <si>
    <t>Trecho D - Barragem Lateral Direita - Bloco D51</t>
  </si>
  <si>
    <t>++LNC01.51</t>
  </si>
  <si>
    <t>Trecho D - Barragem Lateral Direita - Bloco D51 - Galeria (EL 214)</t>
  </si>
  <si>
    <t>++LNC01.51001</t>
  </si>
  <si>
    <t>Trecho D - Barragem Lateral Direita - Bloco D52</t>
  </si>
  <si>
    <t>++LNC01.52</t>
  </si>
  <si>
    <t>Trecho D - Barragem Lateral Direita - Bloco D52 - Galeria (EL 214)</t>
  </si>
  <si>
    <t>++LNC01.52001</t>
  </si>
  <si>
    <t>Trecho D - Barragem Lateral Direita - Bloco D53</t>
  </si>
  <si>
    <t>++LNC01.53</t>
  </si>
  <si>
    <t>Trecho D - Barragem Lateral Direita - Bloco D53 - Galeria (EL 214)</t>
  </si>
  <si>
    <t>++LNC01.53001</t>
  </si>
  <si>
    <t>Trecho D - Barragem Lateral Direita - Bloco D54</t>
  </si>
  <si>
    <t>++LNC01.54</t>
  </si>
  <si>
    <t>Trecho D - Barragem Lateral Direita - Bloco D54 - Galeria (EL 214)</t>
  </si>
  <si>
    <t>++LNC01.54001</t>
  </si>
  <si>
    <t>Trecho D - Barragem Lateral Direita - Bloco D54 - Sala do Pêndulo (EL 214)</t>
  </si>
  <si>
    <t>++LNC01.54002</t>
  </si>
  <si>
    <t>Trecho D - Barragem Lateral Direita - Bloco D55</t>
  </si>
  <si>
    <t>++LNC01.55</t>
  </si>
  <si>
    <t>Trecho D - Barragem Lateral Direita - Bloco D55 - Galeria (EL 214)</t>
  </si>
  <si>
    <t>++LNC01.55001</t>
  </si>
  <si>
    <t>Trecho D - Barragem Lateral Direita - Bloco D56</t>
  </si>
  <si>
    <t>++LNC01.56</t>
  </si>
  <si>
    <t>Trecho D - Barragem Lateral Direita - Bloco D56 - Galeria (EL 214)</t>
  </si>
  <si>
    <t>++LNC01.56001</t>
  </si>
  <si>
    <t>Trecho D - Barragem Lateral Direita - Bloco D57</t>
  </si>
  <si>
    <t>++LNC01.57</t>
  </si>
  <si>
    <t>Trecho D - Barragem Lateral Direita - Bloco D57 - Galeria (EL 214)</t>
  </si>
  <si>
    <t>++LNC01.57001</t>
  </si>
  <si>
    <t>Trecho D - Barragem Lateral Direita - Bloco D57 - Sala do Pêndulo (EL 214)</t>
  </si>
  <si>
    <t>++LNC01.57002</t>
  </si>
  <si>
    <t>Trecho D - Barragem Lateral Direita - Bloco D58</t>
  </si>
  <si>
    <t>++LNC01.58</t>
  </si>
  <si>
    <t>Trecho D - Barragem Lateral Direita - Bloco D58 - Galeria (EL 214)</t>
  </si>
  <si>
    <t>++LNC01.58001</t>
  </si>
  <si>
    <t>Trecho E - Barragem Principal (Bloco de Ligação Direita)</t>
  </si>
  <si>
    <t>Dam, weir system 1 - Zone 2</t>
  </si>
  <si>
    <t>Barragem, sistema de açude 1 - Área 2</t>
  </si>
  <si>
    <t>++LNC02</t>
  </si>
  <si>
    <t>Trecho E - Barragem Principal (Bloco de Ligação Direita) - Bloco E1</t>
  </si>
  <si>
    <t>Dam, weir system 1 - Zone 2 - Site 1</t>
  </si>
  <si>
    <t>Barragem, sistema de açude 1 - Área 2 - Local 1</t>
  </si>
  <si>
    <t>++LNC02.01</t>
  </si>
  <si>
    <t>Trecho E - Barragem Principal (Bloco de Ligação Direita) - Bloco E1 - Tunel de Drenagem El 123</t>
  </si>
  <si>
    <t>++LNC02.01001</t>
  </si>
  <si>
    <t>4106DC6020P</t>
  </si>
  <si>
    <t>Trecho E - Barragem Principal (Bloco de Ligação Direita) - Bloco E2</t>
  </si>
  <si>
    <t>Dam, weir system 1 - Zone 2 - Site 2</t>
  </si>
  <si>
    <t>Barragem, sistema de açude 1 - Área 2 - Local 2</t>
  </si>
  <si>
    <t>++LNC02.02</t>
  </si>
  <si>
    <t>Trecho E - Barragem Principal (Bloco de Ligação Direita) - Bloco E2 - Tunel de Drenagem El 123</t>
  </si>
  <si>
    <t>++LNC02.02001</t>
  </si>
  <si>
    <t>Trecho E - Barragem Principal (Bloco de Ligação Direita) - Bloco E3</t>
  </si>
  <si>
    <t>Dam, weir system 1 - Zone 2 - Site 3</t>
  </si>
  <si>
    <t>Barragem, sistema de açude 1 - Área 2 - Local 3</t>
  </si>
  <si>
    <t>++LNC02.03</t>
  </si>
  <si>
    <t>Trecho E - Barragem Principal (Bloco de Ligação Direita) - Bloco E3 - Tunel de Drenagem El 123</t>
  </si>
  <si>
    <t>++LNC02.03001</t>
  </si>
  <si>
    <t>Trecho E - Barragem Principal (Bloco de Ligação Direita) - Bloco E4</t>
  </si>
  <si>
    <t>Dam, weir system 1 - Zone 2 - Site 4</t>
  </si>
  <si>
    <t>Barragem, sistema de açude 1 - Área 2 - Local 4</t>
  </si>
  <si>
    <t>++LNC02.04</t>
  </si>
  <si>
    <t>Trecho E - Barragem Principal (Bloco de Ligação Direita) - Bloco E4 - Tunel de Drenagem El 123</t>
  </si>
  <si>
    <t>++LNC02.04001</t>
  </si>
  <si>
    <t>Trecho E - Barragem Principal (Bloco de Ligação Direita) - Bloco E4 - Tunel El 114,5</t>
  </si>
  <si>
    <t>++LNC02.04002</t>
  </si>
  <si>
    <t>2047-DC-6014P</t>
  </si>
  <si>
    <t>Trecho E - Barragem Principal (Bloco de Ligação Direita) - Bloco E4 - Galeria (El 161)</t>
  </si>
  <si>
    <t>++LNC02.04003</t>
  </si>
  <si>
    <t>Trecho E - Barragem Principal (Bloco de Ligação Direita) - Bloco E5</t>
  </si>
  <si>
    <t>Dam, weir system 1 - Zone 2 - Site 5</t>
  </si>
  <si>
    <t>Barragem, sistema de açude 1 - Área 2 - Local 5</t>
  </si>
  <si>
    <t>++LNC02.05</t>
  </si>
  <si>
    <t>Trecho E - Barragem Principal (Bloco de Ligação Direita) - Bloco E5 - Tunel de Drenagem El 123</t>
  </si>
  <si>
    <t>++LNC02.05001</t>
  </si>
  <si>
    <t>Trecho E - Barragem Principal (Bloco de Ligação Direita) - Bloco E5 - Galeria (El 169)</t>
  </si>
  <si>
    <t>++LNC02.05002</t>
  </si>
  <si>
    <t>Trecho E - Barragem Principal (Bloco de Ligação Direita) - Bloco E5 - Tunel El 114,5</t>
  </si>
  <si>
    <t>++LNC02.05003</t>
  </si>
  <si>
    <t>Trecho E - Barragem Principal (Bloco de Ligação Direita) - Bloco E5 - Escada</t>
  </si>
  <si>
    <t>++LNC02.05004</t>
  </si>
  <si>
    <t>Trecho E - Barragem Principal (Bloco de Ligação Direita) - Bloco E6</t>
  </si>
  <si>
    <t>Dam, weir system 1 - Zone 2 - Site 6</t>
  </si>
  <si>
    <t>Barragem, sistema de açude 1 - Área 2 - Local 6</t>
  </si>
  <si>
    <t>++LNC02.06</t>
  </si>
  <si>
    <t>Trecho E - Barragem Principal (Bloco de Ligação Direita) - Bloco E6 - Tunel de Drenagem El 123</t>
  </si>
  <si>
    <t>++LNC02.06001</t>
  </si>
  <si>
    <t>Trecho E - Barragem Principal (Bloco de Ligação Direita) - Bloco E6 - Tunel El 114,5</t>
  </si>
  <si>
    <t>++LNC02.06002</t>
  </si>
  <si>
    <t>Trecho E - Barragem Principal (Bloco de Ligação Direita) - Bloco E6 - Galeria (El 140)</t>
  </si>
  <si>
    <t>++LNC02.06003</t>
  </si>
  <si>
    <t>Trecho E - Barragem Principal (Bloco de Ligação Direita) - Bloco E6 - Galeria (El 169)</t>
  </si>
  <si>
    <t>++LNC02.06004</t>
  </si>
  <si>
    <t>Trecho E - Barragem Principal (Bloco de Ligação Direita) - ETA1/ETA1a</t>
  </si>
  <si>
    <t>++LNC02.07</t>
  </si>
  <si>
    <t>Trecho E - Barragem Principal (Bloco de Ligação Direita) - ETA1 - Reservatório de água A (100 m³)</t>
  </si>
  <si>
    <t>++LNC02.07001</t>
  </si>
  <si>
    <t>5100DCG7425E</t>
  </si>
  <si>
    <t>Trecho E - Barragem Principal (Bloco de Ligação Direita) - ETA1 - Reservatório de água B (100 m³)</t>
  </si>
  <si>
    <t>++LNC02.07002</t>
  </si>
  <si>
    <t>Trecho E - Barragem Principal (Bloco de Ligação Direita) - ETA1 - Laboratório</t>
  </si>
  <si>
    <t>++LNC02.07003</t>
  </si>
  <si>
    <t>Trecho E - Barragem Principal (Bloco de Ligação Direita) - ETA1 - Depósito</t>
  </si>
  <si>
    <t>++LNC02.07004</t>
  </si>
  <si>
    <t>Trecho E - Barragem Principal (Bloco de Ligação Direita) - ETA1 - Sanitário</t>
  </si>
  <si>
    <t>++LNC02.07005</t>
  </si>
  <si>
    <t>Trecho E - Barragem Principal (Bloco de Ligação Direita) - ETA1 - Area de circulação do laboratório</t>
  </si>
  <si>
    <t>++LNC02.07006</t>
  </si>
  <si>
    <t>Trecho E - Barragem Principal (Bloco de Ligação Direita) - ETA1 - Reservatório de água adicional (100 m³)</t>
  </si>
  <si>
    <t>++LNC02.07007</t>
  </si>
  <si>
    <t>Trecho E - Barragem Principal (Bloco de Ligação Direita) - ETA1 - Escada</t>
  </si>
  <si>
    <t>++LNC02.07008</t>
  </si>
  <si>
    <t>Trecho F - Barragem Principal (Blocos com Tomada de Água - Bloco de Ligação Central)</t>
  </si>
  <si>
    <t>Dam, weir system 1 - Zone 3</t>
  </si>
  <si>
    <t>Barragem, sistema de açude 1 - Área 3</t>
  </si>
  <si>
    <t>++LNC03</t>
  </si>
  <si>
    <t>Trecho F - Barragem Principal (Blocos com Tomada de Água - Bloco de Ligação Central) - Bloco F1</t>
  </si>
  <si>
    <t>Dam, weir system 1 - Zone 3 - Site 1</t>
  </si>
  <si>
    <t>Barragem, sistema de açude 1 - Área 3 - Local 1</t>
  </si>
  <si>
    <t>++LNC03.01</t>
  </si>
  <si>
    <t>Trecho F - Barragem Principal (Blocos com Tomada de Água - Bloco de Ligação Central) - Bloco F1 - Tunel de Drenagem El 60</t>
  </si>
  <si>
    <t>++LNC03.01001</t>
  </si>
  <si>
    <t>Trecho F - Barragem Principal (Blocos com Tomada de Água - Bloco de Ligação Central) - Bloco F1 - Galeria El 84</t>
  </si>
  <si>
    <t>++LNC03.01002</t>
  </si>
  <si>
    <t>4134-DC-6533P / 4134-DC-6540P</t>
  </si>
  <si>
    <t>Trecho F - Barragem Principal (Blocos com Tomada de Água - Bloco de Ligação Central) - Bloco F1 - Galeria El 96,5</t>
  </si>
  <si>
    <t>++LNC03.01003</t>
  </si>
  <si>
    <t>4134-DC-6518P / 4134-DC-6559P</t>
  </si>
  <si>
    <t>Trecho F - Barragem Principal (Blocos com Tomada de Água - Bloco de Ligação Central) - Bloco F1 - Tunel El 114,5</t>
  </si>
  <si>
    <t>++LNC03.01004</t>
  </si>
  <si>
    <t>Trecho F - Barragem Principal (Blocos com Tomada de Água - Bloco de Ligação Central) - Bloco F1 - Galeria El 123</t>
  </si>
  <si>
    <t>++LNC03.01005</t>
  </si>
  <si>
    <t>4134-DC-6713</t>
  </si>
  <si>
    <t>Trecho F - Barragem Principal (Blocos com Tomada de Água - Bloco de Ligação Central) - Bloco F1 - Galeria El 135</t>
  </si>
  <si>
    <t>++LNC03.01006</t>
  </si>
  <si>
    <t>4134-DC-6560</t>
  </si>
  <si>
    <t>Trecho F - Barragem Principal (Blocos com Tomada de Água - Bloco de Ligação Central) - Bloco F1 - Galeria El 141 - Montante</t>
  </si>
  <si>
    <t>++LNC03.01007</t>
  </si>
  <si>
    <t>4134-DC-6167P / 4134-DC-6521P / 4134-DC-6599 / 4134-DC-6718</t>
  </si>
  <si>
    <t>Trecho F - Barragem Principal (Blocos com Tomada de Água - Bloco de Ligação Central) - Bloco F1 - Galeria El 169 - Montante</t>
  </si>
  <si>
    <t>++LNC03.01008</t>
  </si>
  <si>
    <t>4144-DC-6401P</t>
  </si>
  <si>
    <t>Trecho F - Barragem Principal (Blocos com Tomada de Água - Bloco de Ligação Central) - Bloco F1 - Galeria El 169 - Jusante</t>
  </si>
  <si>
    <t>++LNC03.01009</t>
  </si>
  <si>
    <t>Trecho F - Barragem Principal (Blocos com Tomada de Água - Bloco de Ligação Central) - Bloco F1 - Galeria El 174</t>
  </si>
  <si>
    <t>++LNC03.01010</t>
  </si>
  <si>
    <t>Trecho F - Barragem Principal (Blocos com Tomada de Água - Bloco de Ligação Central) - Bloco F1 - Galeria El 214</t>
  </si>
  <si>
    <t>++LNC03.01011</t>
  </si>
  <si>
    <t xml:space="preserve">4144-DC-6483P </t>
  </si>
  <si>
    <t>Trecho F - Barragem Principal (Blocos com Tomada de Água - Bloco de Ligação Central) - Bloco F1 - Sala de comandos comporta El 214</t>
  </si>
  <si>
    <t>++LNC03.01012</t>
  </si>
  <si>
    <t>4144-DC-6483P - Ver: 4144-DC-6476P</t>
  </si>
  <si>
    <t>Trecho F - Barragem Principal (Blocos com Tomada de Água - Bloco de Ligação Central) - Bloco F1 - Sala de equipamentos eletricos El 214</t>
  </si>
  <si>
    <t>++LNC03.01013</t>
  </si>
  <si>
    <t>4144-DC-6483P - Ver: 4144- DC-6476P</t>
  </si>
  <si>
    <t>Trecho F - Barragem Principal (Blocos com Tomada de Água - Bloco de Ligação Central) - Bloco F1 - Escada</t>
  </si>
  <si>
    <t>++LNC03.01014</t>
  </si>
  <si>
    <t>Trecho F - Barragem Principal (Blocos com Tomada de Água - Bloco de Ligação Central) - Bloco F2</t>
  </si>
  <si>
    <t>Dam, weir system 1 - Zone 3 - Site 2</t>
  </si>
  <si>
    <t>Barragem, sistema de açude 1 - Área 3 - Local 2</t>
  </si>
  <si>
    <t>++LNC03.02</t>
  </si>
  <si>
    <t>Trecho F - Barragem Principal (Blocos com Tomada de Água - Bloco de Ligação Central) - Bloco F2 - Tunel de Drenagem El 60</t>
  </si>
  <si>
    <t>++LNC03.02001</t>
  </si>
  <si>
    <t>Trecho F - Barragem Principal (Blocos com Tomada de Água - Bloco de Ligação Central) - Bloco F2 - Galeria El 84</t>
  </si>
  <si>
    <t>++LNC03.02002</t>
  </si>
  <si>
    <t>Trecho F - Barragem Principal (Blocos com Tomada de Água - Bloco de Ligação Central) - Bloco F2 - Galeria El 96,5</t>
  </si>
  <si>
    <t>++LNC03.02003</t>
  </si>
  <si>
    <t>Trecho F - Barragem Principal (Blocos com Tomada de Água - Bloco de Ligação Central) - Bloco F2 - Galeria El 123</t>
  </si>
  <si>
    <t>++LNC03.02004</t>
  </si>
  <si>
    <t>4134-DC-6715</t>
  </si>
  <si>
    <t>Trecho F - Barragem Principal (Blocos com Tomada de Água - Bloco de Ligação Central) - Bloco F2 - Galeria El 132 Tomada de ar</t>
  </si>
  <si>
    <t>++LNC03.02005</t>
  </si>
  <si>
    <t>4134-DC-6594P</t>
  </si>
  <si>
    <t>Trecho F - Barragem Principal (Blocos com Tomada de Água - Bloco de Ligação Central) - Bloco F2 - Galeria El 141 Montante</t>
  </si>
  <si>
    <t>++LNC03.02006</t>
  </si>
  <si>
    <t>Trecho F - Barragem Principal (Blocos com Tomada de Água - Bloco de Ligação Central) - Bloco F2 - Galeria El 169 - Montante</t>
  </si>
  <si>
    <t>++LNC03.02007</t>
  </si>
  <si>
    <t>Trecho F - Barragem Principal (Blocos com Tomada de Água - Bloco de Ligação Central) - Bloco F2 - Galeria El 169 - Jusante</t>
  </si>
  <si>
    <t>++LNC03.02008</t>
  </si>
  <si>
    <t>Trecho F - Barragem Principal (Blocos com Tomada de Água - Bloco de Ligação Central) - Bloco F2 - Galeria El 174</t>
  </si>
  <si>
    <t>++LNC03.02009</t>
  </si>
  <si>
    <t>Trecho F - Barragem Principal (Blocos com Tomada de Água - Bloco de Ligação Central) - Bloco F2 - Galeria El 214</t>
  </si>
  <si>
    <t>++LNC03.02010</t>
  </si>
  <si>
    <t>4144-DC-6483P</t>
  </si>
  <si>
    <t>Trecho F - Barragem Principal (Blocos com Tomada de Água - Bloco de Ligação Central) - Bloco F2 - Sala de comandos comporta El 214</t>
  </si>
  <si>
    <t>++LNC03.02011</t>
  </si>
  <si>
    <t>Trecho F - Barragem Principal (Blocos com Tomada de Água - Bloco de Ligação Central) - Bloco F2 - Sala de equipamentos eletricos El 214</t>
  </si>
  <si>
    <t>++LNC03.02012</t>
  </si>
  <si>
    <t>Trecho F - Barragem Principal (Blocos com Tomada de Água - Bloco de Ligação Central) - Camara By-Pass</t>
  </si>
  <si>
    <t>++LNC03.02013</t>
  </si>
  <si>
    <t>4130-DC-6124P</t>
  </si>
  <si>
    <t>Trecho F - Barragem Principal (Blocos com Tomada de Água - Bloco de Ligação Central) - Bloco F3</t>
  </si>
  <si>
    <t>Dam, weir system 1 - Zone 3 - Site 3</t>
  </si>
  <si>
    <t>Barragem, sistema de açude 1 - Área 3 - Local 3</t>
  </si>
  <si>
    <t>++LNC03.03</t>
  </si>
  <si>
    <t>Trecho F - Barragem Principal (Blocos com Tomada de Água - Bloco de Ligação Central) - Bloco F3 - Tunel de Drenagem El 60</t>
  </si>
  <si>
    <t>++LNC03.03001</t>
  </si>
  <si>
    <t>Trecho F - Barragem Principal (Blocos com Tomada de Água - Bloco de Ligação Central) - Bloco F3 - Galeria El 84</t>
  </si>
  <si>
    <t>++LNC03.03002</t>
  </si>
  <si>
    <t>4134-DC-6532P / 4134-DC-6541</t>
  </si>
  <si>
    <t>Trecho F - Barragem Principal (Blocos com Tomada de Água - Bloco de Ligação Central) - Bloco F3 - Galeria El 96,5</t>
  </si>
  <si>
    <t>++LNC03.03003</t>
  </si>
  <si>
    <t>4134-DC-6524P / 4134-DC-6561</t>
  </si>
  <si>
    <t>Trecho F - Barragem Principal (Blocos com Tomada de Água - Bloco de Ligação Central) - Bloco F3 - Galeria El 114</t>
  </si>
  <si>
    <t>++LNC03.03004</t>
  </si>
  <si>
    <t>4134-DC-6437P</t>
  </si>
  <si>
    <t>Trecho F - Barragem Principal (Blocos com Tomada de Água - Bloco de Ligação Central) - Bloco F3 - Galeria El 124</t>
  </si>
  <si>
    <t>++LNC03.03005</t>
  </si>
  <si>
    <t>4134-DC-6035</t>
  </si>
  <si>
    <t>Trecho F - Barragem Principal (Blocos com Tomada de Água - Bloco de Ligação Central) - Bloco F3 - Galeria El 141 Montante</t>
  </si>
  <si>
    <t>++LNC03.03006</t>
  </si>
  <si>
    <t>4134-DC-6172P</t>
  </si>
  <si>
    <t>Trecho F - Barragem Principal (Blocos com Tomada de Água - Bloco de Ligação Central) - Bloco F3 - Galeria El 144</t>
  </si>
  <si>
    <t>++LNC03.03007</t>
  </si>
  <si>
    <t>4134-DC-6014P</t>
  </si>
  <si>
    <t>Trecho F - Barragem Principal (Blocos com Tomada de Água - Bloco de Ligação Central) - Bloco F3 - Galeria 169 - Montante</t>
  </si>
  <si>
    <t>++LNC03.03008</t>
  </si>
  <si>
    <t>4134-DC-6008P</t>
  </si>
  <si>
    <t>Trecho F - Barragem Principal (Blocos com Tomada de Água - Bloco de Ligação Central) - Bloco F3 - Galeria 169 - Jusante</t>
  </si>
  <si>
    <t>++LNC03.03009</t>
  </si>
  <si>
    <t>Trecho F - Barragem Principal (Blocos com Tomada de Água - Bloco de Ligação Central) - Bloco F3 - Galeria El 214</t>
  </si>
  <si>
    <t>++LNC03.03010</t>
  </si>
  <si>
    <t>Trecho F - Barragem Principal (Blocos com Tomada de Água - Bloco de Ligação Central) - Bloco F3 - Sala de comandos comporta El 214</t>
  </si>
  <si>
    <t>++LNC03.03011</t>
  </si>
  <si>
    <t>Trecho F - Barragem Principal (Blocos com Tomada de Água - Bloco de Ligação Central) - Bloco F3 - Sala de equipamento eletricos El 214</t>
  </si>
  <si>
    <t>++LNC03.03012</t>
  </si>
  <si>
    <t>Trecho F - Barragem Principal (Blocos com Tomada de Água - Bloco de Ligação Central) - Bloco F4</t>
  </si>
  <si>
    <t>Dam, weir system 1 - Zone 3 - Site 4</t>
  </si>
  <si>
    <t>Barragem, sistema de açude 1 - Área 3 - Local 4</t>
  </si>
  <si>
    <t>++LNC03.04</t>
  </si>
  <si>
    <t>Trecho F - Barragem Principal (Blocos com Tomada de Água - Bloco de Ligação Central) - Bloco F4 - Tunel de Drenagem El 60</t>
  </si>
  <si>
    <t>++LNC03.04001</t>
  </si>
  <si>
    <t>Trecho F - Barragem Principal (Blocos com Tomada de Água - Bloco de Ligação Central) - Bloco F4 - Galeria El 84</t>
  </si>
  <si>
    <t>++LNC03.04002</t>
  </si>
  <si>
    <t>Trecho F - Barragem Principal (Blocos com Tomada de Água - Bloco de Ligação Central) - Bloco F4 - Galeria El 96,5</t>
  </si>
  <si>
    <t>++LNC03.04003</t>
  </si>
  <si>
    <t>Trecho F - Barragem Principal (Blocos com Tomada de Água - Bloco de Ligação Central) - Bloco F4 - Estação de Bombeamento El 100</t>
  </si>
  <si>
    <t>++LNC03.04004</t>
  </si>
  <si>
    <t>4130-DC-6106P</t>
  </si>
  <si>
    <t>Trecho F - Barragem Principal (Blocos com Tomada de Água - Bloco de Ligação Central) - Bloco F4 - Galeria El 110</t>
  </si>
  <si>
    <t>++LNC03.04005</t>
  </si>
  <si>
    <t>4134-DC-6438P</t>
  </si>
  <si>
    <t>Trecho F - Barragem Principal (Blocos com Tomada de Água - Bloco de Ligação Central) - Bloco F4 - Galeria El 124</t>
  </si>
  <si>
    <t>++LNC03.04006</t>
  </si>
  <si>
    <t>Trecho F - Barragem Principal (Blocos com Tomada de Água - Bloco de Ligação Central) - Bloco F4 - Galeria El 141 Montante</t>
  </si>
  <si>
    <t>++LNC03.04007</t>
  </si>
  <si>
    <t>Trecho F - Barragem Principal (Blocos com Tomada de Água - Bloco de Ligação Central) - Bloco F4 - Galeria El 144</t>
  </si>
  <si>
    <t>++LNC03.04008</t>
  </si>
  <si>
    <t>++LNC03.04009</t>
  </si>
  <si>
    <t>++LNC03.04010</t>
  </si>
  <si>
    <t>Trecho F - Barragem Principal (Blocos com Tomada de Água - Bloco de Ligação Central) - Bloco F4 - Galeria El 214</t>
  </si>
  <si>
    <t>++LNC03.04011</t>
  </si>
  <si>
    <t>Trecho F - Barragem Principal (Blocos com Tomada de Água - Bloco de Ligação Central) - Bloco F4 - Sanitários El 214</t>
  </si>
  <si>
    <t>++LNC03.04012</t>
  </si>
  <si>
    <t>Trecho F - Barragem Principal (Blocos com Tomada de Água - Bloco de Ligação Central) - Bloco F4 - Sala de comandos comporta El 214</t>
  </si>
  <si>
    <t>++LNC03.04013</t>
  </si>
  <si>
    <t>Trecho F - Barragem Principal (Blocos com Tomada de Água - Bloco de Ligação Central) - Bloco F4 - Sala de equipamentos eletricos El 214</t>
  </si>
  <si>
    <t>++LNC03.04014</t>
  </si>
  <si>
    <t>++LNC03.04015</t>
  </si>
  <si>
    <t>Trecho F - Barragem Principal (Blocos com Tomada de Água - Bloco de Ligação Central) - Bloco F5</t>
  </si>
  <si>
    <t>Dam, weir system 1 - Zone 3 - Site 5</t>
  </si>
  <si>
    <t>Barragem, sistema de açude 1 - Área 3 - Local 5</t>
  </si>
  <si>
    <t>++LNC03.05</t>
  </si>
  <si>
    <t>Trecho F - Barragem Principal (Blocos com Tomada de Água - Bloco de Ligação Central) - Bloco F5 - Estação de bombeamento El 100</t>
  </si>
  <si>
    <t>++LNC03.05001</t>
  </si>
  <si>
    <t>Trecho F - Barragem Principal (Blocos com Tomada de Água - Bloco de Ligação Central) - Bloco F5 - Estação de tratamento de esgoto El 100</t>
  </si>
  <si>
    <t>++LNC03.05002</t>
  </si>
  <si>
    <t>Trecho F - Barragem Principal (Blocos com Tomada de Água - Bloco de Ligação Central) - Bloco F5 - Tunel de Drenagem El 60</t>
  </si>
  <si>
    <t>++LNC03.05003</t>
  </si>
  <si>
    <t>Trecho F - Barragem Principal (Blocos com Tomada de Água - Bloco de Ligação Central) - Bloco F5 - Galeria El 84</t>
  </si>
  <si>
    <t>++LNC03.05004</t>
  </si>
  <si>
    <t>4134-DC-6532P</t>
  </si>
  <si>
    <t>Trecho F - Barragem Principal (Blocos com Tomada de Água - Bloco de Ligação Central) - Bloco F5 - Galeria El 96,5</t>
  </si>
  <si>
    <t>++LNC03.05005</t>
  </si>
  <si>
    <t>4130-DC-6009P / 4134-DC-6530P / 4134-DC-6563P</t>
  </si>
  <si>
    <t>Trecho F - Barragem Principal (Blocos com Tomada de Água - Bloco de Ligação Central) - Bloco F5 - Galeria El 99</t>
  </si>
  <si>
    <t>++LNC03.05006</t>
  </si>
  <si>
    <t>4134-DC-6030 / 4134-DC-6439P</t>
  </si>
  <si>
    <t>Trecho F - Barragem Principal (Blocos com Tomada de Água - Bloco de Ligação Central) - Bloco F5 - Galeria El 124</t>
  </si>
  <si>
    <t>++LNC03.05007</t>
  </si>
  <si>
    <t>4130-DC-6009P</t>
  </si>
  <si>
    <t>Trecho F - Barragem Principal (Blocos com Tomada de Água - Bloco de Ligação Central) - Bloco F5 - Sanitários El 124</t>
  </si>
  <si>
    <t>++LNC03.05008</t>
  </si>
  <si>
    <t>4130-DC-6103P</t>
  </si>
  <si>
    <t>Trecho F - Barragem Principal (Blocos com Tomada de Água - Bloco de Ligação Central) - Bloco F5 - Galeria El 144 - Montante</t>
  </si>
  <si>
    <t>++LNC03.05009</t>
  </si>
  <si>
    <t>4130-DC-6009P / 4134-DC-6175P</t>
  </si>
  <si>
    <t>Trecho F - Barragem Principal (Blocos com Tomada de Água - Bloco de Ligação Central) - Bloco F5 - Galeria El 144 - Jusante</t>
  </si>
  <si>
    <t>++LNC03.05010</t>
  </si>
  <si>
    <t>4134-DC-6708P</t>
  </si>
  <si>
    <t>Trecho F - Barragem Principal (Blocos com Tomada de Água - Bloco de Ligação Central) - Bloco F5 - Galeria El 169 Montante</t>
  </si>
  <si>
    <t>++LNC03.05011</t>
  </si>
  <si>
    <t>Trecho F - Barragem Principal (Blocos com Tomada de Água - Bloco de Ligação Central) - Bloco F5 - Galeria El 169 Jusante</t>
  </si>
  <si>
    <t>++LNC03.05012</t>
  </si>
  <si>
    <t>Trecho F - Barragem Principal (Blocos com Tomada de Água - Bloco de Ligação Central) - Bloco F5 - Galeria El 214</t>
  </si>
  <si>
    <t>++LNC03.05013</t>
  </si>
  <si>
    <t>Trecho F - Barragem Principal (Blocos com Tomada de Água - Bloco de Ligação Central) - Bloco F5 - Sala de comandos comporta El 214</t>
  </si>
  <si>
    <t>++LNC03.05014</t>
  </si>
  <si>
    <t>4144-DC-6493P</t>
  </si>
  <si>
    <t>Trecho F - Barragem Principal (Blocos com Tomada de Água - Bloco de Ligação Central) - Bloco F5 - Sala de equipamentos eletricos El 214</t>
  </si>
  <si>
    <t>++LNC03.05015</t>
  </si>
  <si>
    <t>Trecho F - Barragem Principal (Blocos com Tomada de Água - Bloco de Ligação Central) - Bloco F5 - Sala de maquinas elevador El 214</t>
  </si>
  <si>
    <t>++LNC03.05016</t>
  </si>
  <si>
    <t>Trecho F - Barragem Principal (Blocos com Tomada de Água - Bloco de Ligação Central) - Bloco F5 - Escadas</t>
  </si>
  <si>
    <t>++LNC03.05017</t>
  </si>
  <si>
    <t>4144-DC-6428P</t>
  </si>
  <si>
    <t>++LNC03.05018</t>
  </si>
  <si>
    <t>Trecho F - Barragem Principal (Blocos com Tomada de Água - Bloco de Ligação Central) - Bloco F6</t>
  </si>
  <si>
    <t>Dam, weir system 1 - Zone 3 - Site 6</t>
  </si>
  <si>
    <t>Barragem, sistema de açude 1 - Área 3 - Local 6</t>
  </si>
  <si>
    <t>++LNC03.06</t>
  </si>
  <si>
    <t>Trecho F - Barragem Principal (Blocos com Tomada de Água - Bloco de Ligação Central) - Bloco F6 - Tunel de Drenagem El 60</t>
  </si>
  <si>
    <t>++LNC03.06001</t>
  </si>
  <si>
    <t>Trecho F - Barragem Principal (Blocos com Tomada de Água - Bloco de Ligação Central) - Bloco F6 - Galeria El 84</t>
  </si>
  <si>
    <t>++LNC03.06002</t>
  </si>
  <si>
    <t>Trecho F - Barragem Principal (Blocos com Tomada de Água - Bloco de Ligação Central) - Bloco F6 - Galeria El 96,5</t>
  </si>
  <si>
    <t>++LNC03.06003</t>
  </si>
  <si>
    <t>Trecho F - Barragem Principal (Blocos com Tomada de Água - Bloco de Ligação Central) - Bloco F6 - Galeria El 99</t>
  </si>
  <si>
    <t>++LNC03.06004</t>
  </si>
  <si>
    <t>4134-DC-6030</t>
  </si>
  <si>
    <t>Trecho F - Barragem Principal (Blocos com Tomada de Água - Bloco de Ligação Central) - Bloco F6 - Galeria El 124</t>
  </si>
  <si>
    <t>++LNC03.06005</t>
  </si>
  <si>
    <t>Trecho F - Barragem Principal (Blocos com Tomada de Água - Bloco de Ligação Central) - Bloco F6 - Galeria El 144</t>
  </si>
  <si>
    <t>++LNC03.06006</t>
  </si>
  <si>
    <t>Trecho F - Barragem Principal (Blocos com Tomada de Água - Bloco de Ligação Central) - Bloco F6 - Galeria El 169 Montante</t>
  </si>
  <si>
    <t>++LNC03.06007</t>
  </si>
  <si>
    <t>Trecho F - Barragem Principal (Blocos com Tomada de Água - Bloco de Ligação Central) - Bloco F6 - Galeria El 169 Jusante</t>
  </si>
  <si>
    <t>++LNC03.06008</t>
  </si>
  <si>
    <t>Trecho F - Barragem Principal (Blocos com Tomada de Água - Bloco de Ligação Central) - Bloco F6 - Galeria El 214</t>
  </si>
  <si>
    <t>++LNC03.06009</t>
  </si>
  <si>
    <t>Trecho F - Barragem Principal (Blocos com Tomada de Água - Bloco de Ligação Central) - Bloco F6 - Sala de comandos comporta El 214</t>
  </si>
  <si>
    <t>++LNC03.06010</t>
  </si>
  <si>
    <t>Trecho F - Barragem Principal (Blocos com Tomada de Água - Bloco de Ligação Central) - Bloco F6 - Sala de equipamentos eletricos El 214</t>
  </si>
  <si>
    <t>++LNC03.06011</t>
  </si>
  <si>
    <t>Trecho F - Barragem Principal (Blocos com Tomada de Água - Bloco de Ligação Central) - Bloco F6 - Sala de maquinas elevador El 214</t>
  </si>
  <si>
    <t>++LNC03.06012</t>
  </si>
  <si>
    <t>4140-DC-6000P</t>
  </si>
  <si>
    <t>Trecho F - Barragem Principal (Blocos com Tomada de Água - Bloco de Ligação Central) - Bloco F6 - Escadas</t>
  </si>
  <si>
    <t>++LNC03.06013</t>
  </si>
  <si>
    <t>Trecho F - Barragem Principal (Blocos com Tomada de Água - Bloco de Ligação Central) - Bloco F7</t>
  </si>
  <si>
    <t>Dam, weir system 1 - Zone 3 - Site 7</t>
  </si>
  <si>
    <t>Barragem, sistema de açude 1 - Área 3 - Local 7</t>
  </si>
  <si>
    <t>++LNC03.07</t>
  </si>
  <si>
    <t>Trecho F - Barragem Principal (Blocos com Tomada de Água - Bloco de Ligação Central) - Bloco F7 - Tunel de Drenagem El 60</t>
  </si>
  <si>
    <t>++LNC03.07001</t>
  </si>
  <si>
    <t>Trecho F - Barragem Principal (Blocos com Tomada de Água - Bloco de Ligação Central) - Bloco F7 - Galeria El 84</t>
  </si>
  <si>
    <t>++LNC03.07002</t>
  </si>
  <si>
    <t>Trecho F - Barragem Principal (Blocos com Tomada de Água - Bloco de Ligação Central) - Bloco F7 - Galeria El 95</t>
  </si>
  <si>
    <t>++LNC03.07003</t>
  </si>
  <si>
    <t>4130-DC-6010P</t>
  </si>
  <si>
    <t>Trecho F - Barragem Principal (Blocos com Tomada de Água - Bloco de Ligação Central) - Bloco F7 - Galeria El 99</t>
  </si>
  <si>
    <t>++LNC03.07004</t>
  </si>
  <si>
    <t>Trecho F - Barragem Principal (Blocos com Tomada de Água - Bloco de Ligação Central) - Bloco F7 - Galeria El 124</t>
  </si>
  <si>
    <t>++LNC03.07005</t>
  </si>
  <si>
    <t>Trecho F - Barragem Principal (Blocos com Tomada de Água - Bloco de Ligação Central) - Bloco F7 - Galeria El 141 Montante</t>
  </si>
  <si>
    <t>++LNC03.07006</t>
  </si>
  <si>
    <t>4134-DC-6174P</t>
  </si>
  <si>
    <t>Trecho F - Barragem Principal (Blocos com Tomada de Água - Bloco de Ligação Central) - Bloco F7 - Galeria El 144</t>
  </si>
  <si>
    <t>++LNC03.07007</t>
  </si>
  <si>
    <t>Trecho F - Barragem Principal (Blocos com Tomada de Água - Bloco de Ligação Central) - Bloco F7 - Galeria El 169</t>
  </si>
  <si>
    <t>++LNC03.07008</t>
  </si>
  <si>
    <t>++LNC03.07009</t>
  </si>
  <si>
    <t>Trecho F - Barragem Principal (Blocos com Tomada de Água - Bloco de Ligação Central) - Bloco F7 - Galeria El 174</t>
  </si>
  <si>
    <t>++LNC03.07010</t>
  </si>
  <si>
    <t>Trecho F - Barragem Principal (Blocos com Tomada de Água - Bloco de Ligação Central) - Bloco F7 - Galeria El 214</t>
  </si>
  <si>
    <t>++LNC03.07011</t>
  </si>
  <si>
    <t>Trecho F - Barragem Principal (Blocos com Tomada de Água - Bloco de Ligação Central) - Bloco F7 - Sala de comandos comporta El 214</t>
  </si>
  <si>
    <t>++LNC03.07012</t>
  </si>
  <si>
    <t>Trecho F - Barragem Principal (Blocos com Tomada de Água - Bloco de Ligação Central) - Bloco F7 - Sala de equipamentos eletricos El 214</t>
  </si>
  <si>
    <t>++LNC03.07013</t>
  </si>
  <si>
    <t>Trecho F - Barragem Principal (Blocos com Tomada de Água - Bloco de Ligação Central) - Bloco F8</t>
  </si>
  <si>
    <t>Dam, weir system 1 - Zone 3 - Site 8</t>
  </si>
  <si>
    <t>Barragem, sistema de açude 1 - Área 3 - Local 8</t>
  </si>
  <si>
    <t>++LNC03.08</t>
  </si>
  <si>
    <t>Trecho F - Barragem Principal (Blocos com Tomada de Água - Bloco de Ligação Central) - Bloco F8 - Tunel de Drenagem El 60</t>
  </si>
  <si>
    <t>++LNC03.08001</t>
  </si>
  <si>
    <t>Trecho F - Barragem Principal (Blocos com Tomada de Água - Bloco de Ligação Central) - Bloco F8 - Galeria El 84</t>
  </si>
  <si>
    <t>++LNC03.08002</t>
  </si>
  <si>
    <t>Trecho F - Barragem Principal (Blocos com Tomada de Água - Bloco de Ligação Central) - Bloco F8 - Galeria El 95</t>
  </si>
  <si>
    <t>++LNC03.08003</t>
  </si>
  <si>
    <t>Trecho F - Barragem Principal (Blocos com Tomada de Água - Bloco de Ligação Central) - Bloco F8 - Galeria El 99</t>
  </si>
  <si>
    <t>++LNC03.08004</t>
  </si>
  <si>
    <t>Trecho F - Barragem Principal (Blocos com Tomada de Água - Bloco de Ligação Central) - Bloco F8 - Galeria El 124</t>
  </si>
  <si>
    <t>++LNC03.08005</t>
  </si>
  <si>
    <t>Trecho F - Barragem Principal (Blocos com Tomada de Água - Bloco de Ligação Central) - Bloco F8 - Galeria El 141 Montante</t>
  </si>
  <si>
    <t>++LNC03.08006</t>
  </si>
  <si>
    <t>Trecho F - Barragem Principal (Blocos com Tomada de Água - Bloco de Ligação Central) - Bloco F8 - Galeria El 144</t>
  </si>
  <si>
    <t>++LNC03.08007</t>
  </si>
  <si>
    <t>Trecho F - Barragem Principal (Blocos com Tomada de Água - Bloco de Ligação Central) - Bloco F8 - Galeria El 169</t>
  </si>
  <si>
    <t>++LNC03.08008</t>
  </si>
  <si>
    <t>++LNC03.08009</t>
  </si>
  <si>
    <t>Trecho F - Barragem Principal (Blocos com Tomada de Água - Bloco de Ligação Central) - Bloco F8 - Galeria El 174</t>
  </si>
  <si>
    <t>++LNC03.08010</t>
  </si>
  <si>
    <t>Trecho F - Barragem Principal (Blocos com Tomada de Água - Bloco de Ligação Central) - Bloco F8 - Galeria El 214</t>
  </si>
  <si>
    <t>++LNC03.08011</t>
  </si>
  <si>
    <t>Trecho F - Barragem Principal (Blocos com Tomada de Água - Bloco de Ligação Central) - Bloco F8 - Sala de comandos comporta El 214</t>
  </si>
  <si>
    <t>++LNC03.08012</t>
  </si>
  <si>
    <t>Trecho F - Barragem Principal (Blocos com Tomada de Água - Bloco de Ligação Central) - Bloco F8 - Sala de equipamentos eletricos El 214</t>
  </si>
  <si>
    <t>++LNC03.08013</t>
  </si>
  <si>
    <t>++LNC03.08014</t>
  </si>
  <si>
    <t>Trecho F - Barragem Principal (Blocos com Tomada de Água - Bloco de Ligação Central) - Bloco F9</t>
  </si>
  <si>
    <t>Dam, weir system 1 - Zone 3 - Site 9</t>
  </si>
  <si>
    <t>Barragem, sistema de açude 1 - Área 3 - Local 9</t>
  </si>
  <si>
    <t>++LNC03.09</t>
  </si>
  <si>
    <t>Trecho F - Barragem Principal (Blocos com Tomada de Água - Bloco de Ligação Central) - Bloco F9 - Tunel de Drenagem El 60</t>
  </si>
  <si>
    <t>++LNC03.09001</t>
  </si>
  <si>
    <t>Trecho F - Barragem Principal (Blocos com Tomada de Água - Bloco de Ligação Central) - Bloco F9 - Galeria El 74</t>
  </si>
  <si>
    <t>++LNC03.09002</t>
  </si>
  <si>
    <t>4130-DC-6011P</t>
  </si>
  <si>
    <t>Trecho F - Barragem Principal (Blocos com Tomada de Água - Bloco de Ligação Central) - Bloco F9 - Galeria El 84</t>
  </si>
  <si>
    <t>++LNC03.09003</t>
  </si>
  <si>
    <t>Trecho F - Barragem Principal (Blocos com Tomada de Água - Bloco de Ligação Central) - Bloco F9 - Galeria El 85</t>
  </si>
  <si>
    <t>++LNC03.09004</t>
  </si>
  <si>
    <t>Trecho F - Barragem Principal (Blocos com Tomada de Água - Bloco de Ligação Central) - Bloco F9 - Galeria El 99</t>
  </si>
  <si>
    <t>++LNC03.09005</t>
  </si>
  <si>
    <t>Trecho F - Barragem Principal (Blocos com Tomada de Água - Bloco de Ligação Central) - Bloco F9 - Galeria El 124</t>
  </si>
  <si>
    <t>++LNC03.09006</t>
  </si>
  <si>
    <t>Trecho F - Barragem Principal (Blocos com Tomada de Água - Bloco de Ligação Central) - Bloco F9 - Galeria El 141 Montante</t>
  </si>
  <si>
    <t>++LNC03.09007</t>
  </si>
  <si>
    <t>4134-DC-6184P</t>
  </si>
  <si>
    <t>Trecho F - Barragem Principal (Blocos com Tomada de Água - Bloco de Ligação Central) - Bloco F9 - Galeria El 144</t>
  </si>
  <si>
    <t>++LNC03.09008</t>
  </si>
  <si>
    <t>Trecho F - Barragem Principal (Blocos com Tomada de Água - Bloco de Ligação Central) - Bloco F9 - Galeria El 169 - Montante</t>
  </si>
  <si>
    <t>++LNC03.09009</t>
  </si>
  <si>
    <t>Trecho F - Barragem Principal (Blocos com Tomada de Água - Bloco de Ligação Central) - Bloco F9 - Galeria El 169 - Jusante</t>
  </si>
  <si>
    <t>++LNC03.09010</t>
  </si>
  <si>
    <t>Trecho F - Barragem Principal (Blocos com Tomada de Água - Bloco de Ligação Central) - Bloco F9 - Galeria El 214</t>
  </si>
  <si>
    <t>++LNC03.09011</t>
  </si>
  <si>
    <t>++LNC03.09012</t>
  </si>
  <si>
    <t>Trecho F - Barragem Principal (Blocos com Tomada de Água - Bloco de Ligação Central) - Bloco F10</t>
  </si>
  <si>
    <t>Dam, weir system 1 - Zone 3 - Site 10</t>
  </si>
  <si>
    <t>Barragem, sistema de açude 1 - Área 3 - Local 10</t>
  </si>
  <si>
    <t>++LNC03.10</t>
  </si>
  <si>
    <t>Trecho F - Barragem Principal (Blocos com Tomada de Água - Bloco de Ligação Central) - Bloco F10 - Tunel de Drenagem El 60</t>
  </si>
  <si>
    <t>++LNC03.10001</t>
  </si>
  <si>
    <t>Trecho F - Barragem Principal (Blocos com Tomada de Água - Bloco de Ligação Central) - Bloco F10 - Galeria El 74</t>
  </si>
  <si>
    <t>++LNC03.10002</t>
  </si>
  <si>
    <t>Trecho F - Barragem Principal (Blocos com Tomada de Água - Bloco de Ligação Central) - Bloco F10 - Galeria El 84</t>
  </si>
  <si>
    <t>++LNC03.10003</t>
  </si>
  <si>
    <t>Trecho F - Barragem Principal (Blocos com Tomada de Água - Bloco de Ligação Central) - Bloco F10 - Galeria El 85</t>
  </si>
  <si>
    <t>++LNC03.10004</t>
  </si>
  <si>
    <t>Trecho F - Barragem Principal (Blocos com Tomada de Água - Bloco de Ligação Central) - Bloco F10 - Galeria El 99</t>
  </si>
  <si>
    <t>++LNC03.10005</t>
  </si>
  <si>
    <t>Trecho F - Barragem Principal (Blocos com Tomada de Água - Bloco de Ligação Central) - Bloco F10 - Galeria El 124</t>
  </si>
  <si>
    <t>++LNC03.10006</t>
  </si>
  <si>
    <t>++LNC03.10007</t>
  </si>
  <si>
    <t>Trecho F - Barragem Principal (Blocos com Tomada de Água - Bloco de Ligação Central) - Bloco F10 - Galeria El 144</t>
  </si>
  <si>
    <t>++LNC03.10008</t>
  </si>
  <si>
    <t>Trecho F - Barragem Principal (Blocos com Tomada de Água - Bloco de Ligação Central) - Bloco F10 - Galeria El 169 - Montante</t>
  </si>
  <si>
    <t>++LNC03.10009</t>
  </si>
  <si>
    <t>Trecho F - Barragem Principal (Blocos com Tomada de Água - Bloco de Ligação Central) - Bloco F10 - Galeria El 169 - Jusante</t>
  </si>
  <si>
    <t>++LNC03.10010</t>
  </si>
  <si>
    <t>Trecho F - Barragem Principal (Blocos com Tomada de Água - Bloco de Ligação Central) - Bloco F10 - Galeria El 214</t>
  </si>
  <si>
    <t>++LNC03.10011</t>
  </si>
  <si>
    <t>Trecho F - Barragem Principal (Blocos com Tomada de Água - Bloco de Ligação Central) - Bloco F11</t>
  </si>
  <si>
    <t>Dam, weir system 1 - Zone 3 - Site 11</t>
  </si>
  <si>
    <t>Barragem, sistema de açude 1 - Área 3 - Local 11</t>
  </si>
  <si>
    <t>++LNC03.11</t>
  </si>
  <si>
    <t>Trecho F - Barragem Principal (Blocos com Tomada de Água - Bloco de Ligação Central) - Bloco F11 - Tunel de drenagem el 60</t>
  </si>
  <si>
    <t>++LNC03.11001</t>
  </si>
  <si>
    <t>Trecho F - Barragem Principal (Blocos com Tomada de Água - Bloco de Ligação Central) - Bloco F11 - Galeria El 70</t>
  </si>
  <si>
    <t>++LNC03.11002</t>
  </si>
  <si>
    <t>4130-DC-6012P</t>
  </si>
  <si>
    <t>Trecho F - Barragem Principal (Blocos com Tomada de Água - Bloco de Ligação Central) - Bloco F11 - Galeria El 74 - Montante</t>
  </si>
  <si>
    <t>++LNC03.11003</t>
  </si>
  <si>
    <t>Trecho F - Barragem Principal (Blocos com Tomada de Água - Bloco de Ligação Central) - Bloco F11 - Galeria El 74 - Jusante</t>
  </si>
  <si>
    <t>++LNC03.11004</t>
  </si>
  <si>
    <t>Trecho F - Barragem Principal (Blocos com Tomada de Água - Bloco de Ligação Central) - Bloco F11 - Galeria El 99</t>
  </si>
  <si>
    <t>++LNC03.11005</t>
  </si>
  <si>
    <t>4134-DC-6012P</t>
  </si>
  <si>
    <t>Trecho F - Barragem Principal (Blocos com Tomada de Água - Bloco de Ligação Central) - Bloco F11 - Galeria El 124</t>
  </si>
  <si>
    <t>++LNC03.11006</t>
  </si>
  <si>
    <t>Trecho F - Barragem Principal (Blocos com Tomada de Água - Bloco de Ligação Central) - Bloco F11 - Galeria El 144</t>
  </si>
  <si>
    <t>++LNC03.11007</t>
  </si>
  <si>
    <t>Trecho F - Barragem Principal (Blocos com Tomada de Água - Bloco de Ligação Central) - Bloco F11 - Galeria El 169 - Montante</t>
  </si>
  <si>
    <t>++LNC03.11008</t>
  </si>
  <si>
    <t>Trecho F - Barragem Principal (Blocos com Tomada de Água - Bloco de Ligação Central) - Bloco F11 - Galeria El 169 - Jusante</t>
  </si>
  <si>
    <t>++LNC03.11009</t>
  </si>
  <si>
    <t>Trecho F - Barragem Principal (Blocos com Tomada de Água - Bloco de Ligação Central) - Bloco F11 - Galeria El 174</t>
  </si>
  <si>
    <t>++LNC03.11010</t>
  </si>
  <si>
    <t>Trecho F - Barragem Principal (Blocos com Tomada de Água - Bloco de Ligação Central) - Bloco F11 - Galeria El 214</t>
  </si>
  <si>
    <t>++LNC03.11011</t>
  </si>
  <si>
    <t>Trecho F - Barragem Principal (Blocos com Tomada de Água - Bloco de Ligação Central) - Bloco F11 - Escada</t>
  </si>
  <si>
    <t>++LNC03.11012</t>
  </si>
  <si>
    <t>Trecho F - Barragem Principal (Blocos com Tomada de Água - Bloco de Ligação Central) - Bloco F12</t>
  </si>
  <si>
    <t>Dam, weir system 1 - Zone 3 - Site 12</t>
  </si>
  <si>
    <t>Barragem, sistema de açude 1 - Área 3 - Local 12</t>
  </si>
  <si>
    <t>++LNC03.12</t>
  </si>
  <si>
    <t>Trecho F - Barragem Principal (Blocos com Tomada de Água - Bloco de Ligação Central) - Bloco F12 - Estação de Bombeamento El 58,7</t>
  </si>
  <si>
    <t>++LNC03.12001</t>
  </si>
  <si>
    <t>Trecho F - Barragem Principal (Blocos com Tomada de Água - Bloco de Ligação Central) - Bloco F12 - Galeria El 70</t>
  </si>
  <si>
    <t>++LNC03.12002</t>
  </si>
  <si>
    <t>Trecho F - Barragem Principal (Blocos com Tomada de Água - Bloco de Ligação Central) - Bloco F12 - Galeria El 74 - Montante</t>
  </si>
  <si>
    <t>++LNC03.12003</t>
  </si>
  <si>
    <t>Trecho F - Barragem Principal (Blocos com Tomada de Água - Bloco de Ligação Central) - Bloco F12 - Galeria El 74 - Jusante</t>
  </si>
  <si>
    <t>++LNC03.12004</t>
  </si>
  <si>
    <t>Trecho F - Barragem Principal (Blocos com Tomada de Água - Bloco de Ligação Central) - Bloco F12 - Galeria El 99</t>
  </si>
  <si>
    <t>++LNC03.12005</t>
  </si>
  <si>
    <t>Trecho F - Barragem Principal (Blocos com Tomada de Água - Bloco de Ligação Central) - Bloco F12 - Galeria El 124</t>
  </si>
  <si>
    <t>++LNC03.12006</t>
  </si>
  <si>
    <t>Trecho F - Barragem Principal (Blocos com Tomada de Água - Bloco de Ligação Central) - Bloco F12 - Galeria El 144</t>
  </si>
  <si>
    <t>++LNC03.12007</t>
  </si>
  <si>
    <t>Trecho F - Barragem Principal (Blocos com Tomada de Água - Bloco de Ligação Central) - Bloco F12 - Galeria El 169 - Montante</t>
  </si>
  <si>
    <t>++LNC03.12008</t>
  </si>
  <si>
    <t>Trecho F - Barragem Principal (Blocos com Tomada de Água - Bloco de Ligação Central) - Bloco F12 - Galeria El 169 - Jusante</t>
  </si>
  <si>
    <t>++LNC03.12009</t>
  </si>
  <si>
    <t>Trecho F - Barragem Principal (Blocos com Tomada de Água - Bloco de Ligação Central) - Bloco F12 - Galeria El 174</t>
  </si>
  <si>
    <t>++LNC03.12010</t>
  </si>
  <si>
    <t>Trecho F - Barragem Principal (Blocos com Tomada de Água - Bloco de Ligação Central) - Bloco F12 - Galeria El 214</t>
  </si>
  <si>
    <t>++LNC03.12011</t>
  </si>
  <si>
    <t>++LNC03.12012</t>
  </si>
  <si>
    <t>Trecho F - Barragem Principal (Blocos com Tomada de Água - Bloco de Ligação Central) - Bloco F13</t>
  </si>
  <si>
    <t>Dam, weir system 1 - Zone 3 - Site 13</t>
  </si>
  <si>
    <t>Barragem, sistema de açude 1 - Área 3 - Local 13</t>
  </si>
  <si>
    <t>++LNC03.13</t>
  </si>
  <si>
    <t>Trecho F - Barragem Principal (Blocos com Tomada de Água - Bloco de Ligação Central) - Bloco F13 - Galeria El 44</t>
  </si>
  <si>
    <t>++LNC03.13001</t>
  </si>
  <si>
    <t>4134-DC-6000P</t>
  </si>
  <si>
    <t>Trecho F - Barragem Principal (Blocos com Tomada de Água - Bloco de Ligação Central) - Bloco F13 - Galeria El  56,5</t>
  </si>
  <si>
    <t>++LNC03.13002</t>
  </si>
  <si>
    <t>4130-DC-6025P</t>
  </si>
  <si>
    <t>Trecho F - Barragem Principal (Blocos com Tomada de Água - Bloco de Ligação Central) - Bloco F13 - Estação de Bombeamento  El 58,7</t>
  </si>
  <si>
    <t>++LNC03.13003</t>
  </si>
  <si>
    <t>Trecho F - Barragem Principal (Blocos com Tomada de Água - Bloco de Ligação Central) - Bloco F13 - Galeria El  74 - Montante</t>
  </si>
  <si>
    <t>++LNC03.13004</t>
  </si>
  <si>
    <t>Trecho F - Barragem Principal (Blocos com Tomada de Água - Bloco de Ligação Central) - Bloco F13 - Galeria El  74 - Jusante</t>
  </si>
  <si>
    <t>++LNC03.13005</t>
  </si>
  <si>
    <t>Trecho F - Barragem Principal (Blocos com Tomada de Água - Bloco de Ligação Central) - Bloco F13 - Galeria El   99</t>
  </si>
  <si>
    <t>++LNC03.13006</t>
  </si>
  <si>
    <t>Trecho F - Barragem Principal (Blocos com Tomada de Água - Bloco de Ligação Central) - Bloco F13 - Galeria El  124</t>
  </si>
  <si>
    <t>++LNC03.13007</t>
  </si>
  <si>
    <t>Trecho F - Barragem Principal (Blocos com Tomada de Água - Bloco de Ligação Central) - Bloco F13 - Galeria El 144</t>
  </si>
  <si>
    <t>++LNC03.13008</t>
  </si>
  <si>
    <t>4130-DC-6014P</t>
  </si>
  <si>
    <t>Trecho F - Barragem Principal (Blocos com Tomada de Água - Bloco de Ligação Central) - Bloco F13 - Galeria El 169 - Montante</t>
  </si>
  <si>
    <t>++LNC03.13009</t>
  </si>
  <si>
    <t>4144-DC-6450P</t>
  </si>
  <si>
    <t>Trecho F - Barragem Principal (Blocos com Tomada de Água - Bloco de Ligação Central) - Bloco F13 - Galeria El  169 - Jusante</t>
  </si>
  <si>
    <t>++LNC03.13010</t>
  </si>
  <si>
    <t>Trecho F - Barragem Principal (Blocos com Tomada de Água - Bloco de Ligação Central) - Bloco F13 - Galeria El  214</t>
  </si>
  <si>
    <t>++LNC03.13011</t>
  </si>
  <si>
    <t>++LNC03.13012</t>
  </si>
  <si>
    <t>Trecho F - Barragem Principal (Blocos com Tomada de Água - Bloco de Ligação Central) - Bloco F14</t>
  </si>
  <si>
    <t>Dam, weir system 1 - Zone 3 - Site 14</t>
  </si>
  <si>
    <t>Barragem, sistema de açude 1 - Área 3 - Local 14</t>
  </si>
  <si>
    <t>++LNC03.14</t>
  </si>
  <si>
    <t>Trecho F - Barragem Principal (Blocos com Tomada de Água - Bloco de Ligação Central) - Bloco F14 - Galeria El 44</t>
  </si>
  <si>
    <t>++LNC03.14001</t>
  </si>
  <si>
    <t>Trecho F - Barragem Principal (Blocos com Tomada de Água - Bloco de Ligação Central) - Bloco F14 - Galeria El  56,5</t>
  </si>
  <si>
    <t>++LNC03.14002</t>
  </si>
  <si>
    <t>Trecho F - Barragem Principal (Blocos com Tomada de Água - Bloco de Ligação Central) - Bloco F14 - Galeria El  74 - Montante</t>
  </si>
  <si>
    <t>++LNC03.14003</t>
  </si>
  <si>
    <t>Trecho F - Barragem Principal (Blocos com Tomada de Água - Bloco de Ligação Central) - Bloco F14 - Galeria El  74 - Jusante</t>
  </si>
  <si>
    <t>++LNC03.14004</t>
  </si>
  <si>
    <t>Trecho F - Barragem Principal (Blocos com Tomada de Água - Bloco de Ligação Central) - Bloco F14 - Galeria El   99</t>
  </si>
  <si>
    <t>++LNC03.14005</t>
  </si>
  <si>
    <t>Trecho F - Barragem Principal (Blocos com Tomada de Água - Bloco de Ligação Central) - Bloco F14 - Galeria El  124</t>
  </si>
  <si>
    <t>++LNC03.14006</t>
  </si>
  <si>
    <t>Trecho F - Barragem Principal (Blocos com Tomada de Água - Bloco de Ligação Central) - Bloco F14 - Galeria El 144</t>
  </si>
  <si>
    <t>++LNC03.14007</t>
  </si>
  <si>
    <t>Trecho F - Barragem Principal (Blocos com Tomada de Água - Bloco de Ligação Central) - Bloco F14 - Galeria El 169 - Montante</t>
  </si>
  <si>
    <t>++LNC03.14008</t>
  </si>
  <si>
    <t>Trecho F - Barragem Principal (Blocos com Tomada de Água - Bloco de Ligação Central) - Bloco F14 - Galeria El  169 - Jusante</t>
  </si>
  <si>
    <t>++LNC03.14009</t>
  </si>
  <si>
    <t>Trecho F - Barragem Principal (Blocos com Tomada de Água - Bloco de Ligação Central) - Bloco F14 - Galeria El  214</t>
  </si>
  <si>
    <t>++LNC03.14010</t>
  </si>
  <si>
    <t>Trecho F - Barragem Principal (Blocos com Tomada de Água - Bloco de Ligação Central) - Bloco F15</t>
  </si>
  <si>
    <t>Dam, weir system 1 - Zone 3 - Site 15</t>
  </si>
  <si>
    <t>Barragem, sistema de açude 1 - Área 3 - Local 15</t>
  </si>
  <si>
    <t>++LNC03.15</t>
  </si>
  <si>
    <t>Trecho F - Barragem Principal (Blocos com Tomada de Água - Bloco de Ligação Central) - Bloco F15 - Galeria 56,5</t>
  </si>
  <si>
    <t>++LNC03.15001</t>
  </si>
  <si>
    <t>4130-DC-6013P</t>
  </si>
  <si>
    <t>Trecho F - Barragem Principal (Blocos com Tomada de Água - Bloco de Ligação Central) - Bloco F15 - Galeria El 74 - Montante</t>
  </si>
  <si>
    <t>++LNC03.15002</t>
  </si>
  <si>
    <t>4134-DC-6591P</t>
  </si>
  <si>
    <t>Trecho F - Barragem Principal (Blocos com Tomada de Água - Bloco de Ligação Central) - Bloco F15 - Galeria El 74 - Jusante</t>
  </si>
  <si>
    <t>++LNC03.15003</t>
  </si>
  <si>
    <t>Trecho F - Barragem Principal (Blocos com Tomada de Água - Bloco de Ligação Central) - Bloco F15 - Galeria El 99</t>
  </si>
  <si>
    <t>++LNC03.15004</t>
  </si>
  <si>
    <t>Trecho F - Barragem Principal (Blocos com Tomada de Água - Bloco de Ligação Central) - Bloco F15 - Galeria El 124</t>
  </si>
  <si>
    <t>++LNC03.15005</t>
  </si>
  <si>
    <t>4134-DC-6013P</t>
  </si>
  <si>
    <t>Trecho F - Barragem Principal (Blocos com Tomada de Água - Bloco de Ligação Central) - Bloco F15 - Galeria El 141</t>
  </si>
  <si>
    <t>++LNC03.15006</t>
  </si>
  <si>
    <t>4134-DC-6182P</t>
  </si>
  <si>
    <t>Trecho F - Barragem Principal (Blocos com Tomada de Água - Bloco de Ligação Central) - Bloco F15 - Galeria El 144</t>
  </si>
  <si>
    <t>++LNC03.15007</t>
  </si>
  <si>
    <t>Trecho F - Barragem Principal (Blocos com Tomada de Água - Bloco de Ligação Central) - Bloco F15 - Galeria El 169 - Montante</t>
  </si>
  <si>
    <t>++LNC03.15008</t>
  </si>
  <si>
    <t>Trecho F - Barragem Principal (Blocos com Tomada de Água - Bloco de Ligação Central) - Bloco F15 - Galeria El 169 - Jusante</t>
  </si>
  <si>
    <t>++LNC03.15009</t>
  </si>
  <si>
    <t>Trecho F - Barragem Principal (Blocos com Tomada de Água - Bloco de Ligação Central) - Bloco F15 - Galeria El 174</t>
  </si>
  <si>
    <t>++LNC03.15010</t>
  </si>
  <si>
    <t>Trecho F - Barragem Principal (Blocos com Tomada de Água - Bloco de Ligação Central) - Bloco F15 - Galeria El 214</t>
  </si>
  <si>
    <t>++LNC03.15011</t>
  </si>
  <si>
    <t>Trecho F - Barragem Principal (Blocos com Tomada de Água - Bloco de Ligação Central) - Bloco F15 - Sala de comandos comporta El 214</t>
  </si>
  <si>
    <t>++LNC03.15012</t>
  </si>
  <si>
    <t>Trecho F - Barragem Principal (Blocos com Tomada de Água - Bloco de Ligação Central) - Bloco F15 - Sala de equipamentos eletricos El 214</t>
  </si>
  <si>
    <t>++LNC03.15013</t>
  </si>
  <si>
    <t>Trecho F - Barragem Principal (Blocos com Tomada de Água - Bloco de Ligação Central) - Bloco F16</t>
  </si>
  <si>
    <t>Dam, weir system 1 - Zone 3 - Site 16</t>
  </si>
  <si>
    <t>Barragem, sistema de açude 1 - Área 3 - Local 16</t>
  </si>
  <si>
    <t>++LNC03.16</t>
  </si>
  <si>
    <t>Trecho F - Barragem Principal (Blocos com Tomada de Água - Bloco de Ligação Central) - Bloco F16 - Estação de Bombeamento El 40</t>
  </si>
  <si>
    <t>++LNC03.16001</t>
  </si>
  <si>
    <t>4130-DC-6107P</t>
  </si>
  <si>
    <t>Trecho F - Barragem Principal (Blocos com Tomada de Água - Bloco de Ligação Central) - Bloco F16 - Galeria 56,5</t>
  </si>
  <si>
    <t>++LNC03.16002</t>
  </si>
  <si>
    <t>Trecho F - Barragem Principal (Blocos com Tomada de Água - Bloco de Ligação Central) - Bloco F16 - Galeria El 74 - Montante</t>
  </si>
  <si>
    <t>++LNC03.16003</t>
  </si>
  <si>
    <t>++LNC03.16004</t>
  </si>
  <si>
    <t>Trecho F - Barragem Principal (Blocos com Tomada de Água - Bloco de Ligação Central) - Bloco F16 - Galeria El 99</t>
  </si>
  <si>
    <t>++LNC03.16005</t>
  </si>
  <si>
    <t>Trecho F - Barragem Principal (Blocos com Tomada de Água - Bloco de Ligação Central) - Bloco F16 - Galeria El 124</t>
  </si>
  <si>
    <t>++LNC03.16006</t>
  </si>
  <si>
    <t>Trecho F - Barragem Principal (Blocos com Tomada de Água - Bloco de Ligação Central) - Bloco F16 - Galeria El 141</t>
  </si>
  <si>
    <t>++LNC03.16007</t>
  </si>
  <si>
    <t>Trecho F - Barragem Principal (Blocos com Tomada de Água - Bloco de Ligação Central) - Bloco F16 - Galeria El 144</t>
  </si>
  <si>
    <t>++LNC03.16008</t>
  </si>
  <si>
    <t>++LNC03.16009</t>
  </si>
  <si>
    <t>++LNC03.16010</t>
  </si>
  <si>
    <t>Trecho F - Barragem Principal (Blocos com Tomada de Água - Bloco de Ligação Central) - Bloco F16 - Galeria El 174</t>
  </si>
  <si>
    <t>++LNC03.16011</t>
  </si>
  <si>
    <t>Trecho F - Barragem Principal (Blocos com Tomada de Água - Bloco de Ligação Central) - Bloco F16 - Galeria El 214</t>
  </si>
  <si>
    <t>++LNC03.16012</t>
  </si>
  <si>
    <t>Trecho F - Barragem Principal (Blocos com Tomada de Água - Bloco de Ligação Central) - Bloco F16 - sanitários El 214</t>
  </si>
  <si>
    <t>++LNC03.16013</t>
  </si>
  <si>
    <t>Trecho F - Barragem Principal (Blocos com Tomada de Água - Bloco de Ligação Central) - Bloco F16 - Sala de comandos comporta El 214</t>
  </si>
  <si>
    <t>++LNC03.16014</t>
  </si>
  <si>
    <t>Trecho F - Barragem Principal (Blocos com Tomada de Água - Bloco de Ligação Central) - Bloco F16 - Sala de equipamentos eletricos El 214</t>
  </si>
  <si>
    <t>++LNC03.16015</t>
  </si>
  <si>
    <t>++LNC03.16016</t>
  </si>
  <si>
    <t>Trecho F - Barragem Principal (Blocos com Tomada de Água - Bloco de Ligação Central) - Bloco F17</t>
  </si>
  <si>
    <t>Dam, weir system 1 - Zone 3 - Site 17</t>
  </si>
  <si>
    <t>Barragem, sistema de açude 1 - Área 3 - Local 17</t>
  </si>
  <si>
    <t>++LNC03.17</t>
  </si>
  <si>
    <t>Trecho F - Barragem Principal (Blocos com Tomada de Água - Bloco de Ligação Central) - Bloco F17 - Estação de Bombeamento El 40</t>
  </si>
  <si>
    <t>++LNC03.17001</t>
  </si>
  <si>
    <t>Trecho F - Barragem Principal (Blocos com Tomada de Água - Bloco de Ligação Central) - Bloco F17 - Galeria El 56,5</t>
  </si>
  <si>
    <t>++LNC03.17002</t>
  </si>
  <si>
    <t>4130-DC-6018P</t>
  </si>
  <si>
    <t>Trecho F - Barragem Principal (Blocos com Tomada de Água - Bloco de Ligação Central) - Bloco F17 - Galeria El 74 - Montante</t>
  </si>
  <si>
    <t>++LNC03.17003</t>
  </si>
  <si>
    <t>Trecho F - Barragem Principal (Blocos com Tomada de Água - Bloco de Ligação Central) - Bloco F17 - Galeria El 74 - Jusante</t>
  </si>
  <si>
    <t>++LNC03.17004</t>
  </si>
  <si>
    <t>Trecho F - Barragem Principal (Blocos com Tomada de Água - Bloco de Ligação Central) - Bloco F17 - Galeria El 99</t>
  </si>
  <si>
    <t>++LNC03.17005</t>
  </si>
  <si>
    <t>4130DC6105P</t>
  </si>
  <si>
    <t>Trecho F - Barragem Principal (Blocos com Tomada de Água - Bloco de Ligação Central) - Bloco F17 - Galeria El 124</t>
  </si>
  <si>
    <t>++LNC03.17006</t>
  </si>
  <si>
    <t>Trecho F - Barragem Principal (Blocos com Tomada de Água - Bloco de Ligação Central) - Bloco F17 - Sanitário El 141</t>
  </si>
  <si>
    <t>++LNC03.17007</t>
  </si>
  <si>
    <t>4134-DC-6185P</t>
  </si>
  <si>
    <t>Trecho F - Barragem Principal (Blocos com Tomada de Água - Bloco de Ligação Central) - Bloco F17 - Sanitário El 144</t>
  </si>
  <si>
    <t>++LNC03.17008</t>
  </si>
  <si>
    <t>4130-DC-6109P</t>
  </si>
  <si>
    <t>Trecho F - Barragem Principal (Blocos com Tomada de Água - Bloco de Ligação Central) - Bloco F17 - Galeria El 144</t>
  </si>
  <si>
    <t>++LNC03.17009</t>
  </si>
  <si>
    <t>Trecho F - Barragem Principal (Blocos com Tomada de Água - Bloco de Ligação Central) - Bloco F17 - Galeria El 169 - Montante</t>
  </si>
  <si>
    <t>++LNC03.17010</t>
  </si>
  <si>
    <t>Trecho F - Barragem Principal (Blocos com Tomada de Água - Bloco de Ligação Central) - Bloco F17 - Galeria El 169 - Jusante</t>
  </si>
  <si>
    <t>++LNC03.17011</t>
  </si>
  <si>
    <t>Trecho F - Barragem Principal (Blocos com Tomada de Água - Bloco de Ligação Central) - Bloco F17 - Galeria El 214</t>
  </si>
  <si>
    <t>++LNC03.17012</t>
  </si>
  <si>
    <t>Trecho F - Barragem Principal (Blocos com Tomada de Água - Bloco de Ligação Central) - Bloco F17 - Sala de comandos comporta El 214</t>
  </si>
  <si>
    <t>++LNC03.17013</t>
  </si>
  <si>
    <t>Trecho F - Barragem Principal (Blocos com Tomada de Água - Bloco de Ligação Central) - Bloco F17 - Sala de equipamentos eletricos El 214</t>
  </si>
  <si>
    <t>++LNC03.17014</t>
  </si>
  <si>
    <t>Trecho F - Barragem Principal (Blocos com Tomada de Água - Bloco de Ligação Central) - Bloco F17 - Sala de maquinas elevador El 214</t>
  </si>
  <si>
    <t>++LNC03.17015</t>
  </si>
  <si>
    <t>Trecho F - Barragem Principal (Blocos com Tomada de Água - Bloco de Ligação Central) - Bloco F17 - Escadas</t>
  </si>
  <si>
    <t>++LNC03.17016</t>
  </si>
  <si>
    <t>Trecho F - Barragem Principal (Blocos com Tomada de Água - Bloco de Ligação Central) - Bloco F18</t>
  </si>
  <si>
    <t>Dam, weir system 1 - Zone 3 - Site 18</t>
  </si>
  <si>
    <t>Barragem, sistema de açude 1 - Área 3 - Local 18</t>
  </si>
  <si>
    <t>++LNC03.18</t>
  </si>
  <si>
    <t>Trecho F - Barragem Principal (Blocos com Tomada de Água - Bloco de Ligação Central) - Bloco F18 - Sanitários</t>
  </si>
  <si>
    <t>++LNC03.18001</t>
  </si>
  <si>
    <t>Trecho F - Barragem Principal (Blocos com Tomada de Água - Bloco de Ligação Central) - Bloco F18 - Passarela de cabos</t>
  </si>
  <si>
    <t>++LNC03.18002</t>
  </si>
  <si>
    <t>Trecho F - Barragem Principal (Blocos com Tomada de Água - Bloco de Ligação Central) - Bloco F18 - Passarela acesso a instrumentação</t>
  </si>
  <si>
    <t>++LNC03.18003</t>
  </si>
  <si>
    <t>Trecho F - Barragem Principal (Blocos com Tomada de Água - Bloco de Ligação Central) - Bloco F18 - Galeria El 56,5</t>
  </si>
  <si>
    <t>++LNC03.18004</t>
  </si>
  <si>
    <t>Trecho F - Barragem Principal (Blocos com Tomada de Água - Bloco de Ligação Central) - Bloco F18 - Galeria El 74 - Montante</t>
  </si>
  <si>
    <t>++LNC03.18005</t>
  </si>
  <si>
    <t>Trecho F - Barragem Principal (Blocos com Tomada de Água - Bloco de Ligação Central) - Bloco F18 - Galeria El 74 - Jusante</t>
  </si>
  <si>
    <t>++LNC03.18006</t>
  </si>
  <si>
    <t>Trecho F - Barragem Principal (Blocos com Tomada de Água - Bloco de Ligação Central) - Bloco F18 - Galeria El 99</t>
  </si>
  <si>
    <t>++LNC03.18007</t>
  </si>
  <si>
    <t>Trecho F - Barragem Principal (Blocos com Tomada de Água - Bloco de Ligação Central) - Bloco F18 - Galeria El 124</t>
  </si>
  <si>
    <t>++LNC03.18008</t>
  </si>
  <si>
    <t>Trecho F - Barragem Principal (Blocos com Tomada de Água - Bloco de Ligação Central) - Bloco F18 - Sanitário El 141</t>
  </si>
  <si>
    <t>++LNC03.18009</t>
  </si>
  <si>
    <t>Trecho F - Barragem Principal (Blocos com Tomada de Água - Bloco de Ligação Central) - Bloco F18 - Galeria El 144</t>
  </si>
  <si>
    <t>++LNC03.18010</t>
  </si>
  <si>
    <t>Trecho F - Barragem Principal (Blocos com Tomada de Água - Bloco de Ligação Central) - Bloco F18 - Galeria El 169 - Montante</t>
  </si>
  <si>
    <t>++LNC03.18011</t>
  </si>
  <si>
    <t>Trecho F - Barragem Principal (Blocos com Tomada de Água - Bloco de Ligação Central) - Bloco F18 - Galeria El 169 - Jusante</t>
  </si>
  <si>
    <t>++LNC03.18012</t>
  </si>
  <si>
    <t>Trecho F - Barragem Principal (Blocos com Tomada de Água - Bloco de Ligação Central) - Bloco F18 - Galeria El 214</t>
  </si>
  <si>
    <t>++LNC03.18013</t>
  </si>
  <si>
    <t>Trecho F - Barragem Principal (Blocos com Tomada de Água - Bloco de Ligação Central) - Bloco F18 - Sala de comandos comporta El 214</t>
  </si>
  <si>
    <t>++LNC03.18014</t>
  </si>
  <si>
    <t>Trecho F - Barragem Principal (Blocos com Tomada de Água - Bloco de Ligação Central) - Bloco F18 - Sala de equipamentos eletricos El 214</t>
  </si>
  <si>
    <t>++LNC03.18015</t>
  </si>
  <si>
    <t>Trecho F - Barragem Principal (Blocos com Tomada de Água - Bloco de Ligação Central) - Bloco F18 - Sala de maquinas elevador El 214</t>
  </si>
  <si>
    <t>++LNC03.18016</t>
  </si>
  <si>
    <t xml:space="preserve"> Trecho F - Barragem Principal (Blocos com Tomada de Água - Bloco de Ligação Central) - Bloco F18 - Escadas</t>
  </si>
  <si>
    <t>++LNC03.18017</t>
  </si>
  <si>
    <t>Trecho F - Barragem Principal (Blocos com Tomada de Água - Bloco de Ligação Central) - Bloco F19</t>
  </si>
  <si>
    <t>Dam, weir system 1 - Zone 3 - Site 19</t>
  </si>
  <si>
    <t>Barragem, sistema de açude 1 - Área 3 - Local 19</t>
  </si>
  <si>
    <t>++LNC03.19</t>
  </si>
  <si>
    <t>Trecho F - Barragem Principal (Blocos com Tomada de Água - Bloco de Ligação Central) - Bloco F19 - Galeira El 44</t>
  </si>
  <si>
    <t>++LNC03.19001</t>
  </si>
  <si>
    <t>4134-DC-6020P</t>
  </si>
  <si>
    <t>Trecho F - Barragem Principal (Blocos com Tomada de Água - Bloco de Ligação Central) - Bloco F19 - Galeira El 55</t>
  </si>
  <si>
    <t>++LNC03.19002</t>
  </si>
  <si>
    <t>4130-DC-6026P</t>
  </si>
  <si>
    <t>Trecho F - Barragem Principal (Blocos com Tomada de Água - Bloco de Ligação Central) - Bloco F19 - Galeira El 56,5</t>
  </si>
  <si>
    <t>++LNC03.19003</t>
  </si>
  <si>
    <t>Trecho F - Barragem Principal (Blocos com Tomada de Água - Bloco de Ligação Central) - Bloco F19 - Galeira El 74 - Montante</t>
  </si>
  <si>
    <t>++LNC03.19004</t>
  </si>
  <si>
    <t>Trecho F - Barragem Principal (Blocos com Tomada de Água - Bloco de Ligação Central) - Bloco F19 - Galeira El 74 - Jusante</t>
  </si>
  <si>
    <t>++LNC03.19005</t>
  </si>
  <si>
    <t>Trecho F - Barragem Principal (Blocos com Tomada de Água - Bloco de Ligação Central) - Bloco F19 - Galeria El 99</t>
  </si>
  <si>
    <t>++LNC03.19006</t>
  </si>
  <si>
    <t>Trecho F - Barragem Principal (Blocos com Tomada de Água - Bloco de Ligação Central) - Bloco F19 - Galeira El 124</t>
  </si>
  <si>
    <t>++LNC03.19007</t>
  </si>
  <si>
    <t>Trecho F - Barragem Principal (Blocos com Tomada de Água - Bloco de Ligação Central) - Bloco F19 - Galeria El 141</t>
  </si>
  <si>
    <t>++LNC03.19008</t>
  </si>
  <si>
    <t>4134-DC-6181P</t>
  </si>
  <si>
    <t>Trecho F - Barragem Principal (Blocos com Tomada de Água - Bloco de Ligação Central) - Bloco F19 - Galeria El 144</t>
  </si>
  <si>
    <t>++LNC03.19009</t>
  </si>
  <si>
    <t>Trecho F - Barragem Principal (Blocos com Tomada de Água - Bloco de Ligação Central) - Bloco F19 - Galeria El 169 - Montante</t>
  </si>
  <si>
    <t>++LNC03.19010</t>
  </si>
  <si>
    <t>4144-DC-6401P / 4144-DC-6450P</t>
  </si>
  <si>
    <t>Trecho F - Barragem Principal (Blocos com Tomada de Água - Bloco de Ligação Central) - Bloco F19 - Galeria El 169 - Jusante</t>
  </si>
  <si>
    <t>++LNC03.19011</t>
  </si>
  <si>
    <t>Trecho F - Barragem Principal (Blocos com Tomada de Água - Bloco de Ligação Central) - Bloco F19 - Galeria El 174</t>
  </si>
  <si>
    <t>++LNC03.19012</t>
  </si>
  <si>
    <t>Trecho F - Barragem Principal (Blocos com Tomada de Água - Bloco de Ligação Central) - Bloco F19 - Galeria El 214</t>
  </si>
  <si>
    <t>++LNC03.19013</t>
  </si>
  <si>
    <t>Trecho F - Barragem Principal (Blocos com Tomada de Água - Bloco de Ligação Central) - Bloco F19 - Sala de comandos comporta El 214</t>
  </si>
  <si>
    <t>++LNC03.19014</t>
  </si>
  <si>
    <t>Trecho F - Barragem Principal (Blocos com Tomada de Água - Bloco de Ligação Central) - Bloco F19 - Sala de equipamentos eletricos El 214</t>
  </si>
  <si>
    <t>++LNC03.19015</t>
  </si>
  <si>
    <t>Trecho F - Barragem Principal (Blocos com Tomada de Água - Bloco de Ligação Central) - Bloco F19 - Escadas</t>
  </si>
  <si>
    <t>++LNC03.19016</t>
  </si>
  <si>
    <t>Trecho F - Barragem Principal (Blocos com Tomada de Água - Bloco de Ligação Central) - Bloco F20</t>
  </si>
  <si>
    <t>Dam, weir system 1 - Zone 3 - Site 20</t>
  </si>
  <si>
    <t>Barragem, sistema de açude 1 - Área 3 - Local 20</t>
  </si>
  <si>
    <t>++LNC03.20</t>
  </si>
  <si>
    <t>Trecho F - Barragem Principal (Blocos com Tomada de Água - Bloco de Ligação Central) - Bloco F20 - Galeira El 44</t>
  </si>
  <si>
    <t>++LNC03.20001</t>
  </si>
  <si>
    <t>Trecho F - Barragem Principal (Blocos com Tomada de Água - Bloco de Ligação Central) - Bloco F20 - Estação de bombeamento El 55</t>
  </si>
  <si>
    <t>++LNC03.20002</t>
  </si>
  <si>
    <t>Trecho F - Barragem Principal (Blocos com Tomada de Água - Bloco de Ligação Central) - Bloco F20 - Galeira El 55</t>
  </si>
  <si>
    <t>++LNC03.20003</t>
  </si>
  <si>
    <t>Trecho F - Barragem Principal (Blocos com Tomada de Água - Bloco de Ligação Central) - Bloco F20- Galeira El 56,5</t>
  </si>
  <si>
    <t>++LNC03.20004</t>
  </si>
  <si>
    <t>Trecho F - Barragem Principal (Blocos com Tomada de Água - Bloco de Ligação Central) - Bloco F20 - Galeira El 74 - Montante</t>
  </si>
  <si>
    <t>++LNC03.20005</t>
  </si>
  <si>
    <t>Trecho F - Barragem Principal (Blocos com Tomada de Água - Bloco de Ligação Central) - Bloco F20 - Galeira El 74 - Jusante</t>
  </si>
  <si>
    <t>++LNC03.20006</t>
  </si>
  <si>
    <t>Trecho F - Barragem Principal (Blocos com Tomada de Água - Bloco de Ligação Central) - Bloco F20 - Galeria El 99</t>
  </si>
  <si>
    <t>++LNC03.20007</t>
  </si>
  <si>
    <t>Trecho F - Barragem Principal (Blocos com Tomada de Água - Bloco de Ligação Central) - Bloco F20 - Galeira El 124</t>
  </si>
  <si>
    <t>++LNC03.20008</t>
  </si>
  <si>
    <t>Trecho F - Barragem Principal (Blocos com Tomada de Água - Bloco de Ligação Central) - Bloco F20 - Galeria El 141</t>
  </si>
  <si>
    <t>++LNC03.20009</t>
  </si>
  <si>
    <t>Trecho F - Barragem Principal (Blocos com Tomada de Água - Bloco de Ligação Central) - Bloco F20 - Galeria El 144</t>
  </si>
  <si>
    <t>++LNC03.20010</t>
  </si>
  <si>
    <t>Trecho F - Barragem Principal (Blocos com Tomada de Água - Bloco de Ligação Central) - Bloco F20 - Galeria El 169 - montante</t>
  </si>
  <si>
    <t>++LNC03.20011</t>
  </si>
  <si>
    <t>Trecho F - Barragem Principal (Blocos com Tomada de Água - Bloco de Ligação Central) - Bloco F20 - Galeria El 169 - Jusante</t>
  </si>
  <si>
    <t>++LNC03.20012</t>
  </si>
  <si>
    <t>Trecho F - Barragem Principal (Blocos com Tomada de Água - Bloco de Ligação Central) - Bloco F20 - Galeria El 174</t>
  </si>
  <si>
    <t>++LNC03.20013</t>
  </si>
  <si>
    <t>Trecho F - Barragem Principal (Blocos com Tomada de Água - Bloco de Ligação Central) - Bloco F20 - Galeria El 214</t>
  </si>
  <si>
    <t>++LNC03.20014</t>
  </si>
  <si>
    <t>Trecho F - Barragem Principal (Blocos com Tomada de Água - Bloco de Ligação Central) - Bloco F20 - Sala de comandos comporta El 214</t>
  </si>
  <si>
    <t>++LNC03.20015</t>
  </si>
  <si>
    <t>Trecho F - Barragem Principal (Blocos com Tomada de Água - Bloco de Ligação Central) - Bloco F20 - Sala de equipamentos eletricos El 214</t>
  </si>
  <si>
    <t>++LNC03.20016</t>
  </si>
  <si>
    <t>Trecho F - Barragem Principal (Blocos com Tomada de Água - Bloco de Ligação Central) - Bloco F21</t>
  </si>
  <si>
    <t>Dam, weir system 1 - Zone 3 - Site 21</t>
  </si>
  <si>
    <t>Barragem, sistema de açude 1 - Área 3 - Local 21</t>
  </si>
  <si>
    <t>++LNC03.21</t>
  </si>
  <si>
    <t>Trecho F - Barragem Principal (Blocos com Tomada de Água - Bloco de Ligação Central) - Bloco F21 - Estação de bombeamento El 55</t>
  </si>
  <si>
    <t>++LNC03.21001</t>
  </si>
  <si>
    <t>Trecho F - Barragem Principal (Blocos com Tomada de Água - Bloco de Ligação Central) - Bloco F21 - Galeria El 56,5</t>
  </si>
  <si>
    <t>++LNC03.21002</t>
  </si>
  <si>
    <t>4130-DC-6027P</t>
  </si>
  <si>
    <t>Trecho F - Barragem Principal (Blocos com Tomada de Água - Bloco de Ligação Central) - Bloco F21 - Galeria El 70</t>
  </si>
  <si>
    <t>++LNC03.21003</t>
  </si>
  <si>
    <t>Trecho F - Barragem Principal (Blocos com Tomada de Água - Bloco de Ligação Central) - Bloco F21 - Galeria El 74 - Montante</t>
  </si>
  <si>
    <t>++LNC03.21004</t>
  </si>
  <si>
    <t>Trecho F - Barragem Principal (Blocos com Tomada de Água - Bloco de Ligação Central) - Bloco F21 - Galeria El 74 - Jusante</t>
  </si>
  <si>
    <t>++LNC03.21005</t>
  </si>
  <si>
    <t>Trecho F - Barragem Principal (Blocos com Tomada de Água - Bloco de Ligação Central) - Bloco F21 - Galeria El 99</t>
  </si>
  <si>
    <t>++LNC03.21006</t>
  </si>
  <si>
    <t>Trecho F - Barragem Principal (Blocos com Tomada de Água - Bloco de Ligação Central) - Bloco F21 - Galeria El 124</t>
  </si>
  <si>
    <t>++LNC03.21007</t>
  </si>
  <si>
    <t>Trecho F - Barragem Principal (Blocos com Tomada de Água - Bloco de Ligação Central) - Bloco F21 - Galeria El 144</t>
  </si>
  <si>
    <t>++LNC03.21008</t>
  </si>
  <si>
    <t>Trecho F - Barragem Principal (Blocos com Tomada de Água - Bloco de Ligação Central) - Bloco F21 - Galeria El 169 - montante</t>
  </si>
  <si>
    <t>++LNC03.21009</t>
  </si>
  <si>
    <t>Trecho F - Barragem Principal (Blocos com Tomada de Água - Bloco de Ligação Central) - Bloco F21 - Galeria El 169 - Jusante</t>
  </si>
  <si>
    <t>++LNC03.21010</t>
  </si>
  <si>
    <t>Trecho F - Barragem Principal (Blocos com Tomada de Água - Bloco de Ligação Central) - Bloco F21 - Galeria El 214</t>
  </si>
  <si>
    <t>++LNC03.21011</t>
  </si>
  <si>
    <t>Trecho F - Barragem Principal (Blocos com Tomada de Água - Bloco de Ligação Central) - Bloco F22</t>
  </si>
  <si>
    <t>Dam, weir system 1 - Zone 3 - Site 22</t>
  </si>
  <si>
    <t>Barragem, sistema de açude 1 - Área 3 - Local 22</t>
  </si>
  <si>
    <t>++LNC03.22</t>
  </si>
  <si>
    <t>Trecho F - Barragem Principal (Blocos com Tomada de Água - Bloco de Ligação Central) - Bloco F22 - Tunel de Drenagem El 55</t>
  </si>
  <si>
    <t>++LNC03.22001</t>
  </si>
  <si>
    <t>Trecho F - Barragem Principal (Blocos com Tomada de Água - Bloco de Ligação Central) - Bloco F22 - Galeria El 56,5</t>
  </si>
  <si>
    <t>++LNC03.22002</t>
  </si>
  <si>
    <t>Trecho F - Barragem Principal (Blocos com Tomada de Água - Bloco de Ligação Central) - Bloco F22 - Galeria El 70</t>
  </si>
  <si>
    <t>++LNC03.22003</t>
  </si>
  <si>
    <t>Trecho F - Barragem Principal (Blocos com Tomada de Água - Bloco de Ligação Central) - Bloco F22 - Galeria El 74 - Montante</t>
  </si>
  <si>
    <t>++LNC03.22004</t>
  </si>
  <si>
    <t>Trecho F - Barragem Principal (Blocos com Tomada de Água - Bloco de Ligação Central) - Bloco F22 - Galeria El 74 - Jusante</t>
  </si>
  <si>
    <t>++LNC03.22005</t>
  </si>
  <si>
    <t>Trecho F - Barragem Principal (Blocos com Tomada de Água - Bloco de Ligação Central) - Bloco F22 - Galeria El 99</t>
  </si>
  <si>
    <t>++LNC03.22006</t>
  </si>
  <si>
    <t>Trecho F - Barragem Principal (Blocos com Tomada de Água - Bloco de Ligação Central) - Bloco F22 - Galeria El 124</t>
  </si>
  <si>
    <t>++LNC03.22007</t>
  </si>
  <si>
    <t>Trecho F - Barragem Principal (Blocos com Tomada de Água - Bloco de Ligação Central) - Bloco F22 - Galeria El 144</t>
  </si>
  <si>
    <t>++LNC03.22008</t>
  </si>
  <si>
    <t>Trecho F - Barragem Principal (Blocos com Tomada de Água - Bloco de Ligação Central) - Bloco F22 - Galeria El 169 - montante</t>
  </si>
  <si>
    <t>++LNC03.22009</t>
  </si>
  <si>
    <t>Trecho F - Barragem Principal (Blocos com Tomada de Água - Bloco de Ligação Central) - Bloco F22 - Galeria El 169 - Jusante</t>
  </si>
  <si>
    <t>++LNC03.22010</t>
  </si>
  <si>
    <t>Trecho F - Barragem Principal (Blocos com Tomada de Água - Bloco de Ligação Central) - Bloco F22 - Galeria El 214</t>
  </si>
  <si>
    <t>++LNC03.22011</t>
  </si>
  <si>
    <t>Trecho F - Barragem Principal (Blocos com Tomada de Água - Bloco de Ligação Central) - Bloco F23</t>
  </si>
  <si>
    <t>Dam, weir system 1 - Zone 3 - Site 23</t>
  </si>
  <si>
    <t>Barragem, sistema de açude 1 - Área 3 - Local 23</t>
  </si>
  <si>
    <t>++LNC03.23</t>
  </si>
  <si>
    <t>Trecho F - Barragem Principal (Blocos com Tomada de Água - Bloco de Ligação Central) - Bloco F23 - Tunel de Drenagem El 55</t>
  </si>
  <si>
    <t>++LNC03.23001</t>
  </si>
  <si>
    <t>Trecho F - Barragem Principal (Blocos com Tomada de Água - Bloco de Ligação Central) - Bloco F23 - Galeria El 74 - Montante</t>
  </si>
  <si>
    <t>++LNC03.23002</t>
  </si>
  <si>
    <t>Trecho F - Barragem Principal (Blocos com Tomada de Água - Bloco de Ligação Central) - Bloco F23 - Galeria El 74 - Jusante</t>
  </si>
  <si>
    <t>++LNC03.23003</t>
  </si>
  <si>
    <t>Trecho F - Barragem Principal (Blocos com Tomada de Água - Bloco de Ligação Central) - Bloco F23 - Galeria El 85</t>
  </si>
  <si>
    <t>++LNC03.23004</t>
  </si>
  <si>
    <t>Trecho F - Barragem Principal (Blocos com Tomada de Água - Bloco de Ligação Central) - Bloco F23 - Galeria El 99</t>
  </si>
  <si>
    <t>++LNC03.23005</t>
  </si>
  <si>
    <t>Trecho F - Barragem Principal (Blocos com Tomada de Água - Bloco de Ligação Central) - Bloco F23 - Galeria El 124</t>
  </si>
  <si>
    <t>++LNC03.23006</t>
  </si>
  <si>
    <t>Trecho F - Barragem Principal (Blocos com Tomada de Água - Bloco de Ligação Central) - Bloco F23 - Galeria El 144</t>
  </si>
  <si>
    <t>++LNC03.23007</t>
  </si>
  <si>
    <t>Trecho F - Barragem Principal (Blocos com Tomada de Água - Bloco de Ligação Central) - Bloco F23 - Galeria El 169 - Jusante</t>
  </si>
  <si>
    <t>++LNC03.23008</t>
  </si>
  <si>
    <t>Trecho F - Barragem Principal (Blocos com Tomada de Água - Bloco de Ligação Central) - Bloco F23 - Galeria El 169 - Montante</t>
  </si>
  <si>
    <t>++LNC03.23009</t>
  </si>
  <si>
    <t>Trecho F - Barragem Principal (Blocos com Tomada de Água - Bloco de Ligação Central) - Bloco F23 - Galeria El 174</t>
  </si>
  <si>
    <t>++LNC03.23010</t>
  </si>
  <si>
    <t>Trecho F - Barragem Principal (Blocos com Tomada de Água - Bloco de Ligação Central) - Bloco F23 - Galeria El 214</t>
  </si>
  <si>
    <t>++LNC03.23011</t>
  </si>
  <si>
    <t>Trecho F - Barragem Principal (Blocos com Tomada de Água - Bloco de Ligação Central) - Bloco F23 - Escada</t>
  </si>
  <si>
    <t>++LNC03.23012</t>
  </si>
  <si>
    <t>Trecho F - Barragem Principal (Blocos com Tomada de Água - Bloco de Ligação Central) - Bloco F24</t>
  </si>
  <si>
    <t>Dam, weir system 1 - Zone 3 - Site 24</t>
  </si>
  <si>
    <t>Barragem, sistema de açude 1 - Área 3 - Local 24</t>
  </si>
  <si>
    <t>++LNC03.24</t>
  </si>
  <si>
    <t>Trecho F - Barragem Principal (Blocos com Tomada de Água - Bloco de Ligação Central) - Bloco F24 - Tunel de Drenagem El 55</t>
  </si>
  <si>
    <t>++LNC03.24001</t>
  </si>
  <si>
    <t>Trecho F - Barragem Principal (Blocos com Tomada de Água - Bloco de Ligação Central) - Bloco F24 - Galeria El 74 - Montante</t>
  </si>
  <si>
    <t>++LNC03.24002</t>
  </si>
  <si>
    <t>Trecho F - Barragem Principal (Blocos com Tomada de Água - Bloco de Ligação Central) - Bloco F24 - Galeria El 74 - Jusante</t>
  </si>
  <si>
    <t>++LNC03.24003</t>
  </si>
  <si>
    <t>Trecho F - Barragem Principal (Blocos com Tomada de Água - Bloco de Ligação Central) - Bloco F24 - Galeria El 85</t>
  </si>
  <si>
    <t>++LNC03.24004</t>
  </si>
  <si>
    <t>Trecho F - Barragem Principal (Blocos com Tomada de Água - Bloco de Ligação Central) - Bloco F24 - Galeria El 99</t>
  </si>
  <si>
    <t>++LNC03.24005</t>
  </si>
  <si>
    <t>Trecho F - Barragem Principal (Blocos com Tomada de Água - Bloco de Ligação Central) - Bloco F24 - Galeria El 124</t>
  </si>
  <si>
    <t>++LNC03.24006</t>
  </si>
  <si>
    <t>Trecho F - Barragem Principal (Blocos com Tomada de Água - Bloco de Ligação Central) - Bloco F24 - Galeria El 144</t>
  </si>
  <si>
    <t>++LNC03.24007</t>
  </si>
  <si>
    <t>Trecho F - Barragem Principal (Blocos com Tomada de Água - Bloco de Ligação Central) - Bloco F24 - Galeria El 169 - Montante</t>
  </si>
  <si>
    <t>++LNC03.24008</t>
  </si>
  <si>
    <t>++LNC03.24009</t>
  </si>
  <si>
    <t>Trecho F - Barragem Principal (Blocos com Tomada de Água - Bloco de Ligação Central) - Bloco F24 - Galeria El 174</t>
  </si>
  <si>
    <t>++LNC03.24010</t>
  </si>
  <si>
    <t>Trecho F - Barragem Principal (Blocos com Tomada de Água - Bloco de Ligação Central) - Bloco F24 - Galeria El 214</t>
  </si>
  <si>
    <t>++LNC03.24011</t>
  </si>
  <si>
    <t>Trecho F - Barragem Principal (Blocos com Tomada de Água - Bloco de Ligação Central) - Bloco F25</t>
  </si>
  <si>
    <t>Dam, weir system 1 - Zone 3 - Site 25</t>
  </si>
  <si>
    <t>Barragem, sistema de açude 1 - Área 3 - Local 25</t>
  </si>
  <si>
    <t>++LNC03.25</t>
  </si>
  <si>
    <t>Trecho F - Barragem Principal (Blocos com Tomada de Água - Bloco de Ligação Central) - Bloco F25 - Tunel de Drenagem El 55</t>
  </si>
  <si>
    <t>++LNC03.25001</t>
  </si>
  <si>
    <t>Trecho F - Barragem Principal (Blocos com Tomada de Água - Bloco de Ligação Central) - Bloco F25 - Galeria El 84</t>
  </si>
  <si>
    <t>++LNC03.25002</t>
  </si>
  <si>
    <t>Trecho F - Barragem Principal (Blocos com Tomada de Água - Bloco de Ligação Central) - Bloco F25 - Galeria El 90</t>
  </si>
  <si>
    <t>++LNC03.25003</t>
  </si>
  <si>
    <t>4130DC06015P</t>
  </si>
  <si>
    <t>Trecho F - Barragem Principal (Blocos com Tomada de Água - Bloco de Ligação Central) - Bloco F25 - Galeria El 99</t>
  </si>
  <si>
    <t>++LNC03.25004</t>
  </si>
  <si>
    <t>Trecho F - Barragem Principal (Blocos com Tomada de Água - Bloco de Ligação Central) - Bloco F25 - Galeria El 124</t>
  </si>
  <si>
    <t>++LNC03.25005</t>
  </si>
  <si>
    <t>Trecho F - Barragem Principal (Blocos com Tomada de Água - Bloco de Ligação Central) - Bloco F25 - Galeria El 144</t>
  </si>
  <si>
    <t>++LNC03.25006</t>
  </si>
  <si>
    <t>Trecho F - Barragem Principal (Blocos com Tomada de Água - Bloco de Ligação Central) - Bloco F25 - Galeria El 169 - Montante</t>
  </si>
  <si>
    <t>++LNC03.25007</t>
  </si>
  <si>
    <t>Trecho F - Barragem Principal (Blocos com Tomada de Água - Bloco de Ligação Central) - Bloco F25 - Galeria El 169 - Jusante</t>
  </si>
  <si>
    <t>++LNC03.25008</t>
  </si>
  <si>
    <t>Trecho F - Barragem Principal (Blocos com Tomada de Água - Bloco de Ligação Central) - Bloco F25 - Galeria El 214</t>
  </si>
  <si>
    <t>++LNC03.25009</t>
  </si>
  <si>
    <t>Trecho F - Barragem Principal (Blocos com Tomada de Água - Bloco de Ligação Central) - Bloco F26</t>
  </si>
  <si>
    <t>Dam, weir system 1 - Zone 3 - Site 26</t>
  </si>
  <si>
    <t>Barragem, sistema de açude 1 - Área 3 - Local 26</t>
  </si>
  <si>
    <t>++LNC03.26</t>
  </si>
  <si>
    <t>Trecho F - Barragem Principal (Blocos com Tomada de Água - Bloco de Ligação Central) - Bloco F26 - Tunel de Drenagem El 55</t>
  </si>
  <si>
    <t>++LNC03.26001</t>
  </si>
  <si>
    <t>Trecho F - Barragem Principal (Blocos com Tomada de Água - Bloco de Ligação Central) - Bloco F26 - Galeria El 84</t>
  </si>
  <si>
    <t>++LNC03.26002</t>
  </si>
  <si>
    <t>Trecho F - Barragem Principal (Blocos com Tomada de Água - Bloco de Ligação Central) - Bloco F26 - Galeria El 90</t>
  </si>
  <si>
    <t>++LNC03.26003</t>
  </si>
  <si>
    <t>Trecho F - Barragem Principal (Blocos com Tomada de Água - Bloco de Ligação Central) - Bloco F26 - Galeria El 99</t>
  </si>
  <si>
    <t>++LNC03.26004</t>
  </si>
  <si>
    <t>Trecho F - Barragem Principal (Blocos com Tomada de Água - Bloco de Ligação Central) - Bloco F26 - Galeria El 124</t>
  </si>
  <si>
    <t>++LNC03.26005</t>
  </si>
  <si>
    <t>Trecho F - Barragem Principal (Blocos com Tomada de Água - Bloco de Ligação Central) - Bloco F26 - Galeria El 144</t>
  </si>
  <si>
    <t>++LNC03.26006</t>
  </si>
  <si>
    <t>Trecho F - Barragem Principal (Blocos com Tomada de Água - Bloco de Ligação Central) - Bloco F26 - Galeria El 169 - Montante</t>
  </si>
  <si>
    <t>++LNC03.26007</t>
  </si>
  <si>
    <t>Trecho F - Barragem Principal (Blocos com Tomada de Água - Bloco de Ligação Central) - Bloco F26 - Galeria El 169 - Jusante</t>
  </si>
  <si>
    <t>++LNC03.26008</t>
  </si>
  <si>
    <t>Trecho F - Barragem Principal (Blocos com Tomada de Água - Bloco de Ligação Central) - Bloco F26 - Galeria El 214</t>
  </si>
  <si>
    <t>++LNC03.26009</t>
  </si>
  <si>
    <t>Trecho F - Barragem Principal (Blocos com Tomada de Água - Bloco de Ligação Central) - Bloco F27</t>
  </si>
  <si>
    <t>Dam, weir system 1 - Zone 3 - Site 27</t>
  </si>
  <si>
    <t>Barragem, sistema de açude 1 - Área 3 - Local 27</t>
  </si>
  <si>
    <t>++LNC03.27</t>
  </si>
  <si>
    <t>Trecho F - Barragem Principal (Blocos com Tomada de Água - Bloco de Ligação Central) - Bloco F27 - Tunel de Drenagem El 55</t>
  </si>
  <si>
    <t>++LNC03.27001</t>
  </si>
  <si>
    <t>Trecho F - Barragem Principal (Blocos com Tomada de Água - Bloco de Ligação Central) - Bloco F27 - Galeria El 84</t>
  </si>
  <si>
    <t>++LNC03.27002</t>
  </si>
  <si>
    <t>Trecho F - Barragem Principal (Blocos com Tomada de Água - Bloco de Ligação Central) - Bloco F27 - Galeria El 95</t>
  </si>
  <si>
    <t>++LNC03.27003</t>
  </si>
  <si>
    <t>4130DC06016P</t>
  </si>
  <si>
    <t>Trecho F - Barragem Principal (Blocos com Tomada de Água - Bloco de Ligação Central) - Bloco F27 - Galeria El 99</t>
  </si>
  <si>
    <t>++LNC03.27004</t>
  </si>
  <si>
    <t>Trecho F - Barragem Principal (Blocos com Tomada de Água - Bloco de Ligação Central) - Bloco F27 - Galeria El 124</t>
  </si>
  <si>
    <t>++LNC03.27005</t>
  </si>
  <si>
    <t>Trecho F - Barragem Principal (Blocos com Tomada de Água - Bloco de Ligação Central) - Bloco F27 -Galeria El 144</t>
  </si>
  <si>
    <t>++LNC03.27006</t>
  </si>
  <si>
    <t>Trecho F - Barragem Principal (Blocos com Tomada de Água - Bloco de Ligação Central) - Bloco F27 - Galeria El 169 - Montante</t>
  </si>
  <si>
    <t>++LNC03.27007</t>
  </si>
  <si>
    <t>Trecho F - Barragem Principal (Blocos com Tomada de Água - Bloco de Ligação Central) - Bloco F27 - Galeria El 169 - Jusante</t>
  </si>
  <si>
    <t>++LNC03.27008</t>
  </si>
  <si>
    <t>Trecho F - Barragem Principal (Blocos com Tomada de Água - Bloco de Ligação Central) - Bloco F27 - Galeria El 174</t>
  </si>
  <si>
    <t>++LNC03.27009</t>
  </si>
  <si>
    <t>Trecho F - Barragem Principal (Blocos com Tomada de Água - Bloco de Ligação Central) - Bloco F27 - Galeria El 214</t>
  </si>
  <si>
    <t>++LNC03.27010</t>
  </si>
  <si>
    <t>Trecho F - Barragem Principal (Blocos com Tomada de Água - Bloco de Ligação Central) - Bloco F27 - Sala de comandos comporta El 214</t>
  </si>
  <si>
    <t>++LNC03.27011</t>
  </si>
  <si>
    <t>Trecho F - Barragem Principal (Blocos com Tomada de Água - Bloco de Ligação Central) - Bloco F27 - Sala de equipamentos eletricos El 214</t>
  </si>
  <si>
    <t>++LNC03.27012</t>
  </si>
  <si>
    <t>Trecho F - Barragem Principal (Blocos com Tomada de Água - Bloco de Ligação Central) - Bloco F28</t>
  </si>
  <si>
    <t>Dam, weir system 1 - Zone 3 - Site 28</t>
  </si>
  <si>
    <t>Barragem, sistema de açude 1 - Área 3 - Local 28</t>
  </si>
  <si>
    <t>++LNC03.28</t>
  </si>
  <si>
    <t>Trecho F - Barragem Principal (Blocos com Tomada de Água - Bloco de Ligação Central) - Bloco F28 - Tunel de Drenagem El 55</t>
  </si>
  <si>
    <t>++LNC03.28001</t>
  </si>
  <si>
    <t>Trecho F - Barragem Principal (Blocos com Tomada de Água - Bloco de Ligação Central) - Bloco F28 - Galeria El 84</t>
  </si>
  <si>
    <t>++LNC03.28002</t>
  </si>
  <si>
    <t>Trecho F - Barragem Principal (Blocos com Tomada de Água - Bloco de Ligação Central) - Bloco F28 - Galeria El 95</t>
  </si>
  <si>
    <t>++LNC03.28003</t>
  </si>
  <si>
    <t>Trecho F - Barragem Principal (Blocos com Tomada de Água - Bloco de Ligação Central) - Bloco F28 - Galeria El 99</t>
  </si>
  <si>
    <t>++LNC03.28004</t>
  </si>
  <si>
    <t>Trecho F - Barragem Principal (Blocos com Tomada de Água - Bloco de Ligação Central) - Bloco F28 - Galeria El 124</t>
  </si>
  <si>
    <t>++LNC03.28005</t>
  </si>
  <si>
    <t>Trecho F - Barragem Principal (Blocos com Tomada de Água - Bloco de Ligação Central) - Bloco F28 - Galeria El 144</t>
  </si>
  <si>
    <t>++LNC03.28006</t>
  </si>
  <si>
    <t>Trecho F - Barragem Principal (Blocos com Tomada de Água - Bloco de Ligação Central) - Bloco F28 - Galeria El 169 - Montante</t>
  </si>
  <si>
    <t>++LNC03.28007</t>
  </si>
  <si>
    <t>Trecho F - Barragem Principal (Blocos com Tomada de Água - Bloco de Ligação Central) - Bloco F28 - Galeria El 169 - Jusante</t>
  </si>
  <si>
    <t>++LNC03.28008</t>
  </si>
  <si>
    <t>Trecho F - Barragem Principal (Blocos com Tomada de Água - Bloco de Ligação Central) - Bloco F28 - Galeria El 174</t>
  </si>
  <si>
    <t>++LNC03.28009</t>
  </si>
  <si>
    <t>Trecho F - Barragem Principal (Blocos com Tomada de Água - Bloco de Ligação Central) - Bloco F28 - Galeria El 214</t>
  </si>
  <si>
    <t>++LNC03.28010</t>
  </si>
  <si>
    <t>Trecho F - Barragem Principal (Blocos com Tomada de Água - Bloco de Ligação Central) - Bloco F28 - Sala de comandos comporta El 214</t>
  </si>
  <si>
    <t>++LNC03.28011</t>
  </si>
  <si>
    <t>Trecho F - Barragem Principal (Blocos com Tomada de Água - Bloco de Ligação Central) - Bloco F28 - Sala de equipamentos eletricos El 214</t>
  </si>
  <si>
    <t>++LNC03.28012</t>
  </si>
  <si>
    <t>Trecho F - Barragem Principal (Blocos com Tomada de Água - Bloco de Ligação Central) - Bloco F29</t>
  </si>
  <si>
    <t>Dam, weir system 1 - Zone 3 - Site 29</t>
  </si>
  <si>
    <t>Barragem, sistema de açude 1 - Área 3 - Local 29</t>
  </si>
  <si>
    <t>++LNC03.29</t>
  </si>
  <si>
    <t>Trecho F - Barragem Principal (Blocos com Tomada de Água - Bloco de Ligação Central) - Bloco F29 - Tunel de Drenagem El 55</t>
  </si>
  <si>
    <t>++LNC03.29001</t>
  </si>
  <si>
    <t>Trecho F - Barragem Principal (Blocos com Tomada de Água - Bloco de Ligação Central) - Bloco F29 - Galeria El 84</t>
  </si>
  <si>
    <t>++LNC03.29002</t>
  </si>
  <si>
    <t>4134-DC-6532P/4130DC06017P</t>
  </si>
  <si>
    <t>Trecho F - Barragem Principal (Blocos com Tomada de Água - Bloco de Ligação Central) - Bloco F29 - Galeria El 96,5</t>
  </si>
  <si>
    <t>++LNC03.29003</t>
  </si>
  <si>
    <t>4130DC06017P</t>
  </si>
  <si>
    <t>Trecho F - Barragem Principal (Blocos com Tomada de Água - Bloco de Ligação Central) - Bloco F29 - Galeria El 110</t>
  </si>
  <si>
    <t>++LNC03.29004</t>
  </si>
  <si>
    <t>Trecho F - Barragem Principal (Blocos com Tomada de Água - Bloco de Ligação Central) - Bloco F29 - Sanitários El 144</t>
  </si>
  <si>
    <t>++LNC03.29005</t>
  </si>
  <si>
    <t>Trecho F - Barragem Principal (Blocos com Tomada de Água - Bloco de Ligação Central) - Bloco F29 - Galeria El 144</t>
  </si>
  <si>
    <t>++LNC03.29006</t>
  </si>
  <si>
    <t>Trecho F - Barragem Principal (Blocos com Tomada de Água - Bloco de Ligação Central) - Bloco F29 - Galeria El 124</t>
  </si>
  <si>
    <t>++LNC03.29007</t>
  </si>
  <si>
    <t>Trecho F - Barragem Principal (Blocos com Tomada de Água - Bloco de Ligação Central) - Bloco F29 - Galeria El 169 - Montante</t>
  </si>
  <si>
    <t>++LNC03.29008</t>
  </si>
  <si>
    <t>Trecho F - Barragem Principal (Blocos com Tomada de Água - Bloco de Ligação Central) - Bloco F29 - Galeria El 169 - Jusante</t>
  </si>
  <si>
    <t>++LNC03.29009</t>
  </si>
  <si>
    <t>Trecho F - Barragem Principal (Blocos com Tomada de Água - Bloco de Ligação Central) - Bloco F29 - Galeria El 214</t>
  </si>
  <si>
    <t>++LNC03.29010</t>
  </si>
  <si>
    <t>Trecho F - Barragem Principal (Blocos com Tomada de Água - Bloco de Ligação Central) - Bloco F29 - Sala de comandos comporta El 214</t>
  </si>
  <si>
    <t>++LNC03.29011</t>
  </si>
  <si>
    <t>Trecho F - Barragem Principal (Blocos com Tomada de Água - Bloco de Ligação Central) - Bloco F29 - Sala de equipamentos eletricos El 214</t>
  </si>
  <si>
    <t>++LNC03.29012</t>
  </si>
  <si>
    <t>Trecho F - Barragem Principal (Blocos com Tomada de Água - Bloco de Ligação Central) - Bloco F29 - Sala de maquinas elevador El 214</t>
  </si>
  <si>
    <t>++LNC03.29013</t>
  </si>
  <si>
    <t>Trecho F - Barragem Principal (Blocos com Tomada de Água - Bloco de Ligação Central) - Bloco F29 - Escadas</t>
  </si>
  <si>
    <t>++LNC03.29014</t>
  </si>
  <si>
    <t>Trecho F - Barragem Principal (Blocos com Tomada de Água - Bloco de Ligação Central) - Bloco F30</t>
  </si>
  <si>
    <t>Dam, weir system 1 - Zone 3 - Site 30</t>
  </si>
  <si>
    <t>Barragem, sistema de açude 1 - Área 3 - Local 30</t>
  </si>
  <si>
    <t>++LNC03.30</t>
  </si>
  <si>
    <t>Trecho F - Barragem Principal (Blocos com Tomada de Água - Bloco de Ligação Central) - Bloco F30 - Tunel de Drenagem El 55</t>
  </si>
  <si>
    <t>++LNC03.30001</t>
  </si>
  <si>
    <t>Trecho F - Barragem Principal (Blocos com Tomada de Água - Bloco de Ligação Central) - Bloco F30 - Galeria El 84</t>
  </si>
  <si>
    <t>++LNC03.30002</t>
  </si>
  <si>
    <t>Trecho F - Barragem Principal (Blocos com Tomada de Água - Bloco de Ligação Central) - Bloco F30 - Galeria El 96,5</t>
  </si>
  <si>
    <t>++LNC03.30003</t>
  </si>
  <si>
    <t>Trecho F - Barragem Principal (Blocos com Tomada de Água - Bloco de Ligação Central) - Bloco F30 - Galeria El 110</t>
  </si>
  <si>
    <t>++LNC03.30004</t>
  </si>
  <si>
    <t>Trecho F - Barragem Principal (Blocos com Tomada de Água - Bloco de Ligação Central) - Bloco F30 - Galeria El 124</t>
  </si>
  <si>
    <t>++LNC03.30005</t>
  </si>
  <si>
    <t>Trecho F - Barragem Principal (Blocos com Tomada de Água - Bloco de Ligação Central) - Bloco F30- Galeria El 144</t>
  </si>
  <si>
    <t>++LNC03.30006</t>
  </si>
  <si>
    <t>Trecho F - Barragem Principal (Blocos com Tomada de Água - Bloco de Ligação Central) - Bloco F30- Galeria El 169 - Montante</t>
  </si>
  <si>
    <t>++LNC03.30007</t>
  </si>
  <si>
    <t>Trecho F - Barragem Principal (Blocos com Tomada de Água - Bloco de Ligação Central) - Bloco F30- Galeria El 169 - Jusante</t>
  </si>
  <si>
    <t>++LNC03.30008</t>
  </si>
  <si>
    <t>Trecho F - Barragem Principal (Blocos com Tomada de Água - Bloco de Ligação Central) - Bloco F30 - Galeria El 214</t>
  </si>
  <si>
    <t>++LNC03.30009</t>
  </si>
  <si>
    <t>Trecho F - Barragem Principal (Blocos com Tomada de Água - Bloco de Ligação Central) - Bloco F30 - Sala de comandos comporta El 214</t>
  </si>
  <si>
    <t>++LNC03.30010</t>
  </si>
  <si>
    <t>Trecho F - Barragem Principal (Blocos com Tomada de Água - Bloco de Ligação Central) - Bloco F30 - Sala de equipamentos eletricos El 214</t>
  </si>
  <si>
    <t>++LNC03.30011</t>
  </si>
  <si>
    <t>Trecho F - Barragem Principal (Blocos com Tomada de Água - Bloco de Ligação Central) - Bloco F30 - Sala de maquinas elevador El 214</t>
  </si>
  <si>
    <t>++LNC03.30012</t>
  </si>
  <si>
    <t>Trecho F - Barragem Principal (Blocos com Tomada de Água - Bloco de Ligação Central) - Bloco F30 - Escadas</t>
  </si>
  <si>
    <t>++LNC03.30013</t>
  </si>
  <si>
    <t>Trecho F - Barragem Principal (Blocos com Tomada de Água - Bloco de Ligação Central) - Bloco F31</t>
  </si>
  <si>
    <t>Dam, weir system 1 - Zone 3 - Site 31</t>
  </si>
  <si>
    <t>Barragem, sistema de açude 1 - Área 3 - Local 31</t>
  </si>
  <si>
    <t>++LNC03.31</t>
  </si>
  <si>
    <t>Trecho F - Barragem Principal (Blocos com Tomada de Água - Bloco de Ligação Central) - Bloco F31 - Tunel de Drenagem El 55</t>
  </si>
  <si>
    <t>++LNC03.31001</t>
  </si>
  <si>
    <t>Trecho F - Barragem Principal (Blocos com Tomada de Água - Bloco de Ligação Central) - Bloco F31 - Galeria El 124</t>
  </si>
  <si>
    <t>++LNC03.31002</t>
  </si>
  <si>
    <t>4134DC06071E</t>
  </si>
  <si>
    <t>Trecho F - Barragem Principal (Blocos com Tomada de Água - Bloco de Ligação Central) - Bloco F31 - Galeria El 144</t>
  </si>
  <si>
    <t>++LNC03.31003</t>
  </si>
  <si>
    <t>Trecho F - Barragem Principal (Blocos com Tomada de Água - Bloco de Ligação Central) - Bloco F31 - Galeria El 214</t>
  </si>
  <si>
    <t>++LNC03.31004</t>
  </si>
  <si>
    <t>Trecho F - Barragem Principal (Blocos com Tomada de Água - Bloco de Ligação Central) - Bloco F31 - Sala de comandos comporta El 214</t>
  </si>
  <si>
    <t>++LNC03.31005</t>
  </si>
  <si>
    <t>Trecho F - Barragem Principal (Blocos com Tomada de Água - Bloco de Ligação Central) - Bloco F31 - Sala de equipamentos eletricos El 214</t>
  </si>
  <si>
    <t>++LNC03.31006</t>
  </si>
  <si>
    <t>Trecho F - Barragem Principal (Blocos com Tomada de Água - Bloco de Ligação Central) - Bloco F32</t>
  </si>
  <si>
    <t>Dam, weir system 1 - Zone 3 - Site 32</t>
  </si>
  <si>
    <t>Barragem, sistema de açude 1 - Área 3 - Local 32</t>
  </si>
  <si>
    <t>++LNC03.32</t>
  </si>
  <si>
    <t>Trecho F - Barragem Principal (Blocos com Tomada de Água - Bloco de Ligação Central) - Bloco F32 - Galeria El 124</t>
  </si>
  <si>
    <t>++LNC03.32001</t>
  </si>
  <si>
    <t>Trecho F - Barragem Principal (Blocos com Tomada de Água - Bloco de Ligação Central) - Bloco F32 - Galeria El 144</t>
  </si>
  <si>
    <t>++LNC03.32002</t>
  </si>
  <si>
    <t>Trecho F - Barragem Principal (Blocos com Tomada de Água - Bloco de Ligação Central) - Bloco F32 - Galeria El 214</t>
  </si>
  <si>
    <t>++LNC03.32003</t>
  </si>
  <si>
    <t>Trecho F - Barragem Principal (Blocos com Tomada de Água - Bloco de Ligação Central) - Bloco F32 - Sala de comandos comporta El 214</t>
  </si>
  <si>
    <t>++LNC03.32004</t>
  </si>
  <si>
    <t>Trecho F - Barragem Principal (Blocos com Tomada de Água - Bloco de Ligação Central) - Bloco F32 - Sala de equipamentos eletricos El 214</t>
  </si>
  <si>
    <t>++LNC03.32005</t>
  </si>
  <si>
    <t>Trecho F - Barragem Principal (Blocos com Tomada de Água - Bloco de Ligação Central) - Bloco F33</t>
  </si>
  <si>
    <t>Dam, weir system 1 - Zone 3 - Site 33</t>
  </si>
  <si>
    <t>Barragem, sistema de açude 1 - Área 3 - Local 33</t>
  </si>
  <si>
    <t>++LNC03.33</t>
  </si>
  <si>
    <t>Trecho F - Barragem Principal (Blocos com Tomada de Água - Bloco de Ligação Central) - Bloco F34</t>
  </si>
  <si>
    <t>Dam, weir system 1 - Zone 3 - Site 34</t>
  </si>
  <si>
    <t>Barragem, sistema de açude 1 - Área 3 - Local 34</t>
  </si>
  <si>
    <t>++LNC03.34</t>
  </si>
  <si>
    <t>Trecho F - Barragem Principal (Blocos com Tomada de Água - Bloco de Ligação Central) - Bloco F35</t>
  </si>
  <si>
    <t>Dam, weir system 1 - Zone 3 - Site 35</t>
  </si>
  <si>
    <t>Barragem, sistema de açude 1 - Área 3 - Local 35</t>
  </si>
  <si>
    <t>++LNC03.35</t>
  </si>
  <si>
    <t>Trecho F - Barragem Principal (Blocos com Tomada de Água - Bloco de Ligação Central) - Bloco F36</t>
  </si>
  <si>
    <t>Dam, weir system 1 - Zone 3 - Site 36</t>
  </si>
  <si>
    <t>Barragem, sistema de açude 1 - Área 3 - Local 36</t>
  </si>
  <si>
    <t>++LNC03.36</t>
  </si>
  <si>
    <t>Trecho F - Barragem Principal (Blocos com Tomada de Água - Bloco de Ligação Central) - ETA2</t>
  </si>
  <si>
    <t>++LNC03.37</t>
  </si>
  <si>
    <t>Trecho F - Barragem Principal (Blocos com Tomada de Água - Bloco de Ligação Central) - ETA2 - Depósito</t>
  </si>
  <si>
    <t>++LNC03.38</t>
  </si>
  <si>
    <t>Trecho F - Barragem Principal (Blocos com Tomada de Água - Bloco de Ligação Central) - ETA2 - Labotarório</t>
  </si>
  <si>
    <t>++LNC03.39</t>
  </si>
  <si>
    <t>Trecho F - Barragem Principal (Blocos com Tomada de Água - Bloco de Ligação Central) - ETA2 - Sanitario</t>
  </si>
  <si>
    <t>++LNC03.40</t>
  </si>
  <si>
    <t>Trecho F - Barragem Principal (Blocos com Tomada de Água - Bloco de Ligação Central) - ETA2 - Reservatório de água A</t>
  </si>
  <si>
    <t>++LNC03.41</t>
  </si>
  <si>
    <t>Trecho F - Barragem Principal (Blocos com Tomada de Água - Bloco de Ligação Central) - ETA2 - Reservatório de água B</t>
  </si>
  <si>
    <t>++LNC03.42</t>
  </si>
  <si>
    <t>Trecho F - Barragem Principal (Blocos com Tomada de Água - Bloco de Ligação Central) - ETA2 - Reservatório de água adicional</t>
  </si>
  <si>
    <t>++LNC03.43</t>
  </si>
  <si>
    <t>Trecho H - Estrutura de Desvio</t>
  </si>
  <si>
    <t>Dam, weir system 1 - Zone 4</t>
  </si>
  <si>
    <t>Barragem, sistema de açude 1 - Área 4</t>
  </si>
  <si>
    <t>++LNC04</t>
  </si>
  <si>
    <t>Trecho H - Estrutura de Desvio - Bloco 1</t>
  </si>
  <si>
    <t>++LNC04.01</t>
  </si>
  <si>
    <t>Trecho H - Estrutura de Desvio - Bloco 1 - Galeria L1 El 67,25</t>
  </si>
  <si>
    <t>++LNC04.01001</t>
  </si>
  <si>
    <t>Modelo 3D Confluence</t>
  </si>
  <si>
    <t>Trecho H - Estrutura de Desvio - Bloco 1 - Galeria L2 El 67,25</t>
  </si>
  <si>
    <t>++LNC04.01002</t>
  </si>
  <si>
    <t>Trecho H - Estrutura de Desvio - Bloco 1 - Galeria L3 El 67,25</t>
  </si>
  <si>
    <t>++LNC04.01003</t>
  </si>
  <si>
    <t>Trecho H - Estrutura de Desvio - Bloco 1 - Galeria T3 El 110,90</t>
  </si>
  <si>
    <t>++LNC04.01004</t>
  </si>
  <si>
    <t>Trecho H - Estrutura de Desvio - Bloco 1 - Galeria L4 El 114,2</t>
  </si>
  <si>
    <t>++LNC04.01005</t>
  </si>
  <si>
    <t>Trecho H - Estrutura de Desvio - Bloco 1 - Galeria L5 El 114,2</t>
  </si>
  <si>
    <t>++LNC04.01006</t>
  </si>
  <si>
    <t>Trecho H - Estrutura de Desvio - Bloco 1 - Galeria L6 El 144</t>
  </si>
  <si>
    <t>++LNC04.01007</t>
  </si>
  <si>
    <t>Trecho H - Estrutura de Desvio - Bloco 1 - Galeria L7 El 144</t>
  </si>
  <si>
    <t>++LNC04.01008</t>
  </si>
  <si>
    <t>Trecho H - Estrutura de Desvio - Bloco 1 - Galeria T9 El 144</t>
  </si>
  <si>
    <t>++LNC04.01009</t>
  </si>
  <si>
    <t>Trecho H - Estrutura de Desvio - Bloco 1 - Galeria L12 El 214</t>
  </si>
  <si>
    <t>++LNC04.01010</t>
  </si>
  <si>
    <t>Trecho H - Estrutura de Desvio - Bloco 2</t>
  </si>
  <si>
    <t>++LNC04.02</t>
  </si>
  <si>
    <t>Trecho H - Estrutura de Desvio - Bloco 2 - Galeria L1 El 67,25</t>
  </si>
  <si>
    <t>++LNC04.02001</t>
  </si>
  <si>
    <t>Trecho H - Estrutura de Desvio - Bloco 2 - Galeria L2 El 67,25</t>
  </si>
  <si>
    <t>++LNC04.02002</t>
  </si>
  <si>
    <t>Trecho H - Estrutura de Desvio - Bloco 2 - Galeria L3 El 67,25</t>
  </si>
  <si>
    <t>++LNC04.02003</t>
  </si>
  <si>
    <t>Trecho H - Estrutura de Desvio - Bloco 2 - Galeria T1 El 67,25</t>
  </si>
  <si>
    <t>++LNC04.02004</t>
  </si>
  <si>
    <t>Trecho H - Estrutura de Desvio - Bloco 2 - Galeria L4 El 114,2</t>
  </si>
  <si>
    <t>++LNC04.02005</t>
  </si>
  <si>
    <t>Trecho H - Estrutura de Desvio - Bloco 2 - Galeria L5 El 114,2</t>
  </si>
  <si>
    <t>++LNC04.02006</t>
  </si>
  <si>
    <t>Trecho H - Estrutura de Desvio - Bloco 2 - Galeria L6 El 144</t>
  </si>
  <si>
    <t>++LNC04.02007</t>
  </si>
  <si>
    <t>Trecho H - Estrutura de Desvio - Bloco 2 - Galeria L7 El 144</t>
  </si>
  <si>
    <t>++LNC04.02008</t>
  </si>
  <si>
    <t>Trecho H - Estrutura de Desvio - Bloco 2 - Galeria L8 El 169</t>
  </si>
  <si>
    <t>++LNC04.02009</t>
  </si>
  <si>
    <t>Trecho H - Estrutura de Desvio - Bloco 2 - Galeria L9 El 169</t>
  </si>
  <si>
    <t>++LNC04.02010</t>
  </si>
  <si>
    <t>Trecho H - Estrutura de Desvio - Bloco 2 - Galeria T11 El 169</t>
  </si>
  <si>
    <t>++LNC04.02011</t>
  </si>
  <si>
    <t>Trecho H - Estrutura de Desvio - Bloco 2 - Galeria L12 El 214</t>
  </si>
  <si>
    <t>++LNC04.02012</t>
  </si>
  <si>
    <t>Trecho H - Estrutura de Desvio - Bloco 3</t>
  </si>
  <si>
    <t>++LNC04.03</t>
  </si>
  <si>
    <t>Trecho H - Estrutura de Desvio - Bloco 3 - Galeria L1 El 67,25</t>
  </si>
  <si>
    <t>++LNC04.03001</t>
  </si>
  <si>
    <t>Trecho H - Estrutura de Desvio - Bloco 3 - Galeria L2 El 67,25</t>
  </si>
  <si>
    <t>++LNC04.03002</t>
  </si>
  <si>
    <t>Trecho H - Estrutura de Desvio - Bloco 3 - Galeria L3 El 67,25</t>
  </si>
  <si>
    <t>++LNC04.03003</t>
  </si>
  <si>
    <t>Trecho H - Estrutura de Desvio - Bloco 3 - Galeria L4 El 114,2</t>
  </si>
  <si>
    <t>++LNC04.03004</t>
  </si>
  <si>
    <t>Trecho H - Estrutura de Desvio - Bloco 3 - Galeria L5 El 114,2</t>
  </si>
  <si>
    <t>++LNC04.03005</t>
  </si>
  <si>
    <t>Trecho H - Estrutura de Desvio - Bloco 3 - Galeria T5 El 114,2</t>
  </si>
  <si>
    <t>++LNC04.03006</t>
  </si>
  <si>
    <t>Trecho H - Estrutura de Desvio - Bloco 3 - Galeria L6 El 144</t>
  </si>
  <si>
    <t>++LNC04.03007</t>
  </si>
  <si>
    <t>Trecho H - Estrutura de Desvio - Bloco 3 - Galeria L7 El 144</t>
  </si>
  <si>
    <t>++LNC04.03008</t>
  </si>
  <si>
    <t>Trecho H - Estrutura de Desvio - Bloco 3 - Galeria T7 El 144</t>
  </si>
  <si>
    <t>++LNC04.03009</t>
  </si>
  <si>
    <t>Trecho H - Estrutura de Desvio - Bloco 3 - Galeria L8 El 169</t>
  </si>
  <si>
    <t>++LNC04.03010</t>
  </si>
  <si>
    <t>Trecho H - Estrutura de Desvio - Bloco 3 - Galeria L9 El 169</t>
  </si>
  <si>
    <t>++LNC04.03011</t>
  </si>
  <si>
    <t>Trecho H - Estrutura de Desvio - Bloco 3 - Galeria L12 El 214</t>
  </si>
  <si>
    <t>++LNC04.03012</t>
  </si>
  <si>
    <t>Trecho H - Estrutura de Desvio - Bloco 4</t>
  </si>
  <si>
    <t>++LNC04.04</t>
  </si>
  <si>
    <t>Trecho H - Estrutura de Desvio - Bloco 4 - Galeria L1 El 67,25</t>
  </si>
  <si>
    <t>++LNC04.04001</t>
  </si>
  <si>
    <t>Trecho H - Estrutura de Desvio - Bloco 4 - Galeria L2 El 67,25</t>
  </si>
  <si>
    <t>++LNC04.04002</t>
  </si>
  <si>
    <t>Trecho H - Estrutura de Desvio - Bloco 4 - Galeria L3 El 67,25</t>
  </si>
  <si>
    <t>++LNC04.04003</t>
  </si>
  <si>
    <t>Trecho H - Estrutura de Desvio - Bloco 4 - Galeria L4 El 114,2</t>
  </si>
  <si>
    <t>++LNC04.04004</t>
  </si>
  <si>
    <t>Trecho H - Estrutura de Desvio - Bloco 4 - Galeria L5 El 114,2</t>
  </si>
  <si>
    <t>++LNC04.04005</t>
  </si>
  <si>
    <t>Trecho H - Estrutura de Desvio - Bloco 4 - Galeria T5 El 114,2</t>
  </si>
  <si>
    <t>++LNC04.04006</t>
  </si>
  <si>
    <t>Trecho H - Estrutura de Desvio - Bloco 4 - Galeria L6 El 144</t>
  </si>
  <si>
    <t>++LNC04.04007</t>
  </si>
  <si>
    <t>Trecho H - Estrutura de Desvio - Bloco 4 - Galeria L7 El 144</t>
  </si>
  <si>
    <t>++LNC04.04008</t>
  </si>
  <si>
    <t>Trecho H - Estrutura de Desvio - Bloco 4 - Galeria T7 El 144</t>
  </si>
  <si>
    <t>++LNC04.04009</t>
  </si>
  <si>
    <t>Trecho H - Estrutura de Desvio - Bloco 4 - Galeria L8 El 169</t>
  </si>
  <si>
    <t>++LNC04.04010</t>
  </si>
  <si>
    <t>Trecho H - Estrutura de Desvio - Bloco 4 - Galeria L9 El 169</t>
  </si>
  <si>
    <t>++LNC04.04011</t>
  </si>
  <si>
    <t>Trecho H - Estrutura de Desvio - Bloco 4 - Galeria L11 El 179</t>
  </si>
  <si>
    <t>++LNC04.04012</t>
  </si>
  <si>
    <t>Trecho H - Estrutura de Desvio - Bloco 4 - Galeria L12 El 214</t>
  </si>
  <si>
    <t>++LNC04.04013</t>
  </si>
  <si>
    <t>Trecho H - Estrutura de Desvio - Bloco 5</t>
  </si>
  <si>
    <t>++LNC04.05</t>
  </si>
  <si>
    <t>Trecho H - Estrutura de Desvio - Bloco 5 - Galeria L1 El 67,25</t>
  </si>
  <si>
    <t>++LNC04.05001</t>
  </si>
  <si>
    <t>Trecho H - Estrutura de Desvio - Bloco 5 - Galeria L2 El 67,25</t>
  </si>
  <si>
    <t>++LNC04.05002</t>
  </si>
  <si>
    <t>Trecho H - Estrutura de Desvio - Bloco 5 - Galeria L3 El 67,25</t>
  </si>
  <si>
    <t>++LNC04.05003</t>
  </si>
  <si>
    <t>Trecho H - Estrutura de Desvio - Bloco 5 - Galeria L4 El 114,2</t>
  </si>
  <si>
    <t>++LNC04.05004</t>
  </si>
  <si>
    <t>Trecho H - Estrutura de Desvio - Bloco 5 - Galeria L5 El 114,2</t>
  </si>
  <si>
    <t>++LNC04.05005</t>
  </si>
  <si>
    <t>Trecho H - Estrutura de Desvio - Bloco 5 - Galeria L6 El 144</t>
  </si>
  <si>
    <t>++LNC04.05006</t>
  </si>
  <si>
    <t>Trecho H - Estrutura de Desvio - Bloco 5 - Galeria L7 El 144</t>
  </si>
  <si>
    <t>++LNC04.05007</t>
  </si>
  <si>
    <t>Trecho H - Estrutura de Desvio - Bloco 5 - Galeria L8 El 169</t>
  </si>
  <si>
    <t>++LNC04.05008</t>
  </si>
  <si>
    <t>Trecho H - Estrutura de Desvio - Bloco 5 - Galeria L9 El 169</t>
  </si>
  <si>
    <t>++LNC04.05009</t>
  </si>
  <si>
    <t>Trecho H - Estrutura de Desvio - Bloco 5 - Galeria L11 El 179</t>
  </si>
  <si>
    <t>++LNC04.05010</t>
  </si>
  <si>
    <t>Trecho H - Estrutura de Desvio - Bloco 5 - Galeria L12 El 214</t>
  </si>
  <si>
    <t>++LNC04.05011</t>
  </si>
  <si>
    <t>Trecho H - Estrutura de Desvio - Bloco 6</t>
  </si>
  <si>
    <t>++LNC04.06</t>
  </si>
  <si>
    <t>Trecho H - Estrutura de Desvio - Bloco 6 - Galeria L1 El 67,25</t>
  </si>
  <si>
    <t>++LNC04.06001</t>
  </si>
  <si>
    <t>Trecho H - Estrutura de Desvio - Bloco 6 - Galeria L2 El 67,25</t>
  </si>
  <si>
    <t>++LNC04.06002</t>
  </si>
  <si>
    <t>Trecho H - Estrutura de Desvio - Bloco 6 - Galeria L3 El 67,25</t>
  </si>
  <si>
    <t>++LNC04.06003</t>
  </si>
  <si>
    <t>Trecho H - Estrutura de Desvio - Bloco 6 - Galeria L4 El 114,2</t>
  </si>
  <si>
    <t>++LNC04.06004</t>
  </si>
  <si>
    <t>Trecho H - Estrutura de Desvio - Bloco 6 - Galeria L5 El 114,2</t>
  </si>
  <si>
    <t>++LNC04.06005</t>
  </si>
  <si>
    <t>Trecho H - Estrutura de Desvio - Bloco 6 - Galeria L6 El 144</t>
  </si>
  <si>
    <t>++LNC04.06006</t>
  </si>
  <si>
    <t>Trecho H - Estrutura de Desvio - Bloco 6 - Galeria L7 El 144</t>
  </si>
  <si>
    <t>++LNC04.06007</t>
  </si>
  <si>
    <t>Trecho H - Estrutura de Desvio - Bloco 6 - Galeria L8 El 169</t>
  </si>
  <si>
    <t>++LNC04.06008</t>
  </si>
  <si>
    <t>Trecho H - Estrutura de Desvio - Bloco 6 - Galeria L9 El 169</t>
  </si>
  <si>
    <t>++LNC04.06009</t>
  </si>
  <si>
    <t>Trecho H - Estrutura de Desvio - Bloco 6 - Galeria L11 El 179</t>
  </si>
  <si>
    <t>++LNC04.06010</t>
  </si>
  <si>
    <t>Trecho H - Estrutura de Desvio - Bloco 6 - Galeria L12 El 214</t>
  </si>
  <si>
    <t>++LNC04.06011</t>
  </si>
  <si>
    <t>Trecho H - Estrutura de Desvio - Bloco 7</t>
  </si>
  <si>
    <t>++LNC04.07</t>
  </si>
  <si>
    <t>Trecho H - Estrutura de Desvio - Bloco 7 - Galeria L1 El 67,25</t>
  </si>
  <si>
    <t>++LNC04.07001</t>
  </si>
  <si>
    <t>Trecho H - Estrutura de Desvio - Bloco 7 - Galeria L2 El 67,25</t>
  </si>
  <si>
    <t>++LNC04.07002</t>
  </si>
  <si>
    <t>Trecho H - Estrutura de Desvio - Bloco 7 - Galeria L3 El 67,25</t>
  </si>
  <si>
    <t>++LNC04.07003</t>
  </si>
  <si>
    <t>Trecho H - Estrutura de Desvio - Bloco 7 - Galeria L4 El 114,2</t>
  </si>
  <si>
    <t>++LNC04.07004</t>
  </si>
  <si>
    <t>Trecho H - Estrutura de Desvio - Bloco 7 - Galeria L5 El 114,2</t>
  </si>
  <si>
    <t>++LNC04.07005</t>
  </si>
  <si>
    <t>Trecho H - Estrutura de Desvio - Bloco 7 - Galeria L6 El 144</t>
  </si>
  <si>
    <t>++LNC04.07006</t>
  </si>
  <si>
    <t>Trecho H - Estrutura de Desvio - Bloco 7 - Galeria L7 El 144</t>
  </si>
  <si>
    <t>++LNC04.07007</t>
  </si>
  <si>
    <t>Trecho H - Estrutura de Desvio - Bloco 7 - Galeria L8 El 169</t>
  </si>
  <si>
    <t>++LNC04.07008</t>
  </si>
  <si>
    <t>Trecho H - Estrutura de Desvio - Bloco 7 - Galeria L9 El 169</t>
  </si>
  <si>
    <t>++LNC04.07009</t>
  </si>
  <si>
    <t>Trecho H - Estrutura de Desvio - Bloco 7 - Galeria L12 El 214</t>
  </si>
  <si>
    <t>++LNC04.07010</t>
  </si>
  <si>
    <t>Trecho H - Estrutura de Desvio - Bloco 8</t>
  </si>
  <si>
    <t>++LNC04.08</t>
  </si>
  <si>
    <t>Trecho H - Estrutura de Desvio - Bloco 8 - Galeria L1 El 67,25</t>
  </si>
  <si>
    <t>++LNC04.08001</t>
  </si>
  <si>
    <t>Trecho H - Estrutura de Desvio - Bloco 8 - Galeria L2 El 67,25</t>
  </si>
  <si>
    <t>++LNC04.08002</t>
  </si>
  <si>
    <t>Trecho H - Estrutura de Desvio - Bloco 8 - Galeria L3 El 67,25</t>
  </si>
  <si>
    <t>++LNC04.08003</t>
  </si>
  <si>
    <t>Trecho H - Estrutura de Desvio - Bloco 8 - Galeria L4 El 114,2</t>
  </si>
  <si>
    <t>++LNC04.08004</t>
  </si>
  <si>
    <t>Trecho H - Estrutura de Desvio - Bloco 8 - Galeria L5 El 114,2</t>
  </si>
  <si>
    <t>++LNC04.08005</t>
  </si>
  <si>
    <t>Trecho H - Estrutura de Desvio - Bloco 8 - Galeria L6 El 144</t>
  </si>
  <si>
    <t>++LNC04.08006</t>
  </si>
  <si>
    <t>Trecho H - Estrutura de Desvio - Bloco 8 - Galeria L7 El 144</t>
  </si>
  <si>
    <t>++LNC04.08007</t>
  </si>
  <si>
    <t>Trecho H - Estrutura de Desvio - Bloco 8 - Galeria L8 El 169</t>
  </si>
  <si>
    <t>++LNC04.08008</t>
  </si>
  <si>
    <t>Trecho H - Estrutura de Desvio - Bloco 8 - Galeria L9 El 169</t>
  </si>
  <si>
    <t>++LNC04.08009</t>
  </si>
  <si>
    <t>Trecho H - Estrutura de Desvio - Bloco 8 - Galeria L12 El 214</t>
  </si>
  <si>
    <t>++LNC04.08010</t>
  </si>
  <si>
    <t>Trecho H - Estrutura de Desvio - Bloco 9</t>
  </si>
  <si>
    <t>++LNC04.09</t>
  </si>
  <si>
    <t>Trecho H - Estrutura de Desvio - Bloco 9 - Galeria L1 El 67,25</t>
  </si>
  <si>
    <t>++LNC04.09001</t>
  </si>
  <si>
    <t>Trecho H - Estrutura de Desvio - Bloco 9 - Galeria L2 El 67,25</t>
  </si>
  <si>
    <t>++LNC04.09002</t>
  </si>
  <si>
    <t>Trecho H - Estrutura de Desvio - Bloco 9 - Galeria L3 El 67,25</t>
  </si>
  <si>
    <t>++LNC04.09003</t>
  </si>
  <si>
    <t>Trecho H - Estrutura de Desvio - Bloco 9 - Galeria L4 El 114,2</t>
  </si>
  <si>
    <t>++LNC04.09004</t>
  </si>
  <si>
    <t>Trecho H - Estrutura de Desvio - Bloco 9 - Galeria L5 El 114,2</t>
  </si>
  <si>
    <t>++LNC04.09005</t>
  </si>
  <si>
    <t>Trecho H - Estrutura de Desvio - Bloco 9 - Galeria L6 El 144</t>
  </si>
  <si>
    <t>++LNC04.09006</t>
  </si>
  <si>
    <t>Trecho H - Estrutura de Desvio - Bloco 9 - Galeria L7 El 144</t>
  </si>
  <si>
    <t>++LNC04.09007</t>
  </si>
  <si>
    <t>Trecho H - Estrutura de Desvio - Bloco 9 - Galeria L8 El 169</t>
  </si>
  <si>
    <t>++LNC04.09008</t>
  </si>
  <si>
    <t>Trecho H - Estrutura de Desvio - Bloco 9 - Galeria L9 El 169</t>
  </si>
  <si>
    <t>++LNC04.09009</t>
  </si>
  <si>
    <t>Trecho H - Estrutura de Desvio - Bloco 9 - Galeria L12 El 214</t>
  </si>
  <si>
    <t>++LNC04.09010</t>
  </si>
  <si>
    <t>Trecho H - Estrutura de Desvio - Bloco 10</t>
  </si>
  <si>
    <t>++LNC04.10</t>
  </si>
  <si>
    <t>Trecho H - Estrutura de Desvio - Bloco 10 - Galeria L1 El 67,25</t>
  </si>
  <si>
    <t>++LNC04.10001</t>
  </si>
  <si>
    <t>Trecho H - Estrutura de Desvio - Bloco 10 - Galeria L2 El 67,25</t>
  </si>
  <si>
    <t>++LNC04.10002</t>
  </si>
  <si>
    <t>Trecho H - Estrutura de Desvio - Bloco 10 - Galeria L3 El 67,25</t>
  </si>
  <si>
    <t>++LNC04.10003</t>
  </si>
  <si>
    <t>Trecho H - Estrutura de Desvio - Bloco 10 - Galeria L4 El 114,2</t>
  </si>
  <si>
    <t>++LNC04.10004</t>
  </si>
  <si>
    <t>Trecho H - Estrutura de Desvio - Bloco 10 - Galeria L5 El 114,2</t>
  </si>
  <si>
    <t>++LNC04.10005</t>
  </si>
  <si>
    <t>Trecho H - Estrutura de Desvio - Bloco 10 - Galeria L6 El 144</t>
  </si>
  <si>
    <t>++LNC04.10006</t>
  </si>
  <si>
    <t>Trecho H - Estrutura de Desvio - Bloco 10 - Galeria L7 El 144</t>
  </si>
  <si>
    <t>++LNC04.10007</t>
  </si>
  <si>
    <t>Trecho H - Estrutura de Desvio - Bloco 10 - Galeria L8 El 169</t>
  </si>
  <si>
    <t>++LNC04.10008</t>
  </si>
  <si>
    <t>Trecho H - Estrutura de Desvio - Bloco 10 - Galeria L9 El 169</t>
  </si>
  <si>
    <t>++LNC04.10009</t>
  </si>
  <si>
    <t>Trecho H - Estrutura de Desvio - Bloco 10 - Galeria L10 El 179</t>
  </si>
  <si>
    <t>++LNC04.10010</t>
  </si>
  <si>
    <t>Trecho H - Estrutura de Desvio - Bloco 10 - Galeria L12 El 214</t>
  </si>
  <si>
    <t>++LNC04.10011</t>
  </si>
  <si>
    <t>Trecho H - Estrutura de Desvio - Bloco 11</t>
  </si>
  <si>
    <t>++LNC04.11</t>
  </si>
  <si>
    <t>Trecho H - Estrutura de Desvio - Bloco 11 - Galeria L1 El 67,25</t>
  </si>
  <si>
    <t>++LNC04.11001</t>
  </si>
  <si>
    <t>Trecho H - Estrutura de Desvio - Bloco 11 - Galeria L2 El 67,25</t>
  </si>
  <si>
    <t>++LNC04.11002</t>
  </si>
  <si>
    <t>Trecho H - Estrutura de Desvio - Bloco 11 - Galeria L3 El 67,25</t>
  </si>
  <si>
    <t>++LNC04.11003</t>
  </si>
  <si>
    <t>Trecho H - Estrutura de Desvio - Bloco 11 - Galeria L4 El 114,2</t>
  </si>
  <si>
    <t>++LNC04.11004</t>
  </si>
  <si>
    <t>Trecho H - Estrutura de Desvio - Bloco 11 - Galeria L5 El 114,2</t>
  </si>
  <si>
    <t>++LNC04.11005</t>
  </si>
  <si>
    <t>Trecho H - Estrutura de Desvio - Bloco 11 - Galeria L6 El 144</t>
  </si>
  <si>
    <t>++LNC04.11006</t>
  </si>
  <si>
    <t>Trecho H - Estrutura de Desvio - Bloco 11 - Galeria L7 El 144</t>
  </si>
  <si>
    <t>++LNC04.11007</t>
  </si>
  <si>
    <t>Trecho H - Estrutura de Desvio - Bloco 11 - Galeria L8 El 169</t>
  </si>
  <si>
    <t>++LNC04.11008</t>
  </si>
  <si>
    <t>Trecho H - Estrutura de Desvio - Bloco 11 - Galeria L9 El 169</t>
  </si>
  <si>
    <t>++LNC04.11009</t>
  </si>
  <si>
    <t>Trecho H - Estrutura de Desvio - Bloco 11 - Galeria L10 El 179</t>
  </si>
  <si>
    <t>++LNC04.11010</t>
  </si>
  <si>
    <t>Trecho H - Estrutura de Desvio - Bloco 11 - Galeria L12 El 214</t>
  </si>
  <si>
    <t>++LNC04.11011</t>
  </si>
  <si>
    <t>Trecho H - Estrutura de Desvio - Bloco 12</t>
  </si>
  <si>
    <t>++LNC04.12</t>
  </si>
  <si>
    <t>Trecho H - Estrutura de Desvio - Bloco 12 - Galeria L1 El 67,25</t>
  </si>
  <si>
    <t>++LNC04.12001</t>
  </si>
  <si>
    <t>Trecho H - Estrutura de Desvio - Bloco 12 - Galeria L2 El 67,25</t>
  </si>
  <si>
    <t>++LNC04.12002</t>
  </si>
  <si>
    <t>Trecho H - Estrutura de Desvio - Bloco 12 - Galeria L3 El 67,25</t>
  </si>
  <si>
    <t>++LNC04.12003</t>
  </si>
  <si>
    <t>Trecho H - Estrutura de Desvio - Bloco 12 - Galeria T2 El 67,25</t>
  </si>
  <si>
    <t>++LNC04.12004</t>
  </si>
  <si>
    <t>Trecho H - Estrutura de Desvio - Bloco 12 - Galeria T4 El 105,4</t>
  </si>
  <si>
    <t>++LNC04.12005</t>
  </si>
  <si>
    <t>Trecho H - Estrutura de Desvio - Bloco 12 - Galeria L4 El 114,2</t>
  </si>
  <si>
    <t>++LNC04.12006</t>
  </si>
  <si>
    <t>Trecho H - Estrutura de Desvio - Bloco 12 - Galeria L5 El 114,2</t>
  </si>
  <si>
    <t>++LNC04.12007</t>
  </si>
  <si>
    <t>Trecho H - Estrutura de Desvio - Bloco 12 - Galeria T6 El 114,2</t>
  </si>
  <si>
    <t>++LNC04.12008</t>
  </si>
  <si>
    <t>Trecho H - Estrutura de Desvio - Bloco 12 - Galeria L6 El 144</t>
  </si>
  <si>
    <t>++LNC04.12009</t>
  </si>
  <si>
    <t>Trecho H - Estrutura de Desvio - Bloco 12 - Galeria L7 El 144</t>
  </si>
  <si>
    <t>++LNC04.12010</t>
  </si>
  <si>
    <t>Trecho H - Estrutura de Desvio - Bloco 12 - Galeria T8 El 144</t>
  </si>
  <si>
    <t>++LNC04.12011</t>
  </si>
  <si>
    <t>Trecho H - Estrutura de Desvio - Bloco 12 - Galeria L8 El 169</t>
  </si>
  <si>
    <t>++LNC04.12012</t>
  </si>
  <si>
    <t>Trecho H - Estrutura de Desvio - Bloco 12 - Galeria L9 El 169</t>
  </si>
  <si>
    <t>++LNC04.12013</t>
  </si>
  <si>
    <t>Trecho H - Estrutura de Desvio - Bloco 12 - Galeria T12 El 169</t>
  </si>
  <si>
    <t>++LNC04.12014</t>
  </si>
  <si>
    <t>Trecho H - Estrutura de Desvio - Bloco 12 - Galeria L10 El 179</t>
  </si>
  <si>
    <t>++LNC04.12015</t>
  </si>
  <si>
    <t>Trecho H - Estrutura de Desvio - Bloco 12 - Galeria L12 El 214</t>
  </si>
  <si>
    <t>++LNC04.12016</t>
  </si>
  <si>
    <t>Trecho H - Estrutura de Desvio - Bloco 13</t>
  </si>
  <si>
    <t>++LNC04.13</t>
  </si>
  <si>
    <t>Trecho H - Estrutura de Desvio - Bloco 13 - Galeria L1 El 67,25</t>
  </si>
  <si>
    <t>++LNC04.13001</t>
  </si>
  <si>
    <t>Trecho H - Estrutura de Desvio - Bloco 13 - Galeria L2 El 67,25</t>
  </si>
  <si>
    <t>++LNC04.13002</t>
  </si>
  <si>
    <t>Trecho H - Estrutura de Desvio - Bloco 13 - Galeria L3 El 67,25</t>
  </si>
  <si>
    <t>++LNC04.13003</t>
  </si>
  <si>
    <t>Trecho H - Estrutura de Desvio - Bloco 13 - Galeria T2 El 67,25</t>
  </si>
  <si>
    <t>++LNC04.13004</t>
  </si>
  <si>
    <t>Trecho H - Estrutura de Desvio - Bloco 13 - Galeria T4 El 105,4</t>
  </si>
  <si>
    <t>++LNC04.13005</t>
  </si>
  <si>
    <t>Trecho H - Estrutura de Desvio - Bloco 13 - Galeria L4 El 114,2</t>
  </si>
  <si>
    <t>++LNC04.13006</t>
  </si>
  <si>
    <t>Trecho H - Estrutura de Desvio - Bloco 13 - Galeria L5 El 114,2</t>
  </si>
  <si>
    <t>++LNC04.13007</t>
  </si>
  <si>
    <t>Trecho H - Estrutura de Desvio - Bloco 13 - Galeria T6 El 114,2</t>
  </si>
  <si>
    <t>++LNC04.13008</t>
  </si>
  <si>
    <t>Trecho H - Estrutura de Desvio - Bloco 13 - Galeria L6 El 144</t>
  </si>
  <si>
    <t>++LNC04.13009</t>
  </si>
  <si>
    <t>Trecho H - Estrutura de Desvio - Bloco 13 - Galeria L7 El 144</t>
  </si>
  <si>
    <t>++LNC04.13010</t>
  </si>
  <si>
    <t>Trecho H - Estrutura de Desvio - Bloco 13 - Galeria T8 El 144</t>
  </si>
  <si>
    <t>++LNC04.13011</t>
  </si>
  <si>
    <t>Trecho H - Estrutura de Desvio - Bloco 13 - Galeria L8 El 169</t>
  </si>
  <si>
    <t>++LNC04.13012</t>
  </si>
  <si>
    <t>Trecho H - Estrutura de Desvio - Bloco 13 - Galeria L9 El 169</t>
  </si>
  <si>
    <t>++LNC04.13013</t>
  </si>
  <si>
    <t>Trecho H - Estrutura de Desvio - Bloco 13 - Galeria T12 El 169</t>
  </si>
  <si>
    <t>++LNC04.13014</t>
  </si>
  <si>
    <t>Trecho H - Estrutura de Desvio - Bloco 13 - Galeria L10 El 179</t>
  </si>
  <si>
    <t>++LNC04.13015</t>
  </si>
  <si>
    <t>Trecho H - Estrutura de Desvio - Bloco 13 - Galeria L12 El 214</t>
  </si>
  <si>
    <t>++LNC04.13016</t>
  </si>
  <si>
    <t>Trecho H - Estrutura de Desvio - Bloco 14</t>
  </si>
  <si>
    <t>++LNC04.14</t>
  </si>
  <si>
    <t>Trecho H - Estrutura de Desvio - Bloco 14 - Galeria T10 El 144</t>
  </si>
  <si>
    <t>++LNC04.14001</t>
  </si>
  <si>
    <t>Trecho H - Estrutura de Desvio - Bloco 14 - Galeria L8 El 169</t>
  </si>
  <si>
    <t>++LNC04.14002</t>
  </si>
  <si>
    <t>Trecho H - Estrutura de Desvio - Bloco 14 - Galeria L9 El 169</t>
  </si>
  <si>
    <t>++LNC04.14003</t>
  </si>
  <si>
    <t>Trecho H - Estrutura de Desvio - Bloco 14 - Galeria L10 El 179</t>
  </si>
  <si>
    <t>++LNC04.14004</t>
  </si>
  <si>
    <t>Trecho H - Estrutura de Desvio - Bloco 14 - Galeria L12 El 214</t>
  </si>
  <si>
    <t>++LNC04.14005</t>
  </si>
  <si>
    <t>Trecho I - Bloco de Ligação Esquerda</t>
  </si>
  <si>
    <t>Dam, weir system 1 - Zone 5</t>
  </si>
  <si>
    <t>Barragem, sistema de açude 1 - Área 5</t>
  </si>
  <si>
    <t>++LNC05</t>
  </si>
  <si>
    <t>Trecho I - Bloco de Ligação Esquerda - Bloco 1</t>
  </si>
  <si>
    <t>++LNC05.01</t>
  </si>
  <si>
    <t>4230-DC-61000E</t>
  </si>
  <si>
    <t>Trecho I - Bloco de Ligação Esquerda - Bloco 1 - Galeria El 144</t>
  </si>
  <si>
    <t>++LNC05.01001</t>
  </si>
  <si>
    <t>4230-DC-6116E</t>
  </si>
  <si>
    <t>Trecho I - Bloco de Ligação Esquerda - Bloco 1 - Galeria El 214</t>
  </si>
  <si>
    <t>++LNC05.01002</t>
  </si>
  <si>
    <t>4130-DC-6112E</t>
  </si>
  <si>
    <t>Trecho I - Bloco de Ligação Esquerda - Bloco 1 - Escadas</t>
  </si>
  <si>
    <t>++LNC05.01003</t>
  </si>
  <si>
    <t>Trecho I - Bloco de Ligação Esquerda - Bloco 2</t>
  </si>
  <si>
    <t>++LNC05.02</t>
  </si>
  <si>
    <t>Trecho I - Bloco de Ligação Esquerda - Bloco 2 - Galeria El 144</t>
  </si>
  <si>
    <t>++LNC05.02001</t>
  </si>
  <si>
    <t>4230-DC-6113E</t>
  </si>
  <si>
    <t>Trecho I - Bloco de Ligação Esquerda - Bloco 2 - Galeria El 214</t>
  </si>
  <si>
    <t>++LNC05.02002</t>
  </si>
  <si>
    <t>4130-DC6110E</t>
  </si>
  <si>
    <t>Trecho I - Bloco de Ligação Esquerda - Bloco 3</t>
  </si>
  <si>
    <t>++LNC05.03</t>
  </si>
  <si>
    <t>Trecho I - Bloco de Ligação Esquerda - Bloco 3 - Galeria El 144</t>
  </si>
  <si>
    <t>++LNC05.03001</t>
  </si>
  <si>
    <t>Trecho I - Bloco de Ligação Esquerda - Bloco 3 - Galeria El 214</t>
  </si>
  <si>
    <t>++LNC05.03002</t>
  </si>
  <si>
    <t>Trecho I - Bloco de Ligação Esquerda - Bloco 4</t>
  </si>
  <si>
    <t>++LNC05.04</t>
  </si>
  <si>
    <t>Trecho I - Bloco de Ligação Esquerda - Bloco 4 - Galeria El 144</t>
  </si>
  <si>
    <t>++LNC05.04001</t>
  </si>
  <si>
    <t>Trecho I - Bloco de Ligação Esquerda - Bloco 4 - Galeria El 214</t>
  </si>
  <si>
    <t>++LNC05.04002</t>
  </si>
  <si>
    <t>Trecho I - Bloco de Ligação Esquerda - Bloco 5</t>
  </si>
  <si>
    <t>++LNC05.05</t>
  </si>
  <si>
    <t>Trecho I - Bloco de Ligação Esquerda - Bloco 5 - Galeria El 144</t>
  </si>
  <si>
    <t>++LNC05.05001</t>
  </si>
  <si>
    <t>Trecho I - Bloco de Ligação Esquerda - Bloco 5 - Galeria El 214</t>
  </si>
  <si>
    <t>++LNC05.05002</t>
  </si>
  <si>
    <t>Trecho I - Bloco de Ligação Esquerda - Bloco 6</t>
  </si>
  <si>
    <t>++LNC05.06</t>
  </si>
  <si>
    <t>Trecho I - Bloco de Ligação Esquerda - Bloco 6 - Galeria El 144</t>
  </si>
  <si>
    <t>++LNC05.06001</t>
  </si>
  <si>
    <t>Trecho I - Bloco de Ligação Esquerda - Bloco 6 - Galeria El 214</t>
  </si>
  <si>
    <t>++LNC05.06002</t>
  </si>
  <si>
    <t>Trecho I - Bloco de Ligação Esquerda - Bloco 7</t>
  </si>
  <si>
    <t>++LNC05.07</t>
  </si>
  <si>
    <t>Trecho I - Bloco de Ligação Esquerda - Bloco 7 - Galeria El 144</t>
  </si>
  <si>
    <t>++LNC05.07001</t>
  </si>
  <si>
    <t>Trecho I - Bloco de Ligação Esquerda - Bloco 7 - Galeria El 214</t>
  </si>
  <si>
    <t>++LNC05.07002</t>
  </si>
  <si>
    <t>Trecho I - Bloco de Ligação Esquerda - Bloco 8</t>
  </si>
  <si>
    <t>++LNC05.08</t>
  </si>
  <si>
    <t>Trecho I - Bloco de Ligação Esquerda - Bloco 8 - Galeria El 144                                4230-DC-6113E</t>
  </si>
  <si>
    <t>++LNC05.08001</t>
  </si>
  <si>
    <t>Trecho I - Bloco de Ligação Esquerda - Bloco 8 - Galeria El 214</t>
  </si>
  <si>
    <t>++LNC05.08002</t>
  </si>
  <si>
    <t>Trecho I - Bloco de Ligação Esquerda - Bloco 9</t>
  </si>
  <si>
    <t>++LNC05.09</t>
  </si>
  <si>
    <t>Trecho I - Bloco de Ligação Esquerda - Bloco 9 - Galeria El 144</t>
  </si>
  <si>
    <t>++LNC05.09001</t>
  </si>
  <si>
    <t>Trecho I - Bloco de Ligação Esquerda - Bloco 9 - Galeria El 214</t>
  </si>
  <si>
    <t>++LNC05.09002</t>
  </si>
  <si>
    <t>Trecho I - Bloco de Ligação Esquerda - Bloco 10</t>
  </si>
  <si>
    <t>++LNC05.10</t>
  </si>
  <si>
    <t>Trecho I - Bloco de Ligação Esquerda - Bloco 10 - Galeria El 144</t>
  </si>
  <si>
    <t>++LNC05.10001</t>
  </si>
  <si>
    <t>Trecho I - Bloco de Ligação Esquerda - Bloco 10 - Galeria El 214</t>
  </si>
  <si>
    <t>++LNC05.10002</t>
  </si>
  <si>
    <t>Trecho I - Bloco de Ligação Esquerda - Bloco 11</t>
  </si>
  <si>
    <t>++LNC05.11</t>
  </si>
  <si>
    <t>Trecho I - Bloco de Ligação Esquerda - Bloco 11 - Galeria El 144</t>
  </si>
  <si>
    <t>++LNC05.11001</t>
  </si>
  <si>
    <t>Trecho I - Bloco de Ligação Esquerda - Bloco 11 - Galeria El 214</t>
  </si>
  <si>
    <t>++LNC05.11002</t>
  </si>
  <si>
    <t>Trecho I - Bloco de Ligação Esquerda - Bloco 12</t>
  </si>
  <si>
    <t>++LNC05.12</t>
  </si>
  <si>
    <t>Trecho I - Bloco de Ligação Esquerda - Bloco 12 - Galeria El 144                                4230-DC-6113E</t>
  </si>
  <si>
    <t>++LNC05.12001</t>
  </si>
  <si>
    <t>Trecho I - Bloco de Ligação Esquerda - Bloco 12 - Galeria El 214</t>
  </si>
  <si>
    <t>++LNC05.12002</t>
  </si>
  <si>
    <t>Trecho I - Bloco de Ligação Esquerda - Bloco 13</t>
  </si>
  <si>
    <t>++LNC05.13</t>
  </si>
  <si>
    <t>Trecho I - Bloco de Ligação Esquerda - Bloco 13 - Galeria El 144                                4230-DC-6113E</t>
  </si>
  <si>
    <t>++LNC05.13001</t>
  </si>
  <si>
    <t>Trecho I - Bloco de Ligação Esquerda - Bloco 13 - Galeria El 214</t>
  </si>
  <si>
    <t>++LNC05.13002</t>
  </si>
  <si>
    <t>Trecho I - Bloco de Ligação Esquerda - Bloco 14</t>
  </si>
  <si>
    <t>++LNC05.14</t>
  </si>
  <si>
    <t>Trecho I - Bloco de Ligação Esquerda - Bloco 14 - Galeria El 144</t>
  </si>
  <si>
    <t>++LNC05.14001</t>
  </si>
  <si>
    <t>Trecho I - Bloco de Ligação Esquerda - Bloco 14 - Galeria El 214</t>
  </si>
  <si>
    <t>++LNC05.14002</t>
  </si>
  <si>
    <t>Trecho I - Bloco de Ligação Esquerda - Bloco 15</t>
  </si>
  <si>
    <t>++LNC05.15</t>
  </si>
  <si>
    <t>Trecho I - Bloco de Ligação Esquerda - Bloco 15 - Galeria El 144</t>
  </si>
  <si>
    <t>++LNC05.15001</t>
  </si>
  <si>
    <t>Trecho I - Bloco de Ligação Esquerda - Bloco 15 - Galeria El 214</t>
  </si>
  <si>
    <t>++LNC05.15002</t>
  </si>
  <si>
    <t>Trecho I - Bloco de Ligação Esquerda - Bloco 16</t>
  </si>
  <si>
    <t>++LNC05.16</t>
  </si>
  <si>
    <t>Trecho I - Bloco de Ligação Esquerda - Bloco 16 - Galeria El 144                                4230-DC-6113E</t>
  </si>
  <si>
    <t>++LNC05.16001</t>
  </si>
  <si>
    <t>Trecho I - Bloco de Ligação Esquerda - Bloco 16 - Galeria El 214</t>
  </si>
  <si>
    <t>++LNC05.16002</t>
  </si>
  <si>
    <t>Trecho I - Bloco de Ligação Esquerda - Bloco 17</t>
  </si>
  <si>
    <t>++LNC05.17</t>
  </si>
  <si>
    <t>Trecho I - Bloco de Ligação Esquerda - Bloco 17 - Galeria El 144                                4230-DC-6113E</t>
  </si>
  <si>
    <t>++LNC05.17001</t>
  </si>
  <si>
    <t>Trecho I - Bloco de Ligação Esquerda - Bloco 17 - Galeria El 214</t>
  </si>
  <si>
    <t>++LNC05.17002</t>
  </si>
  <si>
    <t>Trecho I - Bloco de Ligação Esquerda - Bloco 18</t>
  </si>
  <si>
    <t>++LNC05.18</t>
  </si>
  <si>
    <t>Trecho I - Bloco de Ligação Esquerda - Bloco 18 - Galeria El 144                                4230-DC-6113E</t>
  </si>
  <si>
    <t>++LNC05.18001</t>
  </si>
  <si>
    <t>Trecho I - Bloco de Ligação Esquerda - Bloco 18 - Galeria El 214</t>
  </si>
  <si>
    <t>++LNC05.18002</t>
  </si>
  <si>
    <t>Trecho I - Bloco de Ligação Esquerda - Bloco 19</t>
  </si>
  <si>
    <t>++LNC05.19</t>
  </si>
  <si>
    <t>Trecho I - Bloco de Ligação Esquerda - Bloco 19 - Galeria El 144</t>
  </si>
  <si>
    <t>++LNC05.19001</t>
  </si>
  <si>
    <t>Trecho I - Bloco de Ligação Esquerda - Bloco 19 - Galeria El 214</t>
  </si>
  <si>
    <t>++LNC05.19002</t>
  </si>
  <si>
    <t>Trecho I - Bloco de Ligação Esquerda - Bloco 20</t>
  </si>
  <si>
    <t>++LNC05.20</t>
  </si>
  <si>
    <t>Trecho I - Bloco de Ligação Esquerda - Bloco 20- Galeria El 144</t>
  </si>
  <si>
    <t>++LNC05.20001</t>
  </si>
  <si>
    <t>Trecho I - Bloco de Ligação Esquerda - Bloco 20 - Galeria El 214</t>
  </si>
  <si>
    <t>++LNC05.20002</t>
  </si>
  <si>
    <t>Trecho I - Bloco de Ligação Esquerda - Bloco 21</t>
  </si>
  <si>
    <t>Dam, weir system 1 - Zone 6</t>
  </si>
  <si>
    <t>Barragem, sistema de açude 1 - Área 6</t>
  </si>
  <si>
    <t>++LNC05.21</t>
  </si>
  <si>
    <t>Trecho I - Bloco de Ligação Esquerda - Bloco 21 - Galeria  El157,75</t>
  </si>
  <si>
    <t>Dam, weir system 1 - Zone 7</t>
  </si>
  <si>
    <t>Barragem, sistema de açude 1 - Área 7</t>
  </si>
  <si>
    <t>++LNC05.21001</t>
  </si>
  <si>
    <t>4230-DC-30033P</t>
  </si>
  <si>
    <t>Trecho I - Bloco de Ligação Esquerda - Bloco 22</t>
  </si>
  <si>
    <t>++LNC05.22</t>
  </si>
  <si>
    <t>Trecho I - Bloco de Ligação Esquerda - Bloco 23</t>
  </si>
  <si>
    <t>Dam, weir system 1 - Zone 8</t>
  </si>
  <si>
    <t>Barragem, sistema de açude 1 - Área 8</t>
  </si>
  <si>
    <t>++LNC05.23</t>
  </si>
  <si>
    <t>Trecho I - Bloco de Ligação Esquerda - Bloco 24</t>
  </si>
  <si>
    <t>Dam, weir system 1 - Zone 9</t>
  </si>
  <si>
    <t>Barragem, sistema de açude 1 - Área 9</t>
  </si>
  <si>
    <t>++LNC05.24</t>
  </si>
  <si>
    <t>4236-DC-6040P</t>
  </si>
  <si>
    <t>Trecho I - Bloco de Ligação Esquerda - Bloco 25</t>
  </si>
  <si>
    <t>Dam, weir system 1 - Zone 10</t>
  </si>
  <si>
    <t>Barragem, sistema de açude 1 - Área 10</t>
  </si>
  <si>
    <t>++LNC05.25</t>
  </si>
  <si>
    <t>Trecho I - Bloco de Ligação Esquerda - Bloco 26</t>
  </si>
  <si>
    <t>Dam, weir system 1 - Zone 11</t>
  </si>
  <si>
    <t>Barragem, sistema de açude 1 - Área 11</t>
  </si>
  <si>
    <t>++LNC05.26</t>
  </si>
  <si>
    <t>Trecho I - Bloco de Ligação Esquerda - Bloco 27</t>
  </si>
  <si>
    <t>Dam, weir system 1 - Zone 12</t>
  </si>
  <si>
    <t>Barragem, sistema de açude 1 - Área 12</t>
  </si>
  <si>
    <t>++LNC05.27</t>
  </si>
  <si>
    <t xml:space="preserve">Trecho Q - Barragem Terra Direita </t>
  </si>
  <si>
    <t>Dam, weir system 2 - Zone 1</t>
  </si>
  <si>
    <t>Barragem, sistema de açude 2 - Área 1</t>
  </si>
  <si>
    <t>++LNC06</t>
  </si>
  <si>
    <t>Trecho L - Barragem de Terra Esquerda</t>
  </si>
  <si>
    <t>Dam, weir system 2 - Zone 2</t>
  </si>
  <si>
    <t>Barragem, sistema de açude 2 - Área 2</t>
  </si>
  <si>
    <t>++LNC07</t>
  </si>
  <si>
    <t>Trecho K - Barragem de Enrocamento</t>
  </si>
  <si>
    <t>Dam, weir system 3 - Zone 1</t>
  </si>
  <si>
    <t>Barragem, sistema de açude 3 - Área 1</t>
  </si>
  <si>
    <t>++LNC08</t>
  </si>
  <si>
    <t>Trecho A - Vertedouro</t>
  </si>
  <si>
    <t>Spillway system 1</t>
  </si>
  <si>
    <t>Sistema de vertedouro 1</t>
  </si>
  <si>
    <t>++LND01</t>
  </si>
  <si>
    <t>Trecho A - Vertedouro - Bloco A1</t>
  </si>
  <si>
    <t>++LND01.01</t>
  </si>
  <si>
    <t>Trecho A - Vertedouro - Bloco A1 - Galeria (EL 183,75)</t>
  </si>
  <si>
    <t>++LND01.01001</t>
  </si>
  <si>
    <t>Trecho A - Vertedouro - Bloco A2</t>
  </si>
  <si>
    <t>++LND01.02</t>
  </si>
  <si>
    <t>Trecho A - Vertedouro - Bloco A2 - Casa de Comando</t>
  </si>
  <si>
    <t>++LND01.02001</t>
  </si>
  <si>
    <t>Trecho A - Vertedouro - Bloco A2 - Galeria (EL 183,75)</t>
  </si>
  <si>
    <t>++LND01.02002</t>
  </si>
  <si>
    <t>Trecho A - Vertedouro - Bloco A3</t>
  </si>
  <si>
    <t>++LND01.03</t>
  </si>
  <si>
    <t>Trecho A - Vertedouro - Bloco A3 - Galeria (EL 183,75)</t>
  </si>
  <si>
    <t>++LND01.03001</t>
  </si>
  <si>
    <t>Trecho A - Vertedouro - Bloco A4</t>
  </si>
  <si>
    <t>++LND01.04</t>
  </si>
  <si>
    <t>Trecho A - Vertedouro - Bloco A4 - Casa de Comando</t>
  </si>
  <si>
    <t>++LND01.04001</t>
  </si>
  <si>
    <t>Trecho A - Vertedouro - Bloco A4 - Galeria (EL 183,75)</t>
  </si>
  <si>
    <t>++LND01.04002</t>
  </si>
  <si>
    <t>Trecho A - Vertedouro - Bloco A5</t>
  </si>
  <si>
    <t>++LND01.05</t>
  </si>
  <si>
    <t>Trecho A - Vertedouro - Bloco A5 - Galeria (EL 183,75)</t>
  </si>
  <si>
    <t>++LND01.05001</t>
  </si>
  <si>
    <t>Trecho A - Vertedouro - Bloco A6</t>
  </si>
  <si>
    <t>++LND01.06</t>
  </si>
  <si>
    <t>Trecho A - Vertedouro - Bloco A6 - Casa de Comando</t>
  </si>
  <si>
    <t>++LND01.06001</t>
  </si>
  <si>
    <t>Trecho A - Vertedouro - Bloco A6 - Galeria (EL 183,75)</t>
  </si>
  <si>
    <t>++LND01.06002</t>
  </si>
  <si>
    <t>Trecho A - Vertedouro - Bloco A7</t>
  </si>
  <si>
    <t>++LND01.07</t>
  </si>
  <si>
    <t>Trecho A - Vertedouro - Bloco A7 - Galeria (EL 183,75)</t>
  </si>
  <si>
    <t>++LND01.07001</t>
  </si>
  <si>
    <t>Trecho A - Vertedouro - Bloco A8</t>
  </si>
  <si>
    <t>++LND01.08</t>
  </si>
  <si>
    <t>Trecho A - Vertedouro - Bloco A8 - Casa de Comando</t>
  </si>
  <si>
    <t>++LND01.08001</t>
  </si>
  <si>
    <t>Trecho A - Vertedouro - Bloco A8 - Galeria (EL 183,75)</t>
  </si>
  <si>
    <t>++LND01.08002</t>
  </si>
  <si>
    <t>Trecho A - Vertedouro - Bloco A9</t>
  </si>
  <si>
    <t>++LND01.09</t>
  </si>
  <si>
    <t>Trecho A - Vertedouro - Bloco A9 - Galeria (EL 183,75)</t>
  </si>
  <si>
    <t>++LND01.09001</t>
  </si>
  <si>
    <t>Trecho A - Vertedouro - Bloco A10</t>
  </si>
  <si>
    <t>++LND01.10</t>
  </si>
  <si>
    <t>Trecho A - Vertedouro - Bloco A10 - Casa de Comando</t>
  </si>
  <si>
    <t>++LND01.10001</t>
  </si>
  <si>
    <t>Trecho A - Vertedouro - Bloco A10 - Galeria (EL 183,75)</t>
  </si>
  <si>
    <t>++LND01.10002</t>
  </si>
  <si>
    <t>Trecho A - Vertedouro - Bloco A11</t>
  </si>
  <si>
    <t>++LND01.11</t>
  </si>
  <si>
    <t>Trecho A - Vertedouro - Bloco A11 - Galeria (EL 183,75)</t>
  </si>
  <si>
    <t>++LND01.11001</t>
  </si>
  <si>
    <t>Trecho A - Vertedouro - Bloco A12</t>
  </si>
  <si>
    <t>++LND01.12</t>
  </si>
  <si>
    <t>Trecho A - Vertedouro - Bloco A12 - Casa de Comando</t>
  </si>
  <si>
    <t>++LND01.12001</t>
  </si>
  <si>
    <t>Trecho A - Vertedouro - Bloco A12 - Galeria (EL 183,75)</t>
  </si>
  <si>
    <t>++LND01.12002</t>
  </si>
  <si>
    <t>Trecho A - Vertedouro - Bloco A13</t>
  </si>
  <si>
    <t>++LND01.13</t>
  </si>
  <si>
    <t>Trecho A - Vertedouro - Bloco A13 - Galeria (EL 183,75)</t>
  </si>
  <si>
    <t>++LND01.13001</t>
  </si>
  <si>
    <t>Trecho A - Vertedouro - Bloco A14</t>
  </si>
  <si>
    <t>++LND01.14</t>
  </si>
  <si>
    <t>Trecho A - Vertedouro - Bloco A14 - Casa de Comando</t>
  </si>
  <si>
    <t>++LND01.14001</t>
  </si>
  <si>
    <t>Trecho A - Vertedouro - Bloco A14 - Galeria (EL 183,75)</t>
  </si>
  <si>
    <t>++LND01.14002</t>
  </si>
  <si>
    <t>Trecho A - Vertedouro - Bloco A15</t>
  </si>
  <si>
    <t>++LND01.15</t>
  </si>
  <si>
    <t>Trecho A - Vertedouro - Bloco A15 - Sala Gerador Diesel (EL 219,8)</t>
  </si>
  <si>
    <t>++LND01.15001</t>
  </si>
  <si>
    <t>Trecho A - Vertedouro - Bloco A15 - Copa (EL 219,8)</t>
  </si>
  <si>
    <t>++LND01.15002</t>
  </si>
  <si>
    <t>Trecho A - Vertedouro - Bloco A15 - Deposito (EL 219,8)</t>
  </si>
  <si>
    <t>++LND01.15003</t>
  </si>
  <si>
    <t>Trecho A - Vertedouro - Bloco A15 - Sanitarios (EL 219,8)</t>
  </si>
  <si>
    <t>++LND01.15004</t>
  </si>
  <si>
    <t>Trecho A - Vertedouro - Bloco A15 - Sala de Baterias (EL 219,8)</t>
  </si>
  <si>
    <t>++LND01.15005</t>
  </si>
  <si>
    <t>Trecho A - Vertedouro - Bloco A15 - Sala Deposito de Óleo Diesel (EL 221)</t>
  </si>
  <si>
    <t>++LND01.15006</t>
  </si>
  <si>
    <t>Trecho A - Vertedouro - Bloco A15 - Sala do Pêndulo (EL 222,4)</t>
  </si>
  <si>
    <t>++LND01.15007</t>
  </si>
  <si>
    <t>Trecho A - Vertedouro - Bloco A15 - Galeria (EL 219,8)</t>
  </si>
  <si>
    <t>++LND01.15008</t>
  </si>
  <si>
    <t>Trecho A - Vertedouro - Bloco A15 - Galeria (EL 183,75)</t>
  </si>
  <si>
    <t>++LND01.15010</t>
  </si>
  <si>
    <t>Trecho A - Vertedouro - Bloco A15 - Sala dos Ventiladores (EL 214,9 )</t>
  </si>
  <si>
    <t>++LND01.15011</t>
  </si>
  <si>
    <t>Trecho A - Vertedouro - Bloco A15 - Galeria (EL 214,9)</t>
  </si>
  <si>
    <t>++LND01.15012</t>
  </si>
  <si>
    <t>Trecho A - Vertedouro - Bloco A15 - Poço de Acesso (EL 214,9)</t>
  </si>
  <si>
    <t>++LND01.15013</t>
  </si>
  <si>
    <t>Trecho A - Vertedouro - Bloco A15 - Sala de Baterias (EL 214,9)</t>
  </si>
  <si>
    <t>++LND01.15014</t>
  </si>
  <si>
    <t>Trecho A - Vertedouro - Bloco A15 - Sala da Subestação Unitária (EL 214,9)</t>
  </si>
  <si>
    <t>++LND01.15015</t>
  </si>
  <si>
    <t>Trecho A - Vertedouro - Bloco A15 - Caixa de Água (EL 214,9)</t>
  </si>
  <si>
    <t>++LND01.15016</t>
  </si>
  <si>
    <t>Trecho A - Vertedouro - Bloco A15 - Sala de Bombas (EL 214,9)</t>
  </si>
  <si>
    <t>++LND01.15017</t>
  </si>
  <si>
    <t>Trecho A - Vertedouro - Torre do Vertedouro</t>
  </si>
  <si>
    <t>++LND01.16</t>
  </si>
  <si>
    <t>Trecho A - Vertedouro - Torre do Vertedouro EL. XX1</t>
  </si>
  <si>
    <t>++LND01.16001</t>
  </si>
  <si>
    <t>Trecho A - Vertedouro - Torre do Vertedouro EL. XX2</t>
  </si>
  <si>
    <t>++LND01.16002</t>
  </si>
  <si>
    <t>Trecho A - Vertedouro - Torre do Vertedouro EL. XX3</t>
  </si>
  <si>
    <t>++LND01.16003</t>
  </si>
  <si>
    <t>Trecho A - Vertedouro - Torre do Vertedouro EL. XX4</t>
  </si>
  <si>
    <t>++LND01.16004</t>
  </si>
  <si>
    <t>Trecho A - Vertedouro - Torre do Vertedouro EL. XX5</t>
  </si>
  <si>
    <t>++LND01.16005</t>
  </si>
  <si>
    <t>Trecho A - Vertedouro - Torre do Vertedouro EL. XX6</t>
  </si>
  <si>
    <t>++LND01.16006</t>
  </si>
  <si>
    <t>Trecho A - Vertedouro - Torre do Vertedouro EL. XX7</t>
  </si>
  <si>
    <t>++LND01.16007</t>
  </si>
  <si>
    <t>Trecho A - Vertedouro - Torre do Vertedouro EL. XX8</t>
  </si>
  <si>
    <t>++LND01.16008</t>
  </si>
  <si>
    <t>Trecho A - Vertedouro - Torre do Vertedouro EL. XX9</t>
  </si>
  <si>
    <t>++LND01.16009</t>
  </si>
  <si>
    <t>Trecho A - Vertedouro - Torre do Vertedouro EL. XX10</t>
  </si>
  <si>
    <t>++LND01.16010</t>
  </si>
  <si>
    <t>Trecho A - Vertedouro - Torre do Vertedouro EL. XX11</t>
  </si>
  <si>
    <t>++LND01.16011</t>
  </si>
  <si>
    <t>Trecho A - Vertedouro - Torre do Vertedouro EL. XX12</t>
  </si>
  <si>
    <t>++LND01.16012</t>
  </si>
  <si>
    <t>Trecho A - Vertedouro - Torre do Vertedouro EL. XX13</t>
  </si>
  <si>
    <t>++LND01.16013</t>
  </si>
  <si>
    <t>Trecho A - Vertedouro - Torre do Vertedouro EL. XX14</t>
  </si>
  <si>
    <t>++LND01.16014</t>
  </si>
  <si>
    <t>Trecho A - Vertedouro - Torre do Vertedouro EL. XX15</t>
  </si>
  <si>
    <t>++LND01.16015</t>
  </si>
  <si>
    <t>Trecho A - Vertedouro - Torre do Vertedouro EL. XX16</t>
  </si>
  <si>
    <t>++LND01.16016</t>
  </si>
  <si>
    <t>Trecho A - Vertedouro - Torre do Vertedouro EL. XX17</t>
  </si>
  <si>
    <t>++LND01.16017</t>
  </si>
  <si>
    <t>Trecho A - Vertedouro - Torre do Vertedouro EL. XX18</t>
  </si>
  <si>
    <t>++LND01.16018</t>
  </si>
  <si>
    <t>Trecho A - Vertedouro - Torre do Vertedouro EL. XX19</t>
  </si>
  <si>
    <t>++LND01.16019</t>
  </si>
  <si>
    <t>Trecho S - Área de Montagem Direita</t>
  </si>
  <si>
    <t>Structure for crane assemblies, stationary hoists and inspection equipment</t>
  </si>
  <si>
    <t>Estrutura para conjuntos de guindastes, guinchos estacionários e equipamentos de inspeção</t>
  </si>
  <si>
    <t>++ZXM02</t>
  </si>
  <si>
    <t>Trecho S - Área de Montagem Direita - Sala de Controle</t>
  </si>
  <si>
    <t>++ZXM02.UC</t>
  </si>
  <si>
    <t>Trecho T - Área de Montagem Central</t>
  </si>
  <si>
    <t>++ZXM01</t>
  </si>
  <si>
    <t>Trecho T - Área de Montagem Central - Sala de Controle</t>
  </si>
  <si>
    <t>++ZXM01.UC</t>
  </si>
  <si>
    <t>Trecho U - Casa de Força - Subestação Auxiliar</t>
  </si>
  <si>
    <t>Trecho U - Casa de Força - Galeria de transformadores</t>
  </si>
  <si>
    <t xml:space="preserve">TRECHO V </t>
  </si>
  <si>
    <t>Trecho R - Dique de Hernandarias</t>
  </si>
  <si>
    <t>Trecho P - DESVIO POMBA-QUE</t>
  </si>
  <si>
    <t>Trecho O - DIQUE BELA VISTA</t>
  </si>
  <si>
    <t>Barragem Monday</t>
  </si>
  <si>
    <t>Subestação Acaray</t>
  </si>
  <si>
    <t>SALAS DE COMUNICACAO DO CONTROLE CENTRALIZADO</t>
  </si>
  <si>
    <t>Trecho U - Casa de Força</t>
  </si>
  <si>
    <t>Hydraulic turbine system</t>
  </si>
  <si>
    <t>Sistema hidráulico da turbina</t>
  </si>
  <si>
    <t>UM</t>
  </si>
  <si>
    <t>Trecho U - Casa de Força - Sala/Casa de Operação/Controle (Aquario)</t>
  </si>
  <si>
    <t>UM.UC</t>
  </si>
  <si>
    <t>Trecho U - Casa de Força - Bloco U1</t>
  </si>
  <si>
    <t>UM.01</t>
  </si>
  <si>
    <t>Trecho U - Casa de Força - Bloco U1 - Sala de baterias El 115</t>
  </si>
  <si>
    <t>Trecho U - Casa de Força - Bloco U2</t>
  </si>
  <si>
    <t>Trecho U - Casa de Força - Bloco U3</t>
  </si>
  <si>
    <t>Trecho U - Casa de Força - Bloco U3 - Sala de baterias El 115</t>
  </si>
  <si>
    <t>Trecho U - Casa de Força - Bloco U4</t>
  </si>
  <si>
    <t>Trecho U - Casa de Força - Bloco U5</t>
  </si>
  <si>
    <t>Trecho U - Casa de Força - Bloco U5 - Sala de baterias El 115</t>
  </si>
  <si>
    <t xml:space="preserve">Trecho U - Casa de Força - Bloco U5 - Galeria  de drenagem e inspeção </t>
  </si>
  <si>
    <t>Trecho U - Casa de Força - Bloco U5 -  Galeria de anti-inundação</t>
  </si>
  <si>
    <t>Trecho U - Casa de Força - Bloco U5 -  Sala de compressores El 100</t>
  </si>
  <si>
    <t>Trecho U - Casa de Força - Bloco U5 -  Sala de comando local 5-6 El 108</t>
  </si>
  <si>
    <t>Trecho U - Casa de Força - Bloco U5 - Sanitário El 100</t>
  </si>
  <si>
    <t>Trecho U - Casa de Força - Bloco U5 - Sala de ventilação El 122</t>
  </si>
  <si>
    <t>Trecho U - Casa de Força - Bloco U6</t>
  </si>
  <si>
    <t>Trecho U - Casa de Força - Bloco U6 - Galera de drenagem e inspeção</t>
  </si>
  <si>
    <t>Trecho U - Casa de Força - Bloco U6 -  Galeria de anti-inundação</t>
  </si>
  <si>
    <t>Trecho U - Casa de Força - Bloco U6 - Sala de compressores El 100</t>
  </si>
  <si>
    <t>Trecho U - Casa de Força - Bloco U6 -  Sala de comando local 5-6 El 108</t>
  </si>
  <si>
    <t>Trecho U - Casa de Força - Bloco U6 - Sala de ventilação El 122</t>
  </si>
  <si>
    <t>Trecho U - Casa de Força - Bloco U7</t>
  </si>
  <si>
    <t>Trecho U - Casa de Força - Bloco U7 - Sala de baterias El 115</t>
  </si>
  <si>
    <t>Trecho U - Casa de Força - Bloco U7 - Galeria de drenagem e inspeção</t>
  </si>
  <si>
    <t>Trecho U - Casa de Força - Bloco U7 -  Galeria de anti-inundação</t>
  </si>
  <si>
    <t>Trecho U - Casa de Força - Bloco U7 - Sala de compressores El 100</t>
  </si>
  <si>
    <t>Trecho U - Casa de Força - Bloco U7 - Sala de comando local 7-8 El 108</t>
  </si>
  <si>
    <t>Trecho U - Casa de Força - Bloco U7 - Sala de ventilação El 122</t>
  </si>
  <si>
    <t>Trecho U - Casa de Força - Bloco U7 - Sala de Linígrafo El 133,2</t>
  </si>
  <si>
    <t>Trecho U - Casa de Força - Bloco U8</t>
  </si>
  <si>
    <t>Trecho U - Casa de Força - Bloco U8 - Galeria de drenagem e inspeção</t>
  </si>
  <si>
    <t>Trecho U - Casa de Força - Bloco U8 -  Galeria de anti-inundação</t>
  </si>
  <si>
    <t>Trecho U - Casa de Força - Bloco U8 - Sala de compresores  El 100</t>
  </si>
  <si>
    <t>Trecho U - Casa de Força - Bloco U8 - Sala de comando local 7-8 El 108</t>
  </si>
  <si>
    <t>Trecho U - Casa de Força - Bloco U8  - Sala de Ventilação</t>
  </si>
  <si>
    <t>Trecho U - Casa de Força - Bloco U9</t>
  </si>
  <si>
    <t>Trecho U - Casa de Força - Bloco U9 - Sala de baterias El 115</t>
  </si>
  <si>
    <t>Trecho U - Casa de Força - Bloco U9A</t>
  </si>
  <si>
    <t>Trecho U - Casa de Força - Bloco U10</t>
  </si>
  <si>
    <t>Trecho U - Casa de Força - Bloco U10 - Sala de baterias El 115</t>
  </si>
  <si>
    <t>Trecho U - Casa de Força - Bloco U11</t>
  </si>
  <si>
    <t>Trecho U - Casa de Força - Bloco U12</t>
  </si>
  <si>
    <t>Trecho U - Casa de Força - Bloco U12 - Sala de baterias El 115</t>
  </si>
  <si>
    <t>Trecho U - Casa de Força - Bloco U13</t>
  </si>
  <si>
    <t>Trecho U - Casa de Força - Bloco U14</t>
  </si>
  <si>
    <t>Trecho U - Casa de Força - Bloco U14 - Sala de baterias El 115</t>
  </si>
  <si>
    <t>Trecho U - Casa de Força - Bloco U15</t>
  </si>
  <si>
    <t>Trecho U - Casa de Força - Bloco U16</t>
  </si>
  <si>
    <t>Trecho U - Casa de Força - Bloco U17</t>
  </si>
  <si>
    <t>Trecho U - Casa de Força - Bloco U18</t>
  </si>
  <si>
    <t>Trecho U - Casa de Força - Bloco U18A</t>
  </si>
  <si>
    <t>UM.20</t>
  </si>
  <si>
    <t>Trecho U - Casa de Força - Sala Matrix El 135,8</t>
  </si>
  <si>
    <t>Trecho U - Casa de Força - Auditorio El 139,5</t>
  </si>
  <si>
    <t>Trecho U - Casa de Força -  Sala de Técnicos El 139,5</t>
  </si>
  <si>
    <t>Trecho U - Casa de Força - Cantina El 139,5</t>
  </si>
  <si>
    <t>Trecho U - Casa de Força - Deposito El 139,5</t>
  </si>
  <si>
    <t>Trecho U - Casa de Força - Sanitários El 139,5</t>
  </si>
  <si>
    <t>Trecho U - Casa de Força - Sala de segurança El 139,5</t>
  </si>
  <si>
    <t>Galeria Trecho H</t>
  </si>
  <si>
    <t>Elevação</t>
  </si>
  <si>
    <t>Bloco</t>
  </si>
  <si>
    <t>T1</t>
  </si>
  <si>
    <t>EL 67,25</t>
  </si>
  <si>
    <t>H2</t>
  </si>
  <si>
    <t>ok</t>
  </si>
  <si>
    <t>T2</t>
  </si>
  <si>
    <t>H12/13</t>
  </si>
  <si>
    <t>T3</t>
  </si>
  <si>
    <t>EL 110,90</t>
  </si>
  <si>
    <t>H1?</t>
  </si>
  <si>
    <t>T4</t>
  </si>
  <si>
    <t>EL 105,40</t>
  </si>
  <si>
    <t>T5</t>
  </si>
  <si>
    <t>EL 114,2</t>
  </si>
  <si>
    <t>H3/4</t>
  </si>
  <si>
    <t>T6</t>
  </si>
  <si>
    <t>T7</t>
  </si>
  <si>
    <t>El 144</t>
  </si>
  <si>
    <t>H3/H4</t>
  </si>
  <si>
    <t>T8</t>
  </si>
  <si>
    <t>H12/H13</t>
  </si>
  <si>
    <t>T9</t>
  </si>
  <si>
    <t>T10</t>
  </si>
  <si>
    <t>H14</t>
  </si>
  <si>
    <t>T11</t>
  </si>
  <si>
    <t>El 169</t>
  </si>
  <si>
    <t>T12</t>
  </si>
  <si>
    <t>L1</t>
  </si>
  <si>
    <t>El 67,25</t>
  </si>
  <si>
    <t>H1 até H13</t>
  </si>
  <si>
    <t>L2</t>
  </si>
  <si>
    <t>L3</t>
  </si>
  <si>
    <t>L4</t>
  </si>
  <si>
    <t>El 114,20</t>
  </si>
  <si>
    <t>L5</t>
  </si>
  <si>
    <t>L6</t>
  </si>
  <si>
    <t>EL 144</t>
  </si>
  <si>
    <t>H1 até H14</t>
  </si>
  <si>
    <t>L7</t>
  </si>
  <si>
    <t>L8</t>
  </si>
  <si>
    <t>H2 até H14</t>
  </si>
  <si>
    <t>L9</t>
  </si>
  <si>
    <t>L10</t>
  </si>
  <si>
    <t>El 179</t>
  </si>
  <si>
    <t>H10 até H14</t>
  </si>
  <si>
    <t>L11</t>
  </si>
  <si>
    <t>H4 até H6</t>
  </si>
  <si>
    <t>L12</t>
  </si>
  <si>
    <t>EL 214</t>
  </si>
  <si>
    <t>Proposta 0 Código RDS</t>
  </si>
  <si>
    <t>Proposta 1
Código RDS</t>
  </si>
  <si>
    <t>Proposta 2
Código RDS</t>
  </si>
  <si>
    <t>Proposta 3
Código RDS</t>
  </si>
  <si>
    <t>Proposta 4
Código RDS</t>
  </si>
  <si>
    <t>Proposta 5
Código RDS</t>
  </si>
  <si>
    <t>Proposta 6
Código RDS</t>
  </si>
  <si>
    <t>ETAs 1/1A</t>
  </si>
  <si>
    <t>==G1 GH01</t>
  </si>
  <si>
    <t>Sistemas gerais da ETA01/01A</t>
  </si>
  <si>
    <t>==G1 GH01=G1</t>
  </si>
  <si>
    <t>Sistema de ar comprimido (vacuo)</t>
  </si>
  <si>
    <t>Compressed air systems</t>
  </si>
  <si>
    <t>=G1 XC01</t>
  </si>
  <si>
    <t>=G0 XC01</t>
  </si>
  <si>
    <t>Fornecimento de agua bruta</t>
  </si>
  <si>
    <t>Raw water supply</t>
  </si>
  <si>
    <t>=G1 GA01</t>
  </si>
  <si>
    <t>=G0 GA01</t>
  </si>
  <si>
    <t>Fornecimento de agua potavel</t>
  </si>
  <si>
    <t>Distribution systems after water treatment</t>
  </si>
  <si>
    <t>=G1 GH01</t>
  </si>
  <si>
    <t>=G0 GH01</t>
  </si>
  <si>
    <t>Sistema de fornecimento de produtos quimicos</t>
  </si>
  <si>
    <t>Chemicals supply system</t>
  </si>
  <si>
    <t>=G1 GDN01</t>
  </si>
  <si>
    <t>=G0 GDN01</t>
  </si>
  <si>
    <t>Sistema de drenagem de água</t>
  </si>
  <si>
    <t>Waste water drainage systems</t>
  </si>
  <si>
    <t>=G1 GM01</t>
  </si>
  <si>
    <t>=G0 GM01</t>
  </si>
  <si>
    <t>ETA 1 - Processo de tratamento de agua potavel</t>
  </si>
  <si>
    <t>==G1 GH01=G2</t>
  </si>
  <si>
    <t>Fornecimento de agua bruta ETA 01</t>
  </si>
  <si>
    <t>=G1 GA02</t>
  </si>
  <si>
    <t>=G2 GA01</t>
  </si>
  <si>
    <t>Sistema de fornecimento de produtos quimicos ETA 1</t>
  </si>
  <si>
    <t>=G1 GDN02</t>
  </si>
  <si>
    <t>=G2 GDN01</t>
  </si>
  <si>
    <t>Sistema de dosagem de substancias ETA 1</t>
  </si>
  <si>
    <t>Dosing of substances</t>
  </si>
  <si>
    <t>=G1 GAD01</t>
  </si>
  <si>
    <t>=G2 GAD01</t>
  </si>
  <si>
    <t>Sistema de limpeza dos filtros ETA 1</t>
  </si>
  <si>
    <t>Regeneration, flushing system</t>
  </si>
  <si>
    <t>=G1 GDP01</t>
  </si>
  <si>
    <t>=G2 GDP01</t>
  </si>
  <si>
    <t>Sistema de clarificação (Tubulações antes e depois dos tanques)</t>
  </si>
  <si>
    <t>Precipitation system</t>
  </si>
  <si>
    <t>=G1 GDD01</t>
  </si>
  <si>
    <t>=G2 GDD01</t>
  </si>
  <si>
    <t>Sistema de filtragem por areia ETA 1</t>
  </si>
  <si>
    <t>Filtering, mechanical cleaning system</t>
  </si>
  <si>
    <t>=G1 GDB01</t>
  </si>
  <si>
    <t>=G2 GDB01</t>
  </si>
  <si>
    <t>Sistema de armazenamento de agua potavel (filtro até reservatório)</t>
  </si>
  <si>
    <t>Storage system outside fluid treatment system (unless part of another system)</t>
  </si>
  <si>
    <t>=G1 GDL01</t>
  </si>
  <si>
    <t>=G2 GDL01</t>
  </si>
  <si>
    <t>ETA 1A - Processo de tratamento de agua industrial (Circuito aberto - para refrigeração)</t>
  </si>
  <si>
    <t>==G1 GH01=G3</t>
  </si>
  <si>
    <t>Fornecimento de agua bruta ETA 1A</t>
  </si>
  <si>
    <t>=G1 GA03</t>
  </si>
  <si>
    <t>=G3 GA01</t>
  </si>
  <si>
    <t>Sistema de fornecimento de produtos quimicos ETA 1A</t>
  </si>
  <si>
    <t>=G1 GDN03</t>
  </si>
  <si>
    <t>=G3 GDN01</t>
  </si>
  <si>
    <t>Sistema de dosagem de substancias ETA 1A</t>
  </si>
  <si>
    <t>=G1 GAD02</t>
  </si>
  <si>
    <t>=G3 GAD01</t>
  </si>
  <si>
    <t>Sistema de limpeza dos filtros ETA 1A</t>
  </si>
  <si>
    <t>=G1 GDP02</t>
  </si>
  <si>
    <t>=G3 GDP01</t>
  </si>
  <si>
    <t>Sistema de decantação (Tubulações antes e depois dos tanques)</t>
  </si>
  <si>
    <t>=G1 GDD02</t>
  </si>
  <si>
    <t>=G3 GDD01</t>
  </si>
  <si>
    <t>Sistema de filtragem por areia ETA 1A</t>
  </si>
  <si>
    <t>=G1 GDB02</t>
  </si>
  <si>
    <t>=G3 GDB01</t>
  </si>
  <si>
    <t>Sistema de armazenamento de agua industrial (filtro até reservatório)</t>
  </si>
  <si>
    <t>=G1 GDL02</t>
  </si>
  <si>
    <t>=G3 GDL01</t>
  </si>
  <si>
    <t>ETAs 2/2A</t>
  </si>
  <si>
    <t>==G2 GH01</t>
  </si>
  <si>
    <t>Sistemas gerais da ETA02/02A</t>
  </si>
  <si>
    <t>=G4</t>
  </si>
  <si>
    <t>==G2 GH01=G4</t>
  </si>
  <si>
    <t>=G2 XC01</t>
  </si>
  <si>
    <t>=G4 XC01</t>
  </si>
  <si>
    <t>=G1 XC02</t>
  </si>
  <si>
    <t>=G4 GA01</t>
  </si>
  <si>
    <t>=G1 GA04</t>
  </si>
  <si>
    <t>=G2 GH01</t>
  </si>
  <si>
    <t>=G4 GH01</t>
  </si>
  <si>
    <t>=G1 GH02</t>
  </si>
  <si>
    <t>=G4 GDN01</t>
  </si>
  <si>
    <t>=G1 GDN04</t>
  </si>
  <si>
    <t>=G2 GM01</t>
  </si>
  <si>
    <t>=G4 GM01</t>
  </si>
  <si>
    <t>=G1 GM02</t>
  </si>
  <si>
    <t>ETA 2 - Processo de tratamento de agua potavel</t>
  </si>
  <si>
    <t>=G5</t>
  </si>
  <si>
    <t>Fornecimento de agua bruta ETA 02</t>
  </si>
  <si>
    <t>=G2 GA02</t>
  </si>
  <si>
    <t>=G5 GA01</t>
  </si>
  <si>
    <t>=G1 GA05</t>
  </si>
  <si>
    <t>Sistema de fornecimento de produtos quimicos ETA 2</t>
  </si>
  <si>
    <t>=G2 GDN02</t>
  </si>
  <si>
    <t>=G5 GDN01</t>
  </si>
  <si>
    <t>=G1 GDN05</t>
  </si>
  <si>
    <t>Sistema de dosagem de substancias ETA 2</t>
  </si>
  <si>
    <t>=G5 GAD01</t>
  </si>
  <si>
    <t>=G1 GAD03</t>
  </si>
  <si>
    <t>Sistema de limpeza dos filtros ETA 2</t>
  </si>
  <si>
    <t>=G5 GDP01</t>
  </si>
  <si>
    <t>=G1 GDP03</t>
  </si>
  <si>
    <t>=G5 GDD01</t>
  </si>
  <si>
    <t>=G1 GDD03</t>
  </si>
  <si>
    <t>Sistema de filtragem por areia ETA 2</t>
  </si>
  <si>
    <t>=G5 GDB01</t>
  </si>
  <si>
    <t>=G1 GDB03</t>
  </si>
  <si>
    <t>=G5 GDL01</t>
  </si>
  <si>
    <t>=G1 GDL03</t>
  </si>
  <si>
    <t>ETA 2A - Processo de tratamento de agua industrial (Circuito aberto - para refrigeração)</t>
  </si>
  <si>
    <t>=G6</t>
  </si>
  <si>
    <t>Fornecimento de agua bruta ETA 2A</t>
  </si>
  <si>
    <t>=G2 GA03</t>
  </si>
  <si>
    <t>=G6 GA01</t>
  </si>
  <si>
    <t>=G1 GA06</t>
  </si>
  <si>
    <t>Sistema de fornecimento de produtos quimicos ETA 2A</t>
  </si>
  <si>
    <t>=G2 GDN03</t>
  </si>
  <si>
    <t>=G6 GDN01</t>
  </si>
  <si>
    <t>=G1 GDN06</t>
  </si>
  <si>
    <t>Sistema de dosagem de substancias ETA 2A</t>
  </si>
  <si>
    <t>=G2 GAD02</t>
  </si>
  <si>
    <t>=G6 GAD01</t>
  </si>
  <si>
    <t>=G1 GAD04</t>
  </si>
  <si>
    <t>Sistema de limpeza dos filtros ETA 2A</t>
  </si>
  <si>
    <t>=G2 GDP02</t>
  </si>
  <si>
    <t>=G6 GDP01</t>
  </si>
  <si>
    <t>=G1 GDP04</t>
  </si>
  <si>
    <t>=G2 GDD02</t>
  </si>
  <si>
    <t>=G6 GDD01</t>
  </si>
  <si>
    <t>=G1 GDD04</t>
  </si>
  <si>
    <t>Sistema de filtragem por areia ETA 2A</t>
  </si>
  <si>
    <t>=G2 GDB02</t>
  </si>
  <si>
    <t>=G6 GDB01</t>
  </si>
  <si>
    <t>=G1 GDB04</t>
  </si>
  <si>
    <t>=G2 GDL02</t>
  </si>
  <si>
    <t>=G6 GDL01</t>
  </si>
  <si>
    <t>=G1 GDL04</t>
  </si>
  <si>
    <t>Entra agua bruta na ETA</t>
  </si>
  <si>
    <t>Entra agua potavel na ETA</t>
  </si>
  <si>
    <t>Sai água industrial da ETA</t>
  </si>
  <si>
    <t>Sai água potavel da ETA</t>
  </si>
  <si>
    <t>Sai água de drenagem (Dejetos)</t>
  </si>
  <si>
    <t>Laboratório químico e eletro-eletronico</t>
  </si>
  <si>
    <t>Sistema antivibratório</t>
  </si>
  <si>
    <t>Sistema de fornecimento de água bruta</t>
  </si>
  <si>
    <t>Processo de Floculação</t>
  </si>
  <si>
    <t>Processo de Decantação</t>
  </si>
  <si>
    <t>Sistema de transporte de vacuo</t>
  </si>
  <si>
    <t>Sistema de medição de Turbidez, PH e Cloro</t>
  </si>
  <si>
    <t>Sistemas Engenharia Mecânica</t>
  </si>
  <si>
    <t>Sistema de abastecimendo de água potável</t>
  </si>
  <si>
    <t>Potable water systems</t>
  </si>
  <si>
    <t>XL</t>
  </si>
  <si>
    <t>Sistema de abastecimendo de água potável Ed.Produção</t>
  </si>
  <si>
    <t>XL01</t>
  </si>
  <si>
    <t>Sistema de abastecimendo de água potável Trecho A</t>
  </si>
  <si>
    <t>XL02</t>
  </si>
  <si>
    <t>Sistema de abastecimendo de água potável Trecho D</t>
  </si>
  <si>
    <t>XL03</t>
  </si>
  <si>
    <t>Sistema de abastecimendo de água potável Trecho E</t>
  </si>
  <si>
    <t>XL04</t>
  </si>
  <si>
    <t>Sistema de abastecimendo de água potável Trecho F</t>
  </si>
  <si>
    <t>XL05</t>
  </si>
  <si>
    <t>Sistema de abastecimendo de água potável Trecho H</t>
  </si>
  <si>
    <t>XL06</t>
  </si>
  <si>
    <t>Sistema de abastecimendo de água potável Trecho I</t>
  </si>
  <si>
    <t>XL07</t>
  </si>
  <si>
    <t>Sistema de abastecimendo de água potável Trecho G</t>
  </si>
  <si>
    <t>XL08</t>
  </si>
  <si>
    <t>XL09</t>
  </si>
  <si>
    <t>Sistema de água potável</t>
  </si>
  <si>
    <t>Sistema de água servida (Esgoto?)</t>
  </si>
  <si>
    <t>Sistema de água pura</t>
  </si>
  <si>
    <t>GD?</t>
  </si>
  <si>
    <t>Sistema de água refrigerada</t>
  </si>
  <si>
    <t>Cooling water systems</t>
  </si>
  <si>
    <t>P ou XK?</t>
  </si>
  <si>
    <t>Sistema de ar comprimido de serviço geral</t>
  </si>
  <si>
    <t>XC</t>
  </si>
  <si>
    <t xml:space="preserve">Sistema de ar condicionado </t>
  </si>
  <si>
    <t>XA</t>
  </si>
  <si>
    <t>Sistema de comporta</t>
  </si>
  <si>
    <t>Sistema de conversão de frequência ??</t>
  </si>
  <si>
    <t>Sistema de drenagem (de onde) (do que)</t>
  </si>
  <si>
    <t>GM</t>
  </si>
  <si>
    <t>Sistema de elevadores</t>
  </si>
  <si>
    <t>Sistema de elevadores (cargas)</t>
  </si>
  <si>
    <t>Sistema de elevadores (pessoas)</t>
  </si>
  <si>
    <t>Sistema de energia de emergência</t>
  </si>
  <si>
    <t>Power generation system for safety services (e.g. emergency diesel)</t>
  </si>
  <si>
    <t>BDV</t>
  </si>
  <si>
    <t>Sistema de escadas rolantes</t>
  </si>
  <si>
    <t>Sistema de esgoto</t>
  </si>
  <si>
    <t>Sanitary waste water systems</t>
  </si>
  <si>
    <t>XU</t>
  </si>
  <si>
    <t>Sistema de exaustão</t>
  </si>
  <si>
    <t>Sistema de geração de energia (Unidade Geradora)</t>
  </si>
  <si>
    <t>Sistema de guindaste</t>
  </si>
  <si>
    <t>XM</t>
  </si>
  <si>
    <t>Sistema de incencido por água</t>
  </si>
  <si>
    <t>Fire water system</t>
  </si>
  <si>
    <t>Sistema de água de incêndio</t>
  </si>
  <si>
    <t>XGA</t>
  </si>
  <si>
    <t>Sistema de incencido por splinker</t>
  </si>
  <si>
    <t>Sprinkler system</t>
  </si>
  <si>
    <t>Sistema de aspersão</t>
  </si>
  <si>
    <t>XGE</t>
  </si>
  <si>
    <t xml:space="preserve">Sistema de incendio </t>
  </si>
  <si>
    <t>Fire extinguishing systems</t>
  </si>
  <si>
    <t>Sistemas de extinção de incêndio</t>
  </si>
  <si>
    <t>XG</t>
  </si>
  <si>
    <t>Sistema de movimentação de comporta</t>
  </si>
  <si>
    <t>Sistema de óleo</t>
  </si>
  <si>
    <t>Sistema de óleo diesel</t>
  </si>
  <si>
    <t>QS</t>
  </si>
  <si>
    <t>Sistema de óleo isolante</t>
  </si>
  <si>
    <t xml:space="preserve">Sistema de óleo lubrificante </t>
  </si>
  <si>
    <t>Sistema de supervisão/Controle dos equipamentos</t>
  </si>
  <si>
    <t>System for operation and monitoring</t>
  </si>
  <si>
    <t>AAB</t>
  </si>
  <si>
    <t>Sistema de transmição de eletricidade</t>
  </si>
  <si>
    <t>M ou MS?</t>
  </si>
  <si>
    <t>Sistema de transporte de água bruta (Conduto forçado?)</t>
  </si>
  <si>
    <t>GA</t>
  </si>
  <si>
    <t>Sistema de ventilação</t>
  </si>
  <si>
    <t>SISTEMAS Engenharia Eletrica</t>
  </si>
  <si>
    <t>SISTEMA - GIS - GEOGRAPHIC INFORMATION SYSTEM</t>
  </si>
  <si>
    <t>Sistema de alimentação de energia?</t>
  </si>
  <si>
    <t>Sistema de alimentação eletrica das bombas de esgoto do vertedouro?</t>
  </si>
  <si>
    <t>Sistema de aterramento?</t>
  </si>
  <si>
    <t>APA ou XFA?</t>
  </si>
  <si>
    <t>Sistema de comunicação</t>
  </si>
  <si>
    <t>AY, YA ou Y?</t>
  </si>
  <si>
    <t>SISTEMA DE CONTROLE ESTATÍSTICO DE PROCESSOS-DIRECTA(CEP-DA)</t>
  </si>
  <si>
    <t>Sistema de iluminação</t>
  </si>
  <si>
    <t>AXC</t>
  </si>
  <si>
    <t>Sistema de medição e controle? (do q?) 6188</t>
  </si>
  <si>
    <t>SISTEMA DE MONITORAMENTO DE DISJUNTORES</t>
  </si>
  <si>
    <t>SISTEMA DE MONITORAMENTO DOS TRANSFORMADORES PRINCIPAIS</t>
  </si>
  <si>
    <t>SISTEMA DE PRÉ-OPERAÇÃO(OPSP.DT)</t>
  </si>
  <si>
    <t>SISTEMA INTEGRADO DE APOIO À ANÁLISE DE PERTURBAÇÕES(SINAPE)</t>
  </si>
  <si>
    <t>SISTEMA NEURAL (DATA SCULPTOR)</t>
  </si>
  <si>
    <t>Código ITAIPU</t>
  </si>
  <si>
    <t>Código RDS - Função - Proposta 6</t>
  </si>
  <si>
    <t>Descrição Abreviada - Proposta 6</t>
  </si>
  <si>
    <t>Nome completo do arquivo do SW (Peça ou Montagem) - Proposta 6</t>
  </si>
  <si>
    <t>Nº Caracteres - Proposta 6</t>
  </si>
  <si>
    <t>Localização</t>
  </si>
  <si>
    <t>Equipamentos e Sistemas ETA 1 e ETA1A</t>
  </si>
  <si>
    <t>-</t>
  </si>
  <si>
    <t>ETA 1 e ETA 1A</t>
  </si>
  <si>
    <t>Equipamentos e Sistemas Gerais da ETA1-ETA1A</t>
  </si>
  <si>
    <t>==G1 GH01 =G1</t>
  </si>
  <si>
    <t>ETA Geral</t>
  </si>
  <si>
    <t>Sistema de fornecimento de produtos quimicos gerais</t>
  </si>
  <si>
    <t>==G1 GH01 =G1 GDN00</t>
  </si>
  <si>
    <t>Fornecimento-Quimicos-Geral</t>
  </si>
  <si>
    <t>Carbonato de sódio</t>
  </si>
  <si>
    <t>==G1 GH01 =G1 GDN01</t>
  </si>
  <si>
    <t>Fornecimento-Carbonato-Sodio</t>
  </si>
  <si>
    <t>Tanque deposito carbonato de sódio</t>
  </si>
  <si>
    <t>TWP-E04-001</t>
  </si>
  <si>
    <t>==G1 GH01 =G1 GDN01 CM001 -CM01</t>
  </si>
  <si>
    <t>Tanque-carbonato-sodio</t>
  </si>
  <si>
    <t>Sensor de nível tanque de depoisto carbonato de sódio</t>
  </si>
  <si>
    <t>SN-E04-005</t>
  </si>
  <si>
    <t>==G1 GH01 =G1 GDN01 CM001 -CM01 BL01</t>
  </si>
  <si>
    <t>Sensor-tanque-carbonato-sodio</t>
  </si>
  <si>
    <t>Fluidificador neumatico tanque materia prima carbonato de sódio</t>
  </si>
  <si>
    <t>EV-E04-273</t>
  </si>
  <si>
    <t>==G1 GH01 =G1 GDN01 CM001 -CM01 GS01</t>
  </si>
  <si>
    <t>Fluidificador-tanque-carbonato-sodio</t>
  </si>
  <si>
    <t>Valvula de ruptura de vacio carbonato de sódio  ETA 1</t>
  </si>
  <si>
    <t>EV-E04-283</t>
  </si>
  <si>
    <t>==G1 GH01 =G1 GDN01 QM001 -QM01</t>
  </si>
  <si>
    <t>Valvula-vacuo-carbonato-sodio</t>
  </si>
  <si>
    <t>Valvula de ruptura de vacio carbonato de sódio ETA 1A</t>
  </si>
  <si>
    <t>EV-E04-284</t>
  </si>
  <si>
    <t>==G1 GH01 =G1 GDN01 QM001 -QM02</t>
  </si>
  <si>
    <t>Gerador de vacuo carbonato de sódio</t>
  </si>
  <si>
    <t>VWP-E04-001</t>
  </si>
  <si>
    <t>==G1 GH01 =G1 GDN01 GQ001 -GQ01</t>
  </si>
  <si>
    <t>Bomba-vacuo-carbonato-sodio</t>
  </si>
  <si>
    <t>Sensor de temperatura gerador de vacio carbonado de sódio</t>
  </si>
  <si>
    <t>ST-E04-006</t>
  </si>
  <si>
    <t>==G1 GH01 =G1 GDN01 GQ001 -GQ01 BT01</t>
  </si>
  <si>
    <t>Sensor-Temperatura-bomba-vacuo-carbonato-sodio</t>
  </si>
  <si>
    <t>Tubulação de ar</t>
  </si>
  <si>
    <t>==G1 GH01 =G1 GDN01 WP001</t>
  </si>
  <si>
    <t>Funcao-transporte-ar</t>
  </si>
  <si>
    <t>Valvula de passo de carbonato de sódio</t>
  </si>
  <si>
    <t>EV-E04-VWP001</t>
  </si>
  <si>
    <t>==G1 GH01 =G1 GDN01 GQ001 -GQ01 QM01</t>
  </si>
  <si>
    <t>Valvula-passo-carbonato-sodio</t>
  </si>
  <si>
    <t>Sulfato de aluminio</t>
  </si>
  <si>
    <t>==G1 GH01 =G1 GDN02</t>
  </si>
  <si>
    <t>Fornecimento-Sulfato-Aluminio</t>
  </si>
  <si>
    <t>Tanque deposito Sulfato de aluminio</t>
  </si>
  <si>
    <t>TWP-E04-002</t>
  </si>
  <si>
    <t>==G1 GH01 =G1 GDN02 CM001 -CM01</t>
  </si>
  <si>
    <t>Tanque-sulfato-aluminio</t>
  </si>
  <si>
    <t>Gerador de vacuo sulfato de aluminio</t>
  </si>
  <si>
    <t>VWP-E04-002</t>
  </si>
  <si>
    <t>==G1 GH01 =G1 GDN02 GQ001 -GQ01</t>
  </si>
  <si>
    <t>Bomba-vacuo-sulfato-aluminio</t>
  </si>
  <si>
    <t>Sensor de nível tanque de depoisto sulfato de aluminio</t>
  </si>
  <si>
    <t>SN-E04-004</t>
  </si>
  <si>
    <t>==G1 GH01 =G1 GDN02 CM001 -CM01 BL01</t>
  </si>
  <si>
    <t>Sensor-tanque-sulfato-aluminio</t>
  </si>
  <si>
    <t>Valvula de ruptura de vacio sulfato de aluminio ETA 1</t>
  </si>
  <si>
    <t>EV-E04-285</t>
  </si>
  <si>
    <t>==G1 GH01 =G1 GDN02 QM001 -QM01</t>
  </si>
  <si>
    <t>Valvula-vacuo-sulfato-aluminio</t>
  </si>
  <si>
    <t>Valvula de ruptura de vacio sulfato de aluminio ETA 1A</t>
  </si>
  <si>
    <t>EV-E04-286</t>
  </si>
  <si>
    <t>==G1 GH01 =G1 GDN02 QM001 -QM02</t>
  </si>
  <si>
    <t>Sensor de temperatura gerador de vacio sulfato de aluminio</t>
  </si>
  <si>
    <t>ST-E04-007</t>
  </si>
  <si>
    <t>==G1 GH01 =G1 GDN02 GQ001 -GQ021BT01</t>
  </si>
  <si>
    <t>Sensor-Temperatura-bomba-vacuo-sulfato-aluminio</t>
  </si>
  <si>
    <t>Fluidificador neumatico tanque materia prima sulfato de aluminio</t>
  </si>
  <si>
    <t>EV-E04-274</t>
  </si>
  <si>
    <t>==G1 GH01 =G1 GDN02 CM001 -CM01 GS01</t>
  </si>
  <si>
    <t>Fluidificador-tanque-sulfato-aluminio</t>
  </si>
  <si>
    <t>==G1 GH01 =G1 GDN02 WP001</t>
  </si>
  <si>
    <t>Valvula de passo de sulfato de aluminio</t>
  </si>
  <si>
    <t>EV-E04-VWP002</t>
  </si>
  <si>
    <t>==G1 GH01 =G1 GDN02 GQ001 -GQ01 QM01</t>
  </si>
  <si>
    <t>Valvula-passo-sulfato-aluminio</t>
  </si>
  <si>
    <t>Hipoclorito de sódio</t>
  </si>
  <si>
    <t>==G1 GH01 =G1 GDN03</t>
  </si>
  <si>
    <t>Fornecimento-Hipoclorito-Sodio</t>
  </si>
  <si>
    <t>Tanque deposito Hipoclorito de sódio (liquido)</t>
  </si>
  <si>
    <t>TWP-E04-003</t>
  </si>
  <si>
    <t>==G1 GH01 =G1 GDN03 CM001 -CM03</t>
  </si>
  <si>
    <t>Tanque-hipoclorito-sodio</t>
  </si>
  <si>
    <t>Sensor de nível tanque de depoisto hipoclorito de sódio</t>
  </si>
  <si>
    <t>SN-E04-006</t>
  </si>
  <si>
    <t>==G1 GH01 =G1 GDN03 CM001 -CM03 BL01</t>
  </si>
  <si>
    <t>Sensor-tanque-hipoclorito-sodio</t>
  </si>
  <si>
    <t>Sistema de ar comprimido geral</t>
  </si>
  <si>
    <t>==G1 GH01 =G1 XC01</t>
  </si>
  <si>
    <t>Sistema-Ar-Comprimido</t>
  </si>
  <si>
    <t>Funções de fornecimento de ar</t>
  </si>
  <si>
    <t>==G1 GH01 =G1 XC01 GQ001</t>
  </si>
  <si>
    <t>Funcao-Fornecimento-Ar</t>
  </si>
  <si>
    <t>Compressor de ar 1</t>
  </si>
  <si>
    <t>CAC-E04-001</t>
  </si>
  <si>
    <t>==G1 GH01 =G1 XC01 GQ001 -GQ01</t>
  </si>
  <si>
    <t>Compressor-ar</t>
  </si>
  <si>
    <t>Compressor de ar 2</t>
  </si>
  <si>
    <t>CAC-E04-002</t>
  </si>
  <si>
    <t>==G1 GH01 =G1 XC01 GQ001 -GQ02</t>
  </si>
  <si>
    <t xml:space="preserve">Secador de ar comprimido </t>
  </si>
  <si>
    <t>SAC-E04-001</t>
  </si>
  <si>
    <t>==G1 GH01 =G1 XC01 GQ001 -GQ03</t>
  </si>
  <si>
    <t>Secador-ar-comprimido</t>
  </si>
  <si>
    <t>Transmissor de pressão de linha</t>
  </si>
  <si>
    <t>TP-E04-012</t>
  </si>
  <si>
    <t>==G1 GH01 =G1 XC01 GQ001 -BP01</t>
  </si>
  <si>
    <t>Transmissor-pressao</t>
  </si>
  <si>
    <t>==G1 GH01 =G1 XC01 WP001</t>
  </si>
  <si>
    <t>Fornecimento de agua bruta geral</t>
  </si>
  <si>
    <t>==G1 GH01 =G1 GA01</t>
  </si>
  <si>
    <t>Fornecimento-Agua-Bruta-Geral</t>
  </si>
  <si>
    <t>Tubulação de agua bruta</t>
  </si>
  <si>
    <t>==G1 GH01 =G1 GA01 WP001</t>
  </si>
  <si>
    <t>Funcao-Transporte</t>
  </si>
  <si>
    <t>Fornecimento de agua potavel geral</t>
  </si>
  <si>
    <t>==G1 GH01 =G1 GH01</t>
  </si>
  <si>
    <t>Fornecimento-Agua-Potavel</t>
  </si>
  <si>
    <t>Tubulação de agua reservatórios</t>
  </si>
  <si>
    <t>==G1 GH01 =G1 GH01 WP001</t>
  </si>
  <si>
    <t>Funcao-transporte-agua-potavel</t>
  </si>
  <si>
    <t>Bomba recalque 1</t>
  </si>
  <si>
    <t>BWP-E05-007</t>
  </si>
  <si>
    <t>==G1 GH01 =G1 GH01 GP001 -GP01</t>
  </si>
  <si>
    <t>Bomba-recalque</t>
  </si>
  <si>
    <t>Bomba recalque 2</t>
  </si>
  <si>
    <t>BWP-E05-008</t>
  </si>
  <si>
    <t>==G1 GH01 =G1 GH01 GP001 -GP02</t>
  </si>
  <si>
    <t xml:space="preserve">Detector de fluxo saida de agua potavel </t>
  </si>
  <si>
    <t>FS-E04-108</t>
  </si>
  <si>
    <t>==G1 GH01 =G1 GH01 CM001 -BF01</t>
  </si>
  <si>
    <t>Detector-fluxo-agua</t>
  </si>
  <si>
    <t>Tubulação de agua ETA 1</t>
  </si>
  <si>
    <t>==G1 GH01 =G1 GH01 WP002</t>
  </si>
  <si>
    <t>Valvula carga de agua tanque carbonato de sódio ETA 1</t>
  </si>
  <si>
    <t>WP-E04-007</t>
  </si>
  <si>
    <t>==G1 GH01 =G1 GH01 QM001 -QM01</t>
  </si>
  <si>
    <t>Valvula-agua-tanque-carbonato-sodio</t>
  </si>
  <si>
    <t>Valvula carga de agua tanque sulfato de aluminio ETA 1</t>
  </si>
  <si>
    <t>WP-E04-008</t>
  </si>
  <si>
    <t>==G1 GH01 =G1 GH01 QM001 -QM02</t>
  </si>
  <si>
    <t>Valvula-agua-tanque-sulfato-aluminio</t>
  </si>
  <si>
    <t>Valvula carga de agua tanque hipoclorito de sódio ETA 1</t>
  </si>
  <si>
    <t>WP-E04-009</t>
  </si>
  <si>
    <t>==G1 GH01 =G1 GH01 QM001 -QM03</t>
  </si>
  <si>
    <t>Valvula-agua-tanque-hipoclorito-sodio</t>
  </si>
  <si>
    <t>Tubulação de agua ETA 1A</t>
  </si>
  <si>
    <t>==G1 GH01 =G1 GH01 WP003</t>
  </si>
  <si>
    <t>Valvula carga hipoclorido de sódio ETA 1A</t>
  </si>
  <si>
    <t>WP-E04-057</t>
  </si>
  <si>
    <t>==G1 GH01 =G1 GH01 QM001 -QM04</t>
  </si>
  <si>
    <t>Valvula-hipoclorito-sodio</t>
  </si>
  <si>
    <t>Valvula carga carbonato de sódio ETA 1A</t>
  </si>
  <si>
    <t>WP-E04-058</t>
  </si>
  <si>
    <t>==G1 GH01 =G1 GH01 QM001 -QM05</t>
  </si>
  <si>
    <t>Valvula-carbonato-sodio</t>
  </si>
  <si>
    <t>Valvula carga sulfato de aluminio ETA 1A</t>
  </si>
  <si>
    <t>WP-E04-059</t>
  </si>
  <si>
    <t>==G1 GH01 =G1 GH01 QM001 -QM06</t>
  </si>
  <si>
    <t>Valvula-sulfato-aluminio</t>
  </si>
  <si>
    <t>Tubulação de agua retrolavavel</t>
  </si>
  <si>
    <t>==G1 GH01 =G1 GH01 WP004</t>
  </si>
  <si>
    <t>Valvula de bloqueio de motobomba de retrolavado</t>
  </si>
  <si>
    <t>WP-E04-071</t>
  </si>
  <si>
    <t>==G1 GH01 =G1 GH01 QM001 -QM07</t>
  </si>
  <si>
    <t>Valvula-bloqueio-bomba-retrolavagem</t>
  </si>
  <si>
    <t>Funções de armazenamento</t>
  </si>
  <si>
    <t>==G1 GH01 =G1 GH01 CM001</t>
  </si>
  <si>
    <t>Funcao-Armazenamento</t>
  </si>
  <si>
    <t>Reservatorio de agua potavel A (não listado Itaipu)</t>
  </si>
  <si>
    <t>==G1 GH01 =G1 GH01 CM001 -CM01</t>
  </si>
  <si>
    <t>Reservatorio-agua-A</t>
  </si>
  <si>
    <t>Reservatorio de agua potavel B (não listado Itaipu)</t>
  </si>
  <si>
    <t>==G1 GH01 =G1 GH01 CM001 -CM02</t>
  </si>
  <si>
    <t>Reservatorio-agua-B</t>
  </si>
  <si>
    <t>Sensor de nível de reservero de agua tratada tanque A</t>
  </si>
  <si>
    <t>SN-E04-007</t>
  </si>
  <si>
    <t>==G1 GH01 =G1 GH01 CM001 -CM01 BL01</t>
  </si>
  <si>
    <t>Sensor-nivel-agua-reservatorio-A</t>
  </si>
  <si>
    <t>Sensor de nível de reservero de agua tratada tanque B</t>
  </si>
  <si>
    <t>SN-E04-008</t>
  </si>
  <si>
    <t>==G1 GH01 =G1 GH01 CM001 -CM02 BL01</t>
  </si>
  <si>
    <t>Sensor-nivel-agua-reservatorio-B</t>
  </si>
  <si>
    <t>Temperatura de agua reservorio tanque A</t>
  </si>
  <si>
    <t>ST-E04-001</t>
  </si>
  <si>
    <t>==G1 GH01 =G1 GH01 CM001 -CM01 BT01</t>
  </si>
  <si>
    <t>Sensor-temperatura-agua-reservatorio-A</t>
  </si>
  <si>
    <r>
      <rPr>
        <sz val="10"/>
        <color rgb="FF000000"/>
        <rFont val="Arial"/>
      </rPr>
      <t xml:space="preserve">Temperatura de agua reservorio tanque </t>
    </r>
    <r>
      <rPr>
        <sz val="10"/>
        <color rgb="FF000000"/>
        <rFont val="Arial"/>
      </rPr>
      <t>B</t>
    </r>
  </si>
  <si>
    <t>ST-E04-002</t>
  </si>
  <si>
    <t>==G1 GH01 =G1 GH01 CM001 -CM02 BT01</t>
  </si>
  <si>
    <t>Sensor-temperatura-agua-reservatorio-B</t>
  </si>
  <si>
    <t>Sistema de drenagem de água geral</t>
  </si>
  <si>
    <t>==G1 GH01 =G1 GM01</t>
  </si>
  <si>
    <t>Sistema-Drenagem</t>
  </si>
  <si>
    <t>Tubulação de drenagem</t>
  </si>
  <si>
    <t>==G1 GH01 =G1 GM01 WP001</t>
  </si>
  <si>
    <t>Funcao-Transporte-Drenagem</t>
  </si>
  <si>
    <t>Valvula de regulação de filtro de arena de retrolavado</t>
  </si>
  <si>
    <t>WP-E04-077</t>
  </si>
  <si>
    <t>==G1 GH01 =G1 GM01 QM001 -QM01</t>
  </si>
  <si>
    <t>Valvula-reguladora-retrolavagem</t>
  </si>
  <si>
    <t>Equipamentos e Sistemas ETA 1</t>
  </si>
  <si>
    <t>==G1 GH01 =G2</t>
  </si>
  <si>
    <t>ETA 1</t>
  </si>
  <si>
    <t>==G1 GH01 =G2 GDN00</t>
  </si>
  <si>
    <t>Fornecimento-Quimicos-ETA1</t>
  </si>
  <si>
    <t>==G1 GH01 =G2 GDN01</t>
  </si>
  <si>
    <t>Tubulação Carbonato de sódio</t>
  </si>
  <si>
    <t>==G1 GH01 =G2 GDN01 WP001</t>
  </si>
  <si>
    <t>Funcao-transporte-carbonato-sodio</t>
  </si>
  <si>
    <t>==G1 GH01 =G2 GDN01 WP002</t>
  </si>
  <si>
    <t>Valvula de transporte de carbonato de sódio</t>
  </si>
  <si>
    <t>EV-E04-271</t>
  </si>
  <si>
    <t>==G1 GH01 =G2 GDN01 QM001 -QM01</t>
  </si>
  <si>
    <t>==G1 GH01 =G2 GDN02</t>
  </si>
  <si>
    <t>Tubulação Sulfato de aluminio</t>
  </si>
  <si>
    <t>==G1 GH01 =G2 GDN02 WP001</t>
  </si>
  <si>
    <t>Funcao-transporte-sulfato-aluminio</t>
  </si>
  <si>
    <t>==G1 GH01 =G2 GDN02 WP002</t>
  </si>
  <si>
    <t xml:space="preserve">Valvula de transporte de sulfato de aluminio </t>
  </si>
  <si>
    <t>EV-E04-269</t>
  </si>
  <si>
    <t>==G1 GH01 =G2 GDN02 QM001 -QM01</t>
  </si>
  <si>
    <t>==G1 GH01 =G2 GDN03</t>
  </si>
  <si>
    <t>Bomba dosificadora hipoclorito de sódio ETA 1</t>
  </si>
  <si>
    <t>BWP-E04-015</t>
  </si>
  <si>
    <t>==G1 GH01 =G2 GDN03 GP001 -GP01</t>
  </si>
  <si>
    <t>Bomba-hipoclorito-sodio</t>
  </si>
  <si>
    <t>Tubulação hipoclorito de sódio ETA 1</t>
  </si>
  <si>
    <t>==G1 GH01 =G2 GDN03 WP001</t>
  </si>
  <si>
    <t>Funcao-transporte-hipoclorito-sodio</t>
  </si>
  <si>
    <t>Caudalimetro de dosificação de hipoclorito de sódio ETA 1</t>
  </si>
  <si>
    <t>O_BWP-E04-015</t>
  </si>
  <si>
    <t>==G1 GH01 =G2 GDN03 BF001 -BF01</t>
  </si>
  <si>
    <t>Caudalimetro-hipoclorito-sodio</t>
  </si>
  <si>
    <t>Fornecimento de agua bruta ETA 1</t>
  </si>
  <si>
    <t>==G1 GH01 =G2 GA01</t>
  </si>
  <si>
    <t>Fornecimento-Agua-Bruta-ETA1</t>
  </si>
  <si>
    <t>==G1 GH01 =G2 GA01 WP001</t>
  </si>
  <si>
    <t>Funcao-Transporte-agua-bruta</t>
  </si>
  <si>
    <t>Valvula de entrada manual de agua bruta</t>
  </si>
  <si>
    <t>PVC-E04-099</t>
  </si>
  <si>
    <t>==G1 GH01 =G2 GA01 QM001 -QM01</t>
  </si>
  <si>
    <t>Valvula-manual-agua-bruta</t>
  </si>
  <si>
    <t>Valvula de entrada de agua cruda</t>
  </si>
  <si>
    <t>EV-E04-100</t>
  </si>
  <si>
    <t>==G1 GH01 =G2 GA01 QM001 -QM02</t>
  </si>
  <si>
    <t>Valvula-agua-bruta</t>
  </si>
  <si>
    <t>Entrada caudalimetro</t>
  </si>
  <si>
    <t>CA-E04-003</t>
  </si>
  <si>
    <t>==G1 GH01 =G2 GA01 BF001 -BF01</t>
  </si>
  <si>
    <t>Caudalimetro</t>
  </si>
  <si>
    <t>Entrada tranmissor de pressão</t>
  </si>
  <si>
    <t>TP-E04-004</t>
  </si>
  <si>
    <t>==G1 GH01 =G2 GA01 BP001 -BP01</t>
  </si>
  <si>
    <t>Entrada Medidor de PH ETA 1</t>
  </si>
  <si>
    <t>MPH-E04-002</t>
  </si>
  <si>
    <t>==G1 GH01 =G2 GA01 BQ001 -BQ01</t>
  </si>
  <si>
    <t>Medidor-PH</t>
  </si>
  <si>
    <t>Entrada Turbidimetro</t>
  </si>
  <si>
    <t>MTU-E04-001</t>
  </si>
  <si>
    <t>==G1 GH01 =G2 GA01 BQ001 -BQ02</t>
  </si>
  <si>
    <t>Turbidimetro</t>
  </si>
  <si>
    <t>==G1 GH01 =G2 GAD00</t>
  </si>
  <si>
    <t>Sistema-Dosagem-ETA1</t>
  </si>
  <si>
    <t>Bomba Peristaltica Reserva</t>
  </si>
  <si>
    <t>BWP-E04-005</t>
  </si>
  <si>
    <t>==G1 GH01 =G2 GAD00 GP001 -GP01</t>
  </si>
  <si>
    <t>Bomba-peristaltica-reserva</t>
  </si>
  <si>
    <t>==G1 GH01 =G2 GAD01</t>
  </si>
  <si>
    <t>Sistema-Dosagem-Carbonato-Sodio</t>
  </si>
  <si>
    <t>Agitador carbonato de sódio</t>
  </si>
  <si>
    <t>AWP-E04-001</t>
  </si>
  <si>
    <t>==G1 GH01 =G2 GAD01 HW001 -HW01</t>
  </si>
  <si>
    <t>Agitador-carbonato-sodio</t>
  </si>
  <si>
    <t>Tanque de solução carbonato de sódio</t>
  </si>
  <si>
    <t>RWP-E04-001</t>
  </si>
  <si>
    <t>==G1 GH01 =G2 GAD01 HW001 -CM01</t>
  </si>
  <si>
    <t>Tanque-solucao-carbonato-sodio</t>
  </si>
  <si>
    <t>Sensor de nível tanque de solução (carbonto de sódio)</t>
  </si>
  <si>
    <t>SN-E04-002</t>
  </si>
  <si>
    <t>==G1 GH01 =G2 GAD01 HW001 -CM01 BL01</t>
  </si>
  <si>
    <t>Sensor-nivel-tanque-carbonato-sodio</t>
  </si>
  <si>
    <t>Dosificador de produto carbonato de sódio</t>
  </si>
  <si>
    <t>DWP-E04-001</t>
  </si>
  <si>
    <t>==G1 GH01 =G2 GAD01 GL001 -GL01</t>
  </si>
  <si>
    <t>Dosificador-carbonato-sodio</t>
  </si>
  <si>
    <t>Clapeta de tolva dosificadora carbonato de sódio</t>
  </si>
  <si>
    <t>EV-E04-280</t>
  </si>
  <si>
    <t>==G1 GH01 =G2 GAD01 GL001 -GL01 QR01</t>
  </si>
  <si>
    <t>Portinhola-dosificadora-carbonato-sodio</t>
  </si>
  <si>
    <t>Tanque coletor dosificador de polvo carbonato de sódio</t>
  </si>
  <si>
    <t>PWP-E04-001</t>
  </si>
  <si>
    <t>==G1 GH01 =G2 GAD01 CM001 -CM01</t>
  </si>
  <si>
    <t>Tanque-dosificador-carbonato-sodio</t>
  </si>
  <si>
    <t>Sensor nível máximo tanque dosificador produto carbonato de sódio</t>
  </si>
  <si>
    <t>SN-E04-013</t>
  </si>
  <si>
    <t>==G1 GH01 =G2 GAD01 CM001 -CM01 BL01</t>
  </si>
  <si>
    <t>Sensor-nivel-max-tanque-carbonato-sodio</t>
  </si>
  <si>
    <t>Sensor nível minimo tanque dosificador produto carbonato de sódio</t>
  </si>
  <si>
    <t>SN-E04-014</t>
  </si>
  <si>
    <t>==G1 GH01 =G2 GAD01 CM001 -CM01 BL02</t>
  </si>
  <si>
    <t>Sensor-nivel-min-tanque-carbonato-sodio</t>
  </si>
  <si>
    <t>Fludificador neumatico tanque materia prima carbonato de sódio</t>
  </si>
  <si>
    <t>EV-E04-278</t>
  </si>
  <si>
    <t>==G1 GH01 =G2 GAD01 CM001 -CM01 GS01</t>
  </si>
  <si>
    <t>Tubulação carbonato de sódio</t>
  </si>
  <si>
    <t>==G1 GH01 =G2 GAD01 WP001</t>
  </si>
  <si>
    <t>Tubulacao-transporte-carbonato-sodio</t>
  </si>
  <si>
    <t>Bomba Peristaltica Carbonato de sódio</t>
  </si>
  <si>
    <t>BWP-E04-001</t>
  </si>
  <si>
    <t>==G1 GH01 =G2 GAD01 GP001 -GP01</t>
  </si>
  <si>
    <t>Bomba-peristaltica-carbonato-sodio</t>
  </si>
  <si>
    <t>Caudalimetro de dosificação de carboneto de sódio</t>
  </si>
  <si>
    <t>O_BWP-E04-001</t>
  </si>
  <si>
    <t>==G1 GH01 =G2 GAD01 BF001 -BF01</t>
  </si>
  <si>
    <t>Caudalimetro-carbonato-sodio</t>
  </si>
  <si>
    <t>Sulfato de alúminio</t>
  </si>
  <si>
    <t>==G1 GH01 =G2 GAD02</t>
  </si>
  <si>
    <t>Sistema-Dosagem-Sulfato-Aluminio</t>
  </si>
  <si>
    <t>Agitador de sulfato de alúminio</t>
  </si>
  <si>
    <t>AWP-E04-002</t>
  </si>
  <si>
    <t>==G1 GH01 =G2 GAD02 HW001 -HW01</t>
  </si>
  <si>
    <t>Agitador-sulfato-aluminio</t>
  </si>
  <si>
    <t>Tanque de solução sulfato de aluminio</t>
  </si>
  <si>
    <t>RWP-E04-002</t>
  </si>
  <si>
    <t>==G1 GH01 =G2 GAD02 HW001 -CM01</t>
  </si>
  <si>
    <t>Tanque-solucao-sulfato-aluminio</t>
  </si>
  <si>
    <t>Sensor de nível tanque de solução (sulfato de aluminio)</t>
  </si>
  <si>
    <t>SN-E04-001</t>
  </si>
  <si>
    <t>==G1 GH01 =G2 GAD02 HW001 -CM01 BL01</t>
  </si>
  <si>
    <t>Sensor-nivel-tanque-sulfato-aluminio</t>
  </si>
  <si>
    <t>Dosificador de produto sulfato de aluminio</t>
  </si>
  <si>
    <t>DWP-E04-002</t>
  </si>
  <si>
    <t>==G1 GH01 =G2 GAD02 GL001 -GL01</t>
  </si>
  <si>
    <t>Dosificador-sulfato-aluminio</t>
  </si>
  <si>
    <t>Clapeta de tolva dosificadora sulfato de aluminio</t>
  </si>
  <si>
    <t>EV-E04-279</t>
  </si>
  <si>
    <t>==G1 GH01 =G2 GAD02 GL001 -GL01 QR01</t>
  </si>
  <si>
    <t>Portinhola-dosificadora-sulfato-aluminio</t>
  </si>
  <si>
    <t>Tanque coletor dosificador de polvo sulfato de aluminio</t>
  </si>
  <si>
    <t>PWP-E04-002</t>
  </si>
  <si>
    <t>==G1 GH01 =G2 GAD02 CM001 -CM01</t>
  </si>
  <si>
    <t>Tanque-dosificador-sulfato-aluminio</t>
  </si>
  <si>
    <t>Sensor nível máximo tanque dosificador produto sulfato de aluminio</t>
  </si>
  <si>
    <t>SN-E04-015</t>
  </si>
  <si>
    <t>==G1 GH01 =G2 GAD02 CM001 -CM01 BL01</t>
  </si>
  <si>
    <t>Sensor-nivel-max-tanque-sulfato-aluminio</t>
  </si>
  <si>
    <t>Sensor nível minimo tanque dosificador produto sulfato de aluminio</t>
  </si>
  <si>
    <t>SN-E04-016</t>
  </si>
  <si>
    <t>==G1 GH01 =G2 GAD02 CM001 -CM01 BL02</t>
  </si>
  <si>
    <t>Sensor-nivel-min-tanque-sulfato-aluminio</t>
  </si>
  <si>
    <t>Fludificador neumatico tanque preparo sulfato de aluminio</t>
  </si>
  <si>
    <t>EV-E04-277</t>
  </si>
  <si>
    <t>==G1 GH01 =G2 GAD02 CM001 -CM01 GS01</t>
  </si>
  <si>
    <t>Tubulação sulfato de alúminio</t>
  </si>
  <si>
    <t>==G1 GH01 =G2 GAD02 WP001</t>
  </si>
  <si>
    <t>Tubulacao-transporte-sulfato-aluminio</t>
  </si>
  <si>
    <t>Bomba Peristaltica de sulfato de alúminio</t>
  </si>
  <si>
    <t>BWP-E04-002</t>
  </si>
  <si>
    <t>==G1 GH01 =G2 GAD02 GP001 -GP01</t>
  </si>
  <si>
    <t>Bomba-peristaltica-sulfato-aluminio</t>
  </si>
  <si>
    <t>Caudalimetro de dosificação de sulfato de aluminio</t>
  </si>
  <si>
    <t>O_BWP-E04-002</t>
  </si>
  <si>
    <t>==G1 GH01 =G2 GAD02 BF001 -BF01</t>
  </si>
  <si>
    <t>Caudalimetro-sulfato-aluminio</t>
  </si>
  <si>
    <t>==G1 GH01 =G2 GAD03</t>
  </si>
  <si>
    <t>Sistema-Dosagem-Hipoclorito-Sodio</t>
  </si>
  <si>
    <t xml:space="preserve">Agitador hipoclorito sódio </t>
  </si>
  <si>
    <t>AWP-E04-003</t>
  </si>
  <si>
    <t>==G1 GH01 =G2 GAD03 HW001 -HW01</t>
  </si>
  <si>
    <t>Agitador-hipoclorito-sodio</t>
  </si>
  <si>
    <t>Tanque de solução hipoclorito de sódio</t>
  </si>
  <si>
    <t>RWP-E04-003</t>
  </si>
  <si>
    <t>==G1 GH01 =G2 GAD03 HW001 -CM01</t>
  </si>
  <si>
    <t>Tanque-solucao-hipoclorito-sodio</t>
  </si>
  <si>
    <t>Sensor de nível tanque de solução (Hipoclorito de sódio)</t>
  </si>
  <si>
    <t>SN-E04-003</t>
  </si>
  <si>
    <t>==G1 GH01 =G2 GAD03 HW001 -CM01 BL01</t>
  </si>
  <si>
    <t>Sensor-nivel-tanque-hipoclorito-sodio</t>
  </si>
  <si>
    <t>Tubulação Hipoclorito de sódio</t>
  </si>
  <si>
    <t>==G1 GH01 =G2 GAD03 WP001</t>
  </si>
  <si>
    <t>Tubulacao-transporte-hipoclorito-sodio</t>
  </si>
  <si>
    <t>Bomba Peristaltica Hipoclorito de sódio</t>
  </si>
  <si>
    <t>BWP-E04-003</t>
  </si>
  <si>
    <t>==G1 GH01 =G2 GAD03 GP001 -GP01</t>
  </si>
  <si>
    <t>Bomba-peristaltica-hipoclorito-sodio</t>
  </si>
  <si>
    <t>Caudalimetro de dosificação de hipoclorido de sódio</t>
  </si>
  <si>
    <t>O_BWP-E04-003</t>
  </si>
  <si>
    <t>==G1 GH01 =G2 GAD03 BF001 -BF01</t>
  </si>
  <si>
    <t>==G1 GH01 =G2 GAD03 WP002</t>
  </si>
  <si>
    <t>Bomba Peristaltica Hipoclorito de sódio pós clarificação</t>
  </si>
  <si>
    <t>BWP-E04-004</t>
  </si>
  <si>
    <t>Caudalimetro de dosificação de hipoclorido de sódio agua tratada</t>
  </si>
  <si>
    <t>O_BWP-E04-004</t>
  </si>
  <si>
    <t>Caudalimetro-hipoclorito-sodio-agua</t>
  </si>
  <si>
    <t>==G1 GH01 =G2 GDP01</t>
  </si>
  <si>
    <t>Sistema-Limpeza-ETA1</t>
  </si>
  <si>
    <t>Tubulação agua retrolavado</t>
  </si>
  <si>
    <t>==G1 GH01 =G2 GDP01 WP001</t>
  </si>
  <si>
    <t>Tubulcao-transporte-agua-retrolavado</t>
  </si>
  <si>
    <t>Bomba retrolavada ETA 1</t>
  </si>
  <si>
    <t>BWP-E04-006</t>
  </si>
  <si>
    <t>==G1 GH01 =G2 GDP01 GP001 -GP01</t>
  </si>
  <si>
    <t>Bomba-retrolavagem</t>
  </si>
  <si>
    <t>Valvula de admisão agua para lavagem filtro A ETA 1</t>
  </si>
  <si>
    <t>EV-E04-250</t>
  </si>
  <si>
    <t>==G1 GH01 =G2 GDP01 QM001 -QM01</t>
  </si>
  <si>
    <t>Valvula-agua-retrolavagem-filtro-A</t>
  </si>
  <si>
    <t>Valvula de admisão agua para lavagem filtro B ETA 1</t>
  </si>
  <si>
    <t>EV-E04-255</t>
  </si>
  <si>
    <t>==G1 GH01 =G2 GDP01 QM001 -QM02</t>
  </si>
  <si>
    <t>Valvula-agua-retrolavagem-filtro-B</t>
  </si>
  <si>
    <t>Sistema de de precipitação (Clarificação) ETA 1</t>
  </si>
  <si>
    <t>==G1 GH01 =G2 GDD01</t>
  </si>
  <si>
    <t>Sistema-Precipitação-ETA1</t>
  </si>
  <si>
    <t>Tanque clarificador</t>
  </si>
  <si>
    <t>JWP-E04-001</t>
  </si>
  <si>
    <t>==G1 GH01 =G2 GDD01 HN001 -HN01</t>
  </si>
  <si>
    <t>Tanque-clarificador</t>
  </si>
  <si>
    <t>Tubulação antes do clarificador</t>
  </si>
  <si>
    <t>==G1 GH01 =G2 GDD01 WP001</t>
  </si>
  <si>
    <t>Tubulacao-transporte-agua</t>
  </si>
  <si>
    <t>Tubulação depois do clarificador</t>
  </si>
  <si>
    <t>==G1 GH01 =G2 GDD01 WP002</t>
  </si>
  <si>
    <t>Tubulacao-transporte-agua-clarificada</t>
  </si>
  <si>
    <t>Valvula de admisão agua normal tanque filtro A ETA 1</t>
  </si>
  <si>
    <t>EV-E04-245</t>
  </si>
  <si>
    <t>==G1 GH01 =G2 GDD01 QM001 -QM01</t>
  </si>
  <si>
    <t>Valvula-entrada-agua-filtro-A</t>
  </si>
  <si>
    <t>Valvula de admisão agua normal tanque filtro B ETA 1</t>
  </si>
  <si>
    <t>EV-E04-246</t>
  </si>
  <si>
    <t>==G1 GH01 =G2 GDD01 QM001 -QM02</t>
  </si>
  <si>
    <t>Valvula-entrada-agua-filtro-B</t>
  </si>
  <si>
    <t>Tubulação drenagem</t>
  </si>
  <si>
    <t>==G1 GH01 =G2 GDD01 WP003</t>
  </si>
  <si>
    <t>Tubulacao-drenagem</t>
  </si>
  <si>
    <t>Valvula descarga de lodo de clarificador</t>
  </si>
  <si>
    <t>EV-E04-248</t>
  </si>
  <si>
    <t>==G1 GH01 =G2 GDD01 QM001 -QM03</t>
  </si>
  <si>
    <t>Valvula-drenagem-clarificador</t>
  </si>
  <si>
    <t>==G1 GH01 =G2 GDB01</t>
  </si>
  <si>
    <t>Sistema-Filtragem-ETA1</t>
  </si>
  <si>
    <t>Funções de filtragem</t>
  </si>
  <si>
    <t>==G1 GH01 =G2 GDB01 HN001</t>
  </si>
  <si>
    <t>Funcao-Filtragem</t>
  </si>
  <si>
    <t>Filtro de arena A ETA 1</t>
  </si>
  <si>
    <t>FWP-E04-001</t>
  </si>
  <si>
    <t>==G1 GH01 =G2 GDB01 HN001 -HN01</t>
  </si>
  <si>
    <t>Filtro-areia-A</t>
  </si>
  <si>
    <t>Medidor? Pressão diferencial tanque filtro A ETA 1</t>
  </si>
  <si>
    <t>PDS-E04-232</t>
  </si>
  <si>
    <t>==G1 GH01 =G2 GDB01 HN001 -HN01 BP01</t>
  </si>
  <si>
    <t>Sensor-pressao-filtro-A</t>
  </si>
  <si>
    <t>Filtro de arena B ETA 1</t>
  </si>
  <si>
    <t>FWP-E04-002</t>
  </si>
  <si>
    <t>==G1 GH01 =G2 GDB01 HN001 -HN02</t>
  </si>
  <si>
    <t>Filtro-areia-B</t>
  </si>
  <si>
    <t>Medidor? Pressão diferencial tanque filtro B ETA 1</t>
  </si>
  <si>
    <t>PDS-E04-234</t>
  </si>
  <si>
    <t>==G1 GH01 =G2 GDB01 HN001 -HN02 BP01</t>
  </si>
  <si>
    <t>Sensor-pressao-filtro-B</t>
  </si>
  <si>
    <t>Tubulação saida de agua normal Filtro A</t>
  </si>
  <si>
    <t>==G1 GH01 =G2 GDB01 WP001</t>
  </si>
  <si>
    <t>Funcao-transporte-agua-filtro-A</t>
  </si>
  <si>
    <t>Valvula de sáida agua normal tanque filtro A ETA 1</t>
  </si>
  <si>
    <t>EV-E04-251</t>
  </si>
  <si>
    <t>==G1 GH01 =G2 GDB01 HN001 -HN01 QM01</t>
  </si>
  <si>
    <t>Valvula-saida-agua-filtro-A</t>
  </si>
  <si>
    <t>Tubulação saida de agua normal Filtro B</t>
  </si>
  <si>
    <t>==G1 GH01 =G2 GDB01 WP002</t>
  </si>
  <si>
    <t>Funcao-transporte-agua-filtro-B</t>
  </si>
  <si>
    <t>Valvula de sáida agua normal tanque filtro B ETA 1</t>
  </si>
  <si>
    <t>EV-E04-253</t>
  </si>
  <si>
    <t>==G1 GH01 =G2 GDB01 HN001 -HN02 QM01</t>
  </si>
  <si>
    <t>Valvula-saida-agua-filtro-B</t>
  </si>
  <si>
    <t>Tubulação drenagem Filtro A</t>
  </si>
  <si>
    <t>==G1 GH01 =G2 GDB01 WP003</t>
  </si>
  <si>
    <t>Funcao-transporte-drenagem-filtro-A</t>
  </si>
  <si>
    <t>Valvula de drenagem filtro A ETA 1</t>
  </si>
  <si>
    <t>WP-E04-023</t>
  </si>
  <si>
    <t>==G1 GH01 =G2 GDB01 QM001 -QM04</t>
  </si>
  <si>
    <t>Valvula-drenagem-filtro-A</t>
  </si>
  <si>
    <t>Valvula de sáida agua lavado tanque filtro A ETA 1</t>
  </si>
  <si>
    <t>EV-E04-252</t>
  </si>
  <si>
    <t>==G1 GH01 =G2 GDB01 QM001 -QM03</t>
  </si>
  <si>
    <t>Valvula-saida-agua-retrolavagem-filtro-A</t>
  </si>
  <si>
    <t>Tubulação drenagem Filtro B</t>
  </si>
  <si>
    <t>==G1 GH01 =G2 GDB01 WP004</t>
  </si>
  <si>
    <t>Funcao-transporte-drenagem-filtro-B</t>
  </si>
  <si>
    <t>Valvula de drenagem filtro B ETA 1</t>
  </si>
  <si>
    <t>WP-E04-024</t>
  </si>
  <si>
    <t>==G1 GH01 =G2 GDB01 QM001 -QM02</t>
  </si>
  <si>
    <t>Valvula-drenagem-filtro-B</t>
  </si>
  <si>
    <t>Valvula de sáida agua lavado tanque filtro B ETA 1</t>
  </si>
  <si>
    <t>EV-E04-247</t>
  </si>
  <si>
    <t>==G1 GH01 =G2 GDB01 QM001 -QM01</t>
  </si>
  <si>
    <t>Valvula-saida-agua-retrolavagem-filtro-B</t>
  </si>
  <si>
    <t>Tubulação agua normal filtro A</t>
  </si>
  <si>
    <t>==G1 GH01 =G2 GDB01 WP005</t>
  </si>
  <si>
    <t>Funcao-transporte-agua-normal-filtro-A</t>
  </si>
  <si>
    <t>Detector de fluxo de água normal A ETA 1</t>
  </si>
  <si>
    <t>FS-E04-134</t>
  </si>
  <si>
    <t>==G1 GH01 =G2 GDB01 HN001 -HN01 BF01</t>
  </si>
  <si>
    <t>Detector-fluxo-agua-entrada-filtro-A</t>
  </si>
  <si>
    <t xml:space="preserve">Tubulação agua lavado filtro A </t>
  </si>
  <si>
    <t>==G1 GH01 =G2 GDB01 WP006</t>
  </si>
  <si>
    <t>Funcao-transporte-agua-lavado-filtro-A</t>
  </si>
  <si>
    <t>Detector de fluxo de água lavado A ETA 1</t>
  </si>
  <si>
    <t>FS-E04-133</t>
  </si>
  <si>
    <t>==G1 GH01 =G2 GDB01 HN001 -HN01 BF02</t>
  </si>
  <si>
    <t>Detector-fluxo-agua-entrada-retrolavagem-filtro-A</t>
  </si>
  <si>
    <t>Tubulação agua normal filtro B</t>
  </si>
  <si>
    <t>==G1 GH01 =G2 GDB01 WP007</t>
  </si>
  <si>
    <t>Funcao-transporte-agua-normal-filtro-B</t>
  </si>
  <si>
    <t>Detector de fluxo de água normal B ETA 1</t>
  </si>
  <si>
    <t>FS-E04-136</t>
  </si>
  <si>
    <t>==G1 GH01 =G2 GDB01 HN001 -HN02 BF01</t>
  </si>
  <si>
    <t>Detector-fluxo-agua-entrada-filtro-B</t>
  </si>
  <si>
    <t>Tubulação agua lavado filtro B</t>
  </si>
  <si>
    <t>==G1 GH01 =G2 GDB01 WP008</t>
  </si>
  <si>
    <t>Funcao-transporte-agua-lavado-filtro-B</t>
  </si>
  <si>
    <t>Detector de fluxo de água lavado B ETA 1</t>
  </si>
  <si>
    <t>FS-E04-135</t>
  </si>
  <si>
    <t>==G1 GH01 =G2 GDB01 HN001 -HN02 BF02</t>
  </si>
  <si>
    <t>Detector-fluxo-agua-entrada-retrolavagem-filtro-B</t>
  </si>
  <si>
    <t>Sistema de armazenamento de agua ( potavel filtro até reservatório) ETA 1</t>
  </si>
  <si>
    <t>==G1 GH01 =G2 GDL01</t>
  </si>
  <si>
    <t>Sistema-Armazenamento-Agua-ETA1</t>
  </si>
  <si>
    <t>Tubulação de agua potavel</t>
  </si>
  <si>
    <t>==G1 GH01 =G2 GDL01 WP001</t>
  </si>
  <si>
    <t xml:space="preserve">Valvula de cierre de saida agua potavel </t>
  </si>
  <si>
    <t>WP-E04-034</t>
  </si>
  <si>
    <t>==G1 GH01 =G2 GDL01 QM001 -QM01</t>
  </si>
  <si>
    <t>Valvula-saida-agua</t>
  </si>
  <si>
    <t>Valvula mantenimento para sensor de PH de saida</t>
  </si>
  <si>
    <t>WP-E04-086</t>
  </si>
  <si>
    <t>==G1 GH01 =G2 GDL01 QM001 -QM02</t>
  </si>
  <si>
    <t>Valvula-manutencao-sensor-PH</t>
  </si>
  <si>
    <t>Valvula de corte toma de muestra para medicion salida</t>
  </si>
  <si>
    <t>WP-E04-085</t>
  </si>
  <si>
    <t>==G1 GH01 =G2 GDL01 QM001 -QM03</t>
  </si>
  <si>
    <t>Valvula-drenagem-amostra-agua</t>
  </si>
  <si>
    <t>Saida medidor de PH ETA 1</t>
  </si>
  <si>
    <t>MPH-E04-005</t>
  </si>
  <si>
    <t>==G1 GH01 =G2 GDL01 BQ001 -BQ01</t>
  </si>
  <si>
    <t>Sensor-PH</t>
  </si>
  <si>
    <t>Saida medidor residual de cloro</t>
  </si>
  <si>
    <t>MRC-E04-006</t>
  </si>
  <si>
    <t>==G1 GH01 =G2 GDL01 BQ001 -BQ02</t>
  </si>
  <si>
    <t>Sensor-cloro</t>
  </si>
  <si>
    <t>Saida medidor de turbidez</t>
  </si>
  <si>
    <t>MTU-E04-007</t>
  </si>
  <si>
    <t>==G1 GH01 =G2 GDL01 BQ001 -BQ03</t>
  </si>
  <si>
    <t>Sensor-turbidez</t>
  </si>
  <si>
    <t>Equipamentos e Sistemas ETA1A</t>
  </si>
  <si>
    <t>==G1 GH01 =G3</t>
  </si>
  <si>
    <t>==G1 GH01 =G3 GDN00</t>
  </si>
  <si>
    <t>Fornecimento-Quimicos-ETA1A</t>
  </si>
  <si>
    <t>==G1 GH01 =G3 GDN01</t>
  </si>
  <si>
    <t>==G1 GH01 =G3 GDN01 WP001</t>
  </si>
  <si>
    <t>==G1 GH01 =G3 GDN01 WP002</t>
  </si>
  <si>
    <t>EV-E04-270</t>
  </si>
  <si>
    <t>==G1 GH01 =G3 GDN01 QM001 -QM01</t>
  </si>
  <si>
    <t>==G1 GH01 =G3 GDN02</t>
  </si>
  <si>
    <t>==G1 GH01 =G3 GDN02 WP001</t>
  </si>
  <si>
    <t>==G1 GH01 =G3 GDN02 WP002</t>
  </si>
  <si>
    <t>Valvula de transporte de sulfato de aluminio</t>
  </si>
  <si>
    <t>EV-E04-268</t>
  </si>
  <si>
    <t>==G1 GH01 =G3 GDN02 QM001 -QM01</t>
  </si>
  <si>
    <t>==G1 GH01 =G3 GDN03</t>
  </si>
  <si>
    <t>Bomba dosificadora hipoclorito de sódio</t>
  </si>
  <si>
    <t>BWP-E04-016</t>
  </si>
  <si>
    <t>==G1 GH01 =G3 GDN03 GP001 -GP01</t>
  </si>
  <si>
    <t>Bomba-dosificadora-hipoclorito-sodio</t>
  </si>
  <si>
    <t xml:space="preserve">Tubulação hipoclorito de sódio </t>
  </si>
  <si>
    <t>==G1 GH01 =G3 GDN03 WP001</t>
  </si>
  <si>
    <t>Funcao-transporte-hipoclorito-sodio-ETA1</t>
  </si>
  <si>
    <t>Caudalimetro de dosificação de hipoclorido de sódio ETA 1A</t>
  </si>
  <si>
    <t>O_BWP-E04-016</t>
  </si>
  <si>
    <t>==G1 GH01 =G3 GDN03 BF001 -BF01</t>
  </si>
  <si>
    <t>==G1 GH01 =G3 GA01 WP001</t>
  </si>
  <si>
    <t>PVC-E04-100</t>
  </si>
  <si>
    <t>==G1 GH01 =G3 GA01 QM001 -QM01</t>
  </si>
  <si>
    <t>Valvula de entrada de agua bruta</t>
  </si>
  <si>
    <t>EV-E04-200</t>
  </si>
  <si>
    <t>==G1 GH01 =G3 GA01 QM001 -QM02</t>
  </si>
  <si>
    <t>Valvula reguladora de pressão de entrada manual de agua bruta</t>
  </si>
  <si>
    <t>PVC-E04-200</t>
  </si>
  <si>
    <t>==G1 GH01 =G3 GA01 QM001 -QM03</t>
  </si>
  <si>
    <t>Valvula-reguladora-pressao-agua-bruta</t>
  </si>
  <si>
    <t>CA-E04-010</t>
  </si>
  <si>
    <t>==G1 GH01 =G3 GA01 BF001 -BF01</t>
  </si>
  <si>
    <t>Detector de fluxo agua entrada</t>
  </si>
  <si>
    <t>FS-E04-144</t>
  </si>
  <si>
    <t>==G1 GH01 =G3 GA01 BF001 -BF02</t>
  </si>
  <si>
    <t>Detector-fluxo-agua-bruta</t>
  </si>
  <si>
    <t>Entrada Medidor de PH ETA 1A</t>
  </si>
  <si>
    <t>MPH-E04-009</t>
  </si>
  <si>
    <t>==G1 GH01 =G3 GA01 BQ001 -BQ01</t>
  </si>
  <si>
    <t>Entrada Turbimetro</t>
  </si>
  <si>
    <t>MTU-E04-008</t>
  </si>
  <si>
    <t>==G1 GH01 =G3 GA01 BQ001 -BQ02</t>
  </si>
  <si>
    <t>Entrada transmissor de pressão</t>
  </si>
  <si>
    <t>TP-E04-011</t>
  </si>
  <si>
    <t>==G1 GH01 =G3 GA01 BP001 -BP01</t>
  </si>
  <si>
    <t>==G1 GH01 =G3 GAD00</t>
  </si>
  <si>
    <t>Sistema-Dosagem-ETA1A</t>
  </si>
  <si>
    <t>Bomba peristaltica reserva ETA 1A</t>
  </si>
  <si>
    <t>BWP-E04-012</t>
  </si>
  <si>
    <t>==G1 GH01 =G3 GAD01 GP001 -GP01</t>
  </si>
  <si>
    <t>==G1 GH01 =G3 GAD01</t>
  </si>
  <si>
    <t>AWP-E04-005</t>
  </si>
  <si>
    <t>==G1 GH01 =G3 GAD01 HW001 -HW01</t>
  </si>
  <si>
    <t>RWP-EO4-006</t>
  </si>
  <si>
    <t>==G1 GH01 =G3 GAD01 HW001 -CM01</t>
  </si>
  <si>
    <t>Sensor de níve tanque de solução (carbonto de sódio)</t>
  </si>
  <si>
    <t>SN-E04-010</t>
  </si>
  <si>
    <t>==G1 GH01 =G3 GAD01 HW001 -CM01 BL01</t>
  </si>
  <si>
    <t>Dosificador produto sulfato de aluminio</t>
  </si>
  <si>
    <t>DWP-E04-004</t>
  </si>
  <si>
    <t>==G1 GH01 =G3 GAD01 GL001 -GL01</t>
  </si>
  <si>
    <t>EV-E04-281</t>
  </si>
  <si>
    <t>==G1 GH01 =G3 GAD01 GL001 -GL01 QR01</t>
  </si>
  <si>
    <t>Fludificador neumático tanque de preparo sulfato de aluminio</t>
  </si>
  <si>
    <t>EV-E04-275</t>
  </si>
  <si>
    <t>==G1 GH01 =G3 GAD01 CM001 CM01 GS01</t>
  </si>
  <si>
    <t>Tanque coletor dosificador de sulfato de aluminio</t>
  </si>
  <si>
    <t>PWP-E04-004</t>
  </si>
  <si>
    <t>==G1 GH01 =G3 GAD01 CM001 -CM01</t>
  </si>
  <si>
    <t>Sensor nível máximo tanque coletor sulfato de aluminio</t>
  </si>
  <si>
    <t>SN-E04-017</t>
  </si>
  <si>
    <t>==G1 GH01 =G3 GAD01 CM001 -CM01 BL01</t>
  </si>
  <si>
    <t>Sensor nível minimo tanque coletor sulfato de aluminio</t>
  </si>
  <si>
    <t>SN-E04-018</t>
  </si>
  <si>
    <t>==G1 GH01 =G3 GAD01 CM001 -CM01 BL02</t>
  </si>
  <si>
    <t>==G1 GH01 =G3 GAD01 WP001</t>
  </si>
  <si>
    <t>Bomba peristaltica carbonato de sódio</t>
  </si>
  <si>
    <t>BWP-E04-011</t>
  </si>
  <si>
    <t>O_BWP-E04-011</t>
  </si>
  <si>
    <t>==G1 GH01 =G3 GAD01 BF001 -BF01</t>
  </si>
  <si>
    <t>==G1 GH01 =G3 GAD02</t>
  </si>
  <si>
    <t>Agitador sulfato de aluminio</t>
  </si>
  <si>
    <t>AWP-E04-004</t>
  </si>
  <si>
    <t>==G1 GH01 =G3 GAD02 HW001 -HW01</t>
  </si>
  <si>
    <t>RWP-E04-005</t>
  </si>
  <si>
    <t>==G1 GH01 =G3 GAD02 HW001 -CM01</t>
  </si>
  <si>
    <t>Sensor de níve tanque de solução (sulfato de aluminio)</t>
  </si>
  <si>
    <t>SN-E04-009</t>
  </si>
  <si>
    <t>==G1 GH01 =G3 GAD02 HW001 -CM01 BL01</t>
  </si>
  <si>
    <t>Dosificador produto carbonato de sódio</t>
  </si>
  <si>
    <t>DWP-E04-003</t>
  </si>
  <si>
    <t>==G1 GH01 =G3 GAD02 GL001 -GL01</t>
  </si>
  <si>
    <t>Clapeta de tolva dosificadora carbonato de sodio</t>
  </si>
  <si>
    <t>EV-E04-282</t>
  </si>
  <si>
    <t>==G1 GH01 =G3 GAD02 GL001 -GL01 QR01</t>
  </si>
  <si>
    <t>Fludificador neumático tanque de preparo carbonato de sódio</t>
  </si>
  <si>
    <t>EV-E04-276</t>
  </si>
  <si>
    <t>==G1 GH01 =G3 GAD02 CM001 -CM01 GS01</t>
  </si>
  <si>
    <t>Tanque coletor dosificador de carbonato de sódio</t>
  </si>
  <si>
    <t>PWP-E04-003</t>
  </si>
  <si>
    <t>Sensor nível máximo tanque coletor carbonato de sódio</t>
  </si>
  <si>
    <t>SN-E04-019</t>
  </si>
  <si>
    <t>==G1 GH01 =G3 GAD02 CM001 -CM01 BL01</t>
  </si>
  <si>
    <t>Sensor nível minimo tanque coletor carbonato de sódio</t>
  </si>
  <si>
    <t>SN-E04-020</t>
  </si>
  <si>
    <t>==G1 GH01 =G3 GAD02 CM001 -CM01 BL02</t>
  </si>
  <si>
    <t>==G1 GH01 =G3 GAD02 WP001</t>
  </si>
  <si>
    <t>Bomba peristaltica sulfato de alúminio</t>
  </si>
  <si>
    <t>BWP-E04-009</t>
  </si>
  <si>
    <t>==G1 GH01 =G3 GAD02 GP001 -GP01</t>
  </si>
  <si>
    <t>O_BWP-E04-009</t>
  </si>
  <si>
    <t>==G1 GH01 =G3 GAD02 BF001 -BF01</t>
  </si>
  <si>
    <t>==G1 GH01 =G3 GAD03</t>
  </si>
  <si>
    <t>Agitador hipoclorito de sódio</t>
  </si>
  <si>
    <t>AWP-E04-006</t>
  </si>
  <si>
    <t>==G1 GH01 =G3 GAD03 HW001 -HW01</t>
  </si>
  <si>
    <t>RWP-EO4-007</t>
  </si>
  <si>
    <t>==G1 GH01 =G3 GAD03 HW001 -CM01</t>
  </si>
  <si>
    <t>Sensor de níve tanque de solução (Hipoclorito de sódio)</t>
  </si>
  <si>
    <t>SN-E04-011</t>
  </si>
  <si>
    <t>==G1 GH01 =G3 GAD03 HW001 -CM01 BL01</t>
  </si>
  <si>
    <t>==G1 GH01 =G3 GAD03 WP001</t>
  </si>
  <si>
    <t>Bomba peristaltica hipoclorito de sódio</t>
  </si>
  <si>
    <t>BWP-E04-010</t>
  </si>
  <si>
    <t>==G1 GH01 =G3 GAD03 GP001 -GP01</t>
  </si>
  <si>
    <t>O_BWP-E04-010</t>
  </si>
  <si>
    <t>==G1 GH01 =G3 GAD03 BF001 -BF01</t>
  </si>
  <si>
    <t>==G1 GH01 =G3 GDP01</t>
  </si>
  <si>
    <t>Sistema-Limpeza-ETA1A</t>
  </si>
  <si>
    <t>==G1 GH01 =G3 GDP01 WP001</t>
  </si>
  <si>
    <t>Bomba retrolavado</t>
  </si>
  <si>
    <t>BWP-E04-014</t>
  </si>
  <si>
    <t>==G1 GH01 =G3 GDP01 GP001 -GP01</t>
  </si>
  <si>
    <t>Antiretorno de motobomba de retrolavado</t>
  </si>
  <si>
    <t>WP-E04-070</t>
  </si>
  <si>
    <t>==G1 GH01 =G3 GDP01 RM001 -RM01</t>
  </si>
  <si>
    <t>Valvula-antiretorno-retrolavagem</t>
  </si>
  <si>
    <t>Valvula de bloqueio Y regulação de motobomba de retrolavado</t>
  </si>
  <si>
    <t>WP-E04-069</t>
  </si>
  <si>
    <t>==G1 GH01 =G3 GDP01 QM001 -QM01</t>
  </si>
  <si>
    <t>Valvula-retrolavagem</t>
  </si>
  <si>
    <t>Valvula de mantenimento p/valvula venteo linea de retrolavado</t>
  </si>
  <si>
    <t>WP-E04-082</t>
  </si>
  <si>
    <t>==G1 GH01 =G3 GDP01 QM001 -QM02</t>
  </si>
  <si>
    <t>Valvula-manutenção-ventosa-retrolavagem</t>
  </si>
  <si>
    <t>Valvula de venteo de linea de retrolavado</t>
  </si>
  <si>
    <t>WP-E04-081</t>
  </si>
  <si>
    <t>==G1 GH01 =G3 GDP01 QM001 -QM03</t>
  </si>
  <si>
    <t>Ventosa-retrolavagem</t>
  </si>
  <si>
    <t>Valvula desague tramo de tuberia entrada agua retrolavado</t>
  </si>
  <si>
    <t>WP-E04-083</t>
  </si>
  <si>
    <t>==G1 GH01 =G3 GDP01 QM001 -QM04</t>
  </si>
  <si>
    <t>Valvula-drenagem-retrolavagem</t>
  </si>
  <si>
    <t>Valvula admissão agua lavado tanque filtro A</t>
  </si>
  <si>
    <t>EV-E04-266</t>
  </si>
  <si>
    <t>==G1 GH01 =G3 GDP01 QM001 -QM05</t>
  </si>
  <si>
    <t>Valvula-entrada-retrolavagem-filtro-A</t>
  </si>
  <si>
    <t>Valvula admissão agua lavado tanque filtro B</t>
  </si>
  <si>
    <t>EV-E04-267</t>
  </si>
  <si>
    <t>==G1 GH01 =G3 GDP01 QM001 -QM06</t>
  </si>
  <si>
    <t>Valvula-entrada-retrolavagem-filtro-B</t>
  </si>
  <si>
    <t>Sistema de precipitação (Decantação/Floculação) ETA 1A</t>
  </si>
  <si>
    <t>==G1 GH01 =G3 GDD01</t>
  </si>
  <si>
    <t>Sistema-Precipitação-ETA1A</t>
  </si>
  <si>
    <t xml:space="preserve">Tanque decantador / Floculador </t>
  </si>
  <si>
    <t>JWB-E04-001 / FDS-01</t>
  </si>
  <si>
    <t>==G1 GH01 =G3 GDD01 HN001 -HN01</t>
  </si>
  <si>
    <t>Tanque-decantador</t>
  </si>
  <si>
    <t>Agitador de floculador</t>
  </si>
  <si>
    <t>AWB-E04-001</t>
  </si>
  <si>
    <t>==G1 GH01 =G3 GDD01 HN001 -HW01</t>
  </si>
  <si>
    <t>Agitador-floculador</t>
  </si>
  <si>
    <t>Tanque redução de pressão</t>
  </si>
  <si>
    <t>RWB-E04-001</t>
  </si>
  <si>
    <t>==G1 GH01 =G3 GDD01 CM001 -CM01</t>
  </si>
  <si>
    <t>Tanque-reducao-pressao</t>
  </si>
  <si>
    <t>Tanque de cebado</t>
  </si>
  <si>
    <t>RWB-E04-002</t>
  </si>
  <si>
    <t>==G1 GH01 =G3 GDD01 CM001 -CM02</t>
  </si>
  <si>
    <t>Tanque-cebado</t>
  </si>
  <si>
    <t>Sensor de nível máximo tanque cebado</t>
  </si>
  <si>
    <t>SN-E04-021</t>
  </si>
  <si>
    <t>==G1 GH01 =G3 GDD01 CM001 -CM02 BL02</t>
  </si>
  <si>
    <t>Sensor-nivel-max-tanque-cebado</t>
  </si>
  <si>
    <t>Sensor de nível minimo tanque cebado</t>
  </si>
  <si>
    <t>SN-E04-022</t>
  </si>
  <si>
    <t>Sensor-nivel-min-tanque-cebado</t>
  </si>
  <si>
    <t>Tubulação antes do decantador</t>
  </si>
  <si>
    <t>==G1 GH01 =G3 GDD01 WP001</t>
  </si>
  <si>
    <t>Funcao-transporte-agua</t>
  </si>
  <si>
    <t>Tubulação depois do decantador</t>
  </si>
  <si>
    <t>==G1 GH01 =G3 GDD01 WP002</t>
  </si>
  <si>
    <t>Funcao-transporte-agua-decantador</t>
  </si>
  <si>
    <t>Tubulação depois do filtro cebado</t>
  </si>
  <si>
    <t>==G1 GH01 =G3 GDD01 WP003</t>
  </si>
  <si>
    <t>Funcao-transporte-agua-cebado</t>
  </si>
  <si>
    <t>Valvula de bloqueio Y regulação de motobomba de filtro</t>
  </si>
  <si>
    <t>WP-E04-076</t>
  </si>
  <si>
    <t>==G1 GH01 =G3 GDD01 QM001 -QM01</t>
  </si>
  <si>
    <t>Valvula-bloqueio-motobomba</t>
  </si>
  <si>
    <t>Valvula admissão agua normal tanque filtro A</t>
  </si>
  <si>
    <t>EV-E04-262</t>
  </si>
  <si>
    <t>==G1 GH01 =G3 GDD01 QM001 -QM02</t>
  </si>
  <si>
    <t>Valvula admissão agua normal tanque filtro B</t>
  </si>
  <si>
    <t>EV-E04-263</t>
  </si>
  <si>
    <t>==G1 GH01 =G3 GDD01 QM001 -QM03</t>
  </si>
  <si>
    <t>Valvula de bloqueio de motobomba de filtro</t>
  </si>
  <si>
    <t>WP-E04-074</t>
  </si>
  <si>
    <t>==G1 GH01 =G3 GDD01 QM001 -QM04</t>
  </si>
  <si>
    <t>Antiretorno de motobomba de filtro</t>
  </si>
  <si>
    <t>WP-E04-075</t>
  </si>
  <si>
    <t>==G1 GH01 =G3 GDD01 RM001 -RM01</t>
  </si>
  <si>
    <t>Valvula-antiretorno-motobomba</t>
  </si>
  <si>
    <t>Bomba filtrado tanque cebado</t>
  </si>
  <si>
    <t>BWP-E04-013</t>
  </si>
  <si>
    <t>==G1 GH01 =G3 GDD01 GP001 -GP01</t>
  </si>
  <si>
    <t>Bomba-tanque-cebado</t>
  </si>
  <si>
    <t>Tubulação drenagem decantador</t>
  </si>
  <si>
    <t>==G1 GH01 =G3 GDD01 WP004</t>
  </si>
  <si>
    <t>Funcao-tranporte-drenagem-decantador</t>
  </si>
  <si>
    <t>Valvula de descarga de lodo do decantador</t>
  </si>
  <si>
    <t>EV-E04-201</t>
  </si>
  <si>
    <t>==G1 GH01 =G3 GDD01 QM001 -QM05</t>
  </si>
  <si>
    <t>Valvula-drenagem-decantador</t>
  </si>
  <si>
    <t>Tubulação drenagem tanque cebado</t>
  </si>
  <si>
    <t>==G1 GH01 =G3 GDD01 WP005</t>
  </si>
  <si>
    <t>Funcao-transporte-drenagem-cebado</t>
  </si>
  <si>
    <t>Valvula de drenagem tanque de cebado</t>
  </si>
  <si>
    <t>WP-E04-080</t>
  </si>
  <si>
    <t>==G1 GH01 =G3 GDD01 QM001 -QM06</t>
  </si>
  <si>
    <t>Valvula-drenagem-tanque-cebado</t>
  </si>
  <si>
    <t>==G1 GH01 =G3 GDB01</t>
  </si>
  <si>
    <t>Sistema-Filtragem-ETA1A</t>
  </si>
  <si>
    <t>==G1 GH01 =G3 GDB01 HN01</t>
  </si>
  <si>
    <t>Filtro de areia A</t>
  </si>
  <si>
    <t>FWP-E04-003</t>
  </si>
  <si>
    <t>==G1 GH01 =G3 GDB01 HN01 -HN01</t>
  </si>
  <si>
    <t>Pressão diferencial tanque filtro A</t>
  </si>
  <si>
    <t>PDS-E04-236</t>
  </si>
  <si>
    <t>==G1 GH01 =G3 GDB01 HN01 -HN01 BP01</t>
  </si>
  <si>
    <t>Filtro de areia B</t>
  </si>
  <si>
    <t>FWP-E04-004</t>
  </si>
  <si>
    <t>==G1 GH01 =G3 GDB01 HN01 -HN02</t>
  </si>
  <si>
    <t>Pressão diferencial tanque filtro B</t>
  </si>
  <si>
    <t>PDS-E04-238</t>
  </si>
  <si>
    <t>==G1 GH01 =G3 GDB01 HN01 -HN02 BP01</t>
  </si>
  <si>
    <t>==G1 GH01 =G3 GDB01 WP001</t>
  </si>
  <si>
    <t>Valvula saida agua normal tanque filtro A</t>
  </si>
  <si>
    <t>EV-E04-264</t>
  </si>
  <si>
    <t>==G1 GH01 =G3 GDB01 HN001 -HN01 QM01</t>
  </si>
  <si>
    <t>==G1 GH01 =G3 GDB01 WP002</t>
  </si>
  <si>
    <t>Valvula saida agua normal tanque filtro B</t>
  </si>
  <si>
    <t>EV-E04-265</t>
  </si>
  <si>
    <t>==G1 GH01 =G3 GDB01 HN001 -HN02 QM01</t>
  </si>
  <si>
    <t>==G1 GH01 =G3 GDB01 WP003</t>
  </si>
  <si>
    <t>Valvula saida agua lavado tanque filtro A ETA 1A</t>
  </si>
  <si>
    <t>EV-E04-260</t>
  </si>
  <si>
    <t>==G1 GH01 =G3 GDB01 QM001 -QM01</t>
  </si>
  <si>
    <t>Valvula de drenagem filtro de arena A ETA 1A</t>
  </si>
  <si>
    <t>WP-E04-078</t>
  </si>
  <si>
    <t>==G1 GH01 =G3 GDB01 QM001 -QM04</t>
  </si>
  <si>
    <t>==G1 GH01 =G3 GDB01 WP004</t>
  </si>
  <si>
    <t>Valvula de drenagem filtro de arena B ETA 1A</t>
  </si>
  <si>
    <t>WP-E04-079</t>
  </si>
  <si>
    <t>==G1 GH01 =G3 GDB01 QM001 -QM03</t>
  </si>
  <si>
    <t>Valvula saida agua lavado tanque filtro B ETA 1A</t>
  </si>
  <si>
    <t>EV-E04-261</t>
  </si>
  <si>
    <t>==G1 GH01 =G3 GDB01 QM001 -QM02</t>
  </si>
  <si>
    <t>==G1 GH01 =G3 GDB01 WP005</t>
  </si>
  <si>
    <t>Detector de fluxo agua normal filtro A</t>
  </si>
  <si>
    <t>FS-E04-140</t>
  </si>
  <si>
    <t>==G1 GH01 =G3 GDB01 HN001 -HN01 BF01</t>
  </si>
  <si>
    <t>==G1 GH01 =G3 GDB01 WP006</t>
  </si>
  <si>
    <t>Detector de fluxo agua normal filtro B</t>
  </si>
  <si>
    <t>FS-E04-142</t>
  </si>
  <si>
    <t>==G1 GH01 =G3 GDB01 HN001 -HN02 BF01</t>
  </si>
  <si>
    <t>Tubulação agua lavado filtro A</t>
  </si>
  <si>
    <t>==G1 GH01 =G3 GDB01 WP007</t>
  </si>
  <si>
    <t>Detector de fluxo agua lavado filtro A</t>
  </si>
  <si>
    <t>FS-E04-141</t>
  </si>
  <si>
    <t>==G1 GH01 =G3 GDB01 HN001 -HN01 BF02</t>
  </si>
  <si>
    <t>==G1 GH01 =G3 GDB01 WP008</t>
  </si>
  <si>
    <t>Detector de fluxo agua lavado filtro B</t>
  </si>
  <si>
    <t>FS-E04-143</t>
  </si>
  <si>
    <t>==G1 GH01 =G3 GDB01 HN001 -HN02 BF02</t>
  </si>
  <si>
    <t>Sistema de armazenamento de agua (Industrial filtro até reservatório) ETA 1A</t>
  </si>
  <si>
    <t>==G1 GH01 =G3 GDL01</t>
  </si>
  <si>
    <t>Sistema-Armazenamento-Agua-Industrial-ETA1A</t>
  </si>
  <si>
    <t>Tubulação de agua industrial</t>
  </si>
  <si>
    <t>==G1 GH01 =G3 GDL01 WP001</t>
  </si>
  <si>
    <t>Funcao-transporte-agua-industrial</t>
  </si>
  <si>
    <t>Valvula de mantenimento para sensor PH de saida</t>
  </si>
  <si>
    <t>WP-E04-087</t>
  </si>
  <si>
    <t>==G1 GH01 =G3 GDL01 QM001 -QM01</t>
  </si>
  <si>
    <t>Valvula de regulação saida de agua industrial</t>
  </si>
  <si>
    <t>WP-E04-072</t>
  </si>
  <si>
    <t>==G1 GH01 =G3 GDL01 QM001 -QM02</t>
  </si>
  <si>
    <t>Valvula de corte toma de muestra para medicion salida agua potavel</t>
  </si>
  <si>
    <t>WP-E04-088</t>
  </si>
  <si>
    <t>==G1 GH01 =G3 GDL01 QM001 -QM03</t>
  </si>
  <si>
    <t>Valvula desaque tramo de tuberia saida agua industrial</t>
  </si>
  <si>
    <t>WP-E04-084</t>
  </si>
  <si>
    <t>==G1 GH01 =G3 GDL01 QM001 -QM04</t>
  </si>
  <si>
    <t>Valvula-drenagem-saida-agua</t>
  </si>
  <si>
    <t xml:space="preserve">Antiretorno de filtro de arena </t>
  </si>
  <si>
    <t>WP-E04-073</t>
  </si>
  <si>
    <t>==G1 GH01 =G3 GDL01 RM001 -RM01</t>
  </si>
  <si>
    <t>Valvula-antiretorno-saida-agua</t>
  </si>
  <si>
    <t>MPH-E04-012</t>
  </si>
  <si>
    <t>==G1 GH01 =G3 GDL01 BQ001 -BQ01</t>
  </si>
  <si>
    <t>MRC-E04-013</t>
  </si>
  <si>
    <t>==G1 GH01 =G3 GDL01 BQ001 -BQ02</t>
  </si>
  <si>
    <t>Saida medidor de turbiedad</t>
  </si>
  <si>
    <t>MTU-E04-014</t>
  </si>
  <si>
    <t>==G1 GH01 =G3 GDL01 BQ001 -BQ03</t>
  </si>
  <si>
    <t>Sensor de nível de agua reservatório água industrial</t>
  </si>
  <si>
    <t>SN-E04-012</t>
  </si>
  <si>
    <t>==G1 GH01 =G3 GDL01 BT001 -BT01</t>
  </si>
  <si>
    <t>Sensor-nivel-agua-reservatorio</t>
  </si>
  <si>
    <t>Temperatura de agua reservorio agua adicional</t>
  </si>
  <si>
    <t>ST-E04-004</t>
  </si>
  <si>
    <t>==G1 GH01 =G3 GDL01 BL001 -BL01</t>
  </si>
  <si>
    <t>Sensor-temperatura-agua-reservatorio</t>
  </si>
  <si>
    <t>Proposta 6</t>
  </si>
  <si>
    <t>Proposta 7</t>
  </si>
  <si>
    <t>Cor</t>
  </si>
  <si>
    <t>Significado</t>
  </si>
  <si>
    <t>Amarelo</t>
  </si>
  <si>
    <t>Arquivo de montagem comum</t>
  </si>
  <si>
    <t>Verde</t>
  </si>
  <si>
    <t>Azul</t>
  </si>
  <si>
    <t>Arquivo de montagem de rota</t>
  </si>
  <si>
    <t>Branco</t>
  </si>
  <si>
    <t>Arquivo de peça</t>
  </si>
  <si>
    <t>Código RDS - Função - Proposta 0</t>
  </si>
  <si>
    <t>Código RDS - Função - Proposta 1</t>
  </si>
  <si>
    <t>=G1</t>
  </si>
  <si>
    <t>=G1 GDN</t>
  </si>
  <si>
    <t>Geral</t>
  </si>
  <si>
    <t>=G1 GDN01 CM001 -CM01</t>
  </si>
  <si>
    <t>=G1 GDN01 GQ001 -GQ01</t>
  </si>
  <si>
    <t>==G1 GH01 =G1 GDN01 GQ002 -GQ01</t>
  </si>
  <si>
    <t>=G1 GDN01 CM001 -CM01 BL01</t>
  </si>
  <si>
    <t>=G1 GDN01 QM001 -QM04</t>
  </si>
  <si>
    <t>==G1 GH01 =G1 GDN01 QM001 -QM04</t>
  </si>
  <si>
    <t>=G1 GDN01 QM001 -QM01</t>
  </si>
  <si>
    <t>=G1 GDN01 GQ001 -GQ01 BT01</t>
  </si>
  <si>
    <t>==G1 GH01 =G1 GDN01 GQ002 -GQ01 BT01</t>
  </si>
  <si>
    <t>=G1 GDN01 CM001 -CM01 GS01</t>
  </si>
  <si>
    <t>=G1 GDN01 GQ001 -GQ01 QM01</t>
  </si>
  <si>
    <t>==G1 GH01 =G1 GDN01 GQ002 -GQ01 QM01</t>
  </si>
  <si>
    <t>=G1 GDN01 CM001 -CM02</t>
  </si>
  <si>
    <t>==G1 GH01 =G1 GDN02 CM001 -CM02</t>
  </si>
  <si>
    <t>=G1 GDN01 GQ001 -GQ02</t>
  </si>
  <si>
    <t>==G1 GH01 =G1 GDN02 GQ002 -GQ02</t>
  </si>
  <si>
    <t>=G1 GDN01 CM001 -CM02 BL01</t>
  </si>
  <si>
    <t>==G1 GH01 =G1 GDN02 CM001 -CM02 BL01</t>
  </si>
  <si>
    <t>=G1 GDN01 QM001 -QM02</t>
  </si>
  <si>
    <t>=G1 GDN01 QM001 -QM03</t>
  </si>
  <si>
    <t>==G1 GH01 =G1 GDN02 QM001 -QM03</t>
  </si>
  <si>
    <t>=G1 GDN01 GQ001 -GQ02 BT01</t>
  </si>
  <si>
    <t>==G1 GH01 =G1 GDN02 GQ002 -GQ02 BT01</t>
  </si>
  <si>
    <t>=G1 GDN01 CM001 -CM02 GS01</t>
  </si>
  <si>
    <t>==G1 GH01 =G1 GDN02 CM001 -CM02 GS01</t>
  </si>
  <si>
    <t>=G1 GDN01 GQ001 -GQ02 QM01</t>
  </si>
  <si>
    <t>==G1 GH01 =G1 GDN02 GQ002 -GQ02 QM01</t>
  </si>
  <si>
    <t>=G1 GDN01 CM001 -CM03</t>
  </si>
  <si>
    <t>=G1 GDN01 CM001 -CM03 BL01</t>
  </si>
  <si>
    <t>=G1 GDN01 QM002 -QM02</t>
  </si>
  <si>
    <t>=G1 GDN02 QM001 -QM02</t>
  </si>
  <si>
    <t>=G1 GDN01 QM002 -QM01</t>
  </si>
  <si>
    <t>=G1 GDN02 QM001 -QM01</t>
  </si>
  <si>
    <t>=G1 GDN01 GP002 -GP01</t>
  </si>
  <si>
    <t>=G1 GDN02 GP001 -GP01</t>
  </si>
  <si>
    <t>=G1 GDN01 BF002 -BF01</t>
  </si>
  <si>
    <t>=G1 GDN02 BF001 -BF01</t>
  </si>
  <si>
    <t>ETA 1A</t>
  </si>
  <si>
    <t>Tubulação Carnonato de sódio</t>
  </si>
  <si>
    <t>=G1 GDN01 QM003 -QM02</t>
  </si>
  <si>
    <t>=G1 GDN03 QM001 -QM02</t>
  </si>
  <si>
    <t>=G1 GDN01 QM003 -QM01</t>
  </si>
  <si>
    <t>=G1 GDN03 QM001 -QM01</t>
  </si>
  <si>
    <t>=G1 GDN01 GP003 -GP01</t>
  </si>
  <si>
    <t>=G1 GDN03 GP001 -GP01</t>
  </si>
  <si>
    <t>=G1 GDN01 BF003 -BF01</t>
  </si>
  <si>
    <t>=G1 GDN03 BF001 -BF01</t>
  </si>
  <si>
    <t>Sistema de ar comprimido</t>
  </si>
  <si>
    <t>=G1 XC</t>
  </si>
  <si>
    <t xml:space="preserve"> </t>
  </si>
  <si>
    <t>=G1 XC01 GQ001</t>
  </si>
  <si>
    <t>=G1 XC01 GQ001 -GQ01</t>
  </si>
  <si>
    <t>=G1 XC01 GQ001 -GQ02</t>
  </si>
  <si>
    <t>=G1 XC01 GQ001 -GQ03</t>
  </si>
  <si>
    <t>=G1 XC01 BP001 -BP01</t>
  </si>
  <si>
    <t>=G1 GA</t>
  </si>
  <si>
    <t>=G1 GA01 WP001</t>
  </si>
  <si>
    <t>=G1 GA01 QM002</t>
  </si>
  <si>
    <t>=G1 GA02 QM001</t>
  </si>
  <si>
    <t>=G1 GA01 QM002 QM01</t>
  </si>
  <si>
    <t>=G1 GA02 QM001 -QM01</t>
  </si>
  <si>
    <t>=G1 GA01 QM002 QM02</t>
  </si>
  <si>
    <t>=G1 GA02 QM001 -QM02</t>
  </si>
  <si>
    <t>=G1 GA01 BF002 -BF01</t>
  </si>
  <si>
    <t>=G1 GA02 BF001 -BF01</t>
  </si>
  <si>
    <t>=G1 GA01 BP002 -BP01</t>
  </si>
  <si>
    <t>=G1 GA02 BP001 -BP01</t>
  </si>
  <si>
    <t>=G1 GA01 BQ002 -BQ01</t>
  </si>
  <si>
    <t>=G1 GA02 BQ001 -BQ01</t>
  </si>
  <si>
    <t>=G1 GA01 BQ002 -BQ02</t>
  </si>
  <si>
    <t>=G1 GA02 BQ001 -BQ02</t>
  </si>
  <si>
    <t>==G1 GH01 =G3 GA01</t>
  </si>
  <si>
    <t>Fornecimento-Agua-Bruta-ETA1A</t>
  </si>
  <si>
    <t>=G1 GA01 QM003</t>
  </si>
  <si>
    <t>=G1 GA03 QM001</t>
  </si>
  <si>
    <t>=G1 GA01 QM003 QM01</t>
  </si>
  <si>
    <t>=G1 GA03 QM001 -QM01</t>
  </si>
  <si>
    <t>=G1 GA01 QM003 QM02</t>
  </si>
  <si>
    <t>=G1 GA03 QM001 -QM02</t>
  </si>
  <si>
    <t>=G1 GA01 QM003 QM03</t>
  </si>
  <si>
    <t>=G1 GA03 QM001 -QM03</t>
  </si>
  <si>
    <t>=G1 GA01 BF003 BF01</t>
  </si>
  <si>
    <t>=G1 GA03 BF001 -BF01</t>
  </si>
  <si>
    <t>=G1 GA01 BF003 BF02</t>
  </si>
  <si>
    <t>=G1 GA03 BF001 -BF02</t>
  </si>
  <si>
    <t>=G1 GA01 BQ003 -BQ01</t>
  </si>
  <si>
    <t>=G1 GA03 BQ001 -BQ01</t>
  </si>
  <si>
    <t>=G1 GA01 BQ003 -BQ02</t>
  </si>
  <si>
    <t>=G1 GA03 BQ001 -BQ02</t>
  </si>
  <si>
    <t>=G1 GA01 BP003 -BP01</t>
  </si>
  <si>
    <t>=G1 GA03 BP001 -BP01</t>
  </si>
  <si>
    <t>=G1 GH0</t>
  </si>
  <si>
    <t>=G1 GH01 GP001 -GP01</t>
  </si>
  <si>
    <t>=G1 GH01 GP001 -GP02</t>
  </si>
  <si>
    <t>=G1 GH01 CM001 -BF01</t>
  </si>
  <si>
    <t>=G1 GH01 QM001 -QM01</t>
  </si>
  <si>
    <t>=G1 GH01 QM001 -QM02</t>
  </si>
  <si>
    <t>=G1 GH01 QM001 -QM03</t>
  </si>
  <si>
    <t>=G1 GH01 QM001 -QM04</t>
  </si>
  <si>
    <t>=G1 GH01 QM001 -QM05</t>
  </si>
  <si>
    <t>=G1 GH01 QM001 -QM06</t>
  </si>
  <si>
    <t>=G1 GH01 QM001 -QM07</t>
  </si>
  <si>
    <t>=G1 GH01 CM001</t>
  </si>
  <si>
    <t>=G1 GH01 CM001 -CM01</t>
  </si>
  <si>
    <t>=G1 GH01 CM001 -CM02</t>
  </si>
  <si>
    <t>=G1 GH01 CM001 -CM01 BL01</t>
  </si>
  <si>
    <t>=G1 GH01 CM001 -CM02 BL01</t>
  </si>
  <si>
    <t>=G1 GH01 CM001 -CM01 BT01</t>
  </si>
  <si>
    <r>
      <rPr>
        <sz val="10"/>
        <color rgb="FF000000"/>
        <rFont val="Arial"/>
      </rPr>
      <t xml:space="preserve">Temperatura de agua reservorio tanque </t>
    </r>
    <r>
      <rPr>
        <sz val="10"/>
        <color rgb="FF000000"/>
        <rFont val="Arial"/>
      </rPr>
      <t>B</t>
    </r>
  </si>
  <si>
    <t>=G1 GH01 CM001 -CM02 BT01</t>
  </si>
  <si>
    <t>=G1 GM</t>
  </si>
  <si>
    <t>=G1 GM01 WP001</t>
  </si>
  <si>
    <t>=G1 GM01 QM001 -QM01</t>
  </si>
  <si>
    <t>Sistema de dosagem de substancias</t>
  </si>
  <si>
    <t>=G1 GAD</t>
  </si>
  <si>
    <t>=G1 GAD01 GP001 -GP05</t>
  </si>
  <si>
    <t>==G1 GH01 =G2 GAD00 GP001 -GP05</t>
  </si>
  <si>
    <t>=G1 GAD01 HW001 -HW01</t>
  </si>
  <si>
    <t>=G1 GAD01 HW001 -CM01</t>
  </si>
  <si>
    <t>=G1 GAD01 HW001 -CM01 BL01</t>
  </si>
  <si>
    <t>=G1 GAD01 GL001 -GL01</t>
  </si>
  <si>
    <t>=G1 GAD01 GL001 -GL01 QR01</t>
  </si>
  <si>
    <t>=G1 GDN01 CM002 -CM01</t>
  </si>
  <si>
    <t>=G1 GDN02 CM001 -CM01</t>
  </si>
  <si>
    <t>==G1 GH01 =G2 GAD01 CM001-CM01</t>
  </si>
  <si>
    <t>=G1 GDN01 CM002 -CM01 BL01</t>
  </si>
  <si>
    <t>=G1 GDN02 CM001 -CM01 BL01</t>
  </si>
  <si>
    <t>==G1 GH01 =G2 GAD01 CM001-CM01 BL01</t>
  </si>
  <si>
    <t>=G1 GDN01 CM002 -CM01 BL02</t>
  </si>
  <si>
    <t>=G1 GDN02 CM001 -CM01 BL02</t>
  </si>
  <si>
    <t>==G1 GH01 =G2 GAD01 CM001-CM01 BL02</t>
  </si>
  <si>
    <t>=G1 GDN01 CM002 -CM01 GS01</t>
  </si>
  <si>
    <t>=G1 GDN02 CM001 -CM01 GS01</t>
  </si>
  <si>
    <t>==G1 GH01 =G2 GAD01 CM001-CM01 GS01</t>
  </si>
  <si>
    <t>=G1 GAD01 GP001 -GP01</t>
  </si>
  <si>
    <t>=G1 GAD01 BF001 -BF01</t>
  </si>
  <si>
    <t>=G1 GAD01 HW001 -HW02</t>
  </si>
  <si>
    <t>==G1 GH01 =G2 GAD02 HW001 -HW02</t>
  </si>
  <si>
    <t>=G1 GAD01 HW001 -CM02</t>
  </si>
  <si>
    <t>==G1 GH01 =G2 GAD02 HW001 -CM02</t>
  </si>
  <si>
    <t>=G1 GAD01 HW001 -CM02 BL01</t>
  </si>
  <si>
    <t>==G1 GH01 =G2 GAD02 HW001 -CM02 BL01</t>
  </si>
  <si>
    <t>=G1 GAD01 GL001 -GL02</t>
  </si>
  <si>
    <t>==G1 GH01 =G2 GAD01 GL001 -GL02</t>
  </si>
  <si>
    <t>=G1 GAD01 GL001 -GL02 QR01</t>
  </si>
  <si>
    <t>==G1 GH01 =G2 GAD01 GL001 -GL02 QR01</t>
  </si>
  <si>
    <t>=G1 GDN01 CM002 -CM02</t>
  </si>
  <si>
    <t>=G1 GDN02 CM001 -CM02</t>
  </si>
  <si>
    <t>==G1 GH01 =G2 GAD01 CM001-CM02</t>
  </si>
  <si>
    <t>=G1 GDN01 CM002 -CM02 BL01</t>
  </si>
  <si>
    <t>=G1 GDN02 CM001 -CM02 BL01</t>
  </si>
  <si>
    <t>==G1 GH01 =G2 GAD01 CM001-CM02 BL01</t>
  </si>
  <si>
    <t>=G1 GDN01 CM002 -CM02 BL02</t>
  </si>
  <si>
    <t>=G1 GDN02 CM001 -CM02 BL02</t>
  </si>
  <si>
    <t>==G1 GH01 =G2 GAD01 CM001-CM02 BL02</t>
  </si>
  <si>
    <t>=G1 GDN01 CM002 -CM02 GS01</t>
  </si>
  <si>
    <t>=G1 GDN02 CM001 -CM02 GS01</t>
  </si>
  <si>
    <t>==G1 GH01 =G2 GAD01 CM001-CM02 GS01</t>
  </si>
  <si>
    <t>=G1 GAD01 GP001 -GP02</t>
  </si>
  <si>
    <t>==G1 GH01 =G2 GAD02 GP001 -GP-2</t>
  </si>
  <si>
    <t>=G1 GAD01 BF001 -BF02</t>
  </si>
  <si>
    <t>==G1 GH01 =G2 GAD02 BF001 -BF02</t>
  </si>
  <si>
    <t>=G1 GAD01 HW001 -HW03</t>
  </si>
  <si>
    <t>==G1 GH01 =G2 GAD03 HW001 -HW03</t>
  </si>
  <si>
    <t>=G1 GAD01 HW001 -CM03</t>
  </si>
  <si>
    <t>==G1 GH01 =G2 GAD03 HW001 -CM03</t>
  </si>
  <si>
    <t>=G1 GAD01 HW001 -CM03 BL01</t>
  </si>
  <si>
    <t>==G1 GH01 =G2 GAD03 HW001 -CM03BL01</t>
  </si>
  <si>
    <t>=G1 GAD01 GP001 -GP03</t>
  </si>
  <si>
    <t>==G1 GH01 =G2 GAD01 GP001 -GP03</t>
  </si>
  <si>
    <t>=G1 GAD01 BF001 -BF03</t>
  </si>
  <si>
    <t>==G1 GH01 =G2 GAD01 BF001 -BF03</t>
  </si>
  <si>
    <t>=G1 GAD01 GP001 -GP04</t>
  </si>
  <si>
    <t>==G1 GH01 =G2 GAD01 GP001 -GP04</t>
  </si>
  <si>
    <t>=G1 GAD01 BF001 -BF04</t>
  </si>
  <si>
    <t>==G1 GH01 =G2 GAD01 BF001 -BF04</t>
  </si>
  <si>
    <t>=G1 GAD01 GP002 -GP04</t>
  </si>
  <si>
    <t>=G1 GAD02 GP001 -GP04</t>
  </si>
  <si>
    <t>==G1 GH01 =G3 GAD01 GP001 -GP04</t>
  </si>
  <si>
    <t>=G1 GAD01 HW002 -HW01</t>
  </si>
  <si>
    <t>=G1 GAD02 HW001 -HW01</t>
  </si>
  <si>
    <t>=G1 GAD01 HW002 -CM01</t>
  </si>
  <si>
    <t>=G1 GAD02 HW001 -CM01</t>
  </si>
  <si>
    <t>=G1 GAD01 HW002 -CM01 BL01</t>
  </si>
  <si>
    <t>=G1 GAD02 HW001 -CM01 BL01</t>
  </si>
  <si>
    <t>=G1 GAD01 GL002 -GL01</t>
  </si>
  <si>
    <t>=G1 GAD02 GL001 -GL01</t>
  </si>
  <si>
    <t>=G1 GAD01 GL002 -GL01 QR01</t>
  </si>
  <si>
    <t>=G1 GAD02 GL001 -GL01 QR01</t>
  </si>
  <si>
    <t>=G1 GDN01 CM003 -CM01 GS01</t>
  </si>
  <si>
    <t>=G1 GDN03 CM001 -CM01 GS01</t>
  </si>
  <si>
    <t>=G1 GDN01 CM003 -CM01</t>
  </si>
  <si>
    <t>=G1 GDN03 CM001 -CM01</t>
  </si>
  <si>
    <t>=G1 GDN01 CM003 -CM01 BL01</t>
  </si>
  <si>
    <t>=G1 GDN03 CM001 -CM01 BL01</t>
  </si>
  <si>
    <t>=G1 GDN01 CM003 -CM01 BL02</t>
  </si>
  <si>
    <t>=G1 GDN03 CM001 -CM01 BL02</t>
  </si>
  <si>
    <t>=G1 GAD01 GP002 -GP01</t>
  </si>
  <si>
    <t>=G1 GAD02 GP001 -GP01</t>
  </si>
  <si>
    <t>=G1 GAD01 BF002 -BF01</t>
  </si>
  <si>
    <t>=G1 GAD02 BF001 -BF01</t>
  </si>
  <si>
    <t>=G1 GAD01 HW002 -HW02</t>
  </si>
  <si>
    <t>=G1 GAD02 HW001 -HW02</t>
  </si>
  <si>
    <t>==G1 GH01 =G3 GAD02 HW001 -HW02</t>
  </si>
  <si>
    <t>=G1 GAD01 HW002 -CM02</t>
  </si>
  <si>
    <t>=G1 GAD02 HW001 -CM02</t>
  </si>
  <si>
    <t>==G1 GH01 =G3 GAD02 HW001 -CM02</t>
  </si>
  <si>
    <t>=G1 GAD01 HW002 -CM02 BL01</t>
  </si>
  <si>
    <t>=G1 GAD02 HW001 -CM02 BL01</t>
  </si>
  <si>
    <t>==G1 GH01 =G3 GAD02 HW001 -CM02 BL01</t>
  </si>
  <si>
    <t>=G1 GAD01 GL002 -GL02</t>
  </si>
  <si>
    <t>=G1 GAD02 GL001 -GL02</t>
  </si>
  <si>
    <t>==G1 GH01 =G3 GAD02 GL001 -GL02</t>
  </si>
  <si>
    <t>=G1 GAD01 GL002 -GL02 QR01</t>
  </si>
  <si>
    <t>=G1 GAD02 GL001 -GL02 QR01</t>
  </si>
  <si>
    <t>==G1 GH01 =G3 GAD02 GL001 -GL02 QR01</t>
  </si>
  <si>
    <t>=G1 GDN01 CM003 -CM02 GS01</t>
  </si>
  <si>
    <t>=G1 GDN03 CM001 -CM02 GS01</t>
  </si>
  <si>
    <t>==G1 GH01 =G3 GAD02 CM001 -CM02 GS01</t>
  </si>
  <si>
    <t>=G1 GDN01 CM003 -CM02</t>
  </si>
  <si>
    <t>=G1 GDN03 CM001 -CM02</t>
  </si>
  <si>
    <t>==G1 GH01 =G3 GAD02 CM001 -CM02</t>
  </si>
  <si>
    <t>=G1 GDN01 CM003 -CM02 BL01</t>
  </si>
  <si>
    <t>=G1 GDN03 CM001 -CM02 BL01</t>
  </si>
  <si>
    <t>==G1 GH01 =G3 GAD02 CM001 -CM02 BL01</t>
  </si>
  <si>
    <t>=G1 GDN01 CM003 -CM02 BL02</t>
  </si>
  <si>
    <t>=G1 GDN03 CM001 -CM02 BL02</t>
  </si>
  <si>
    <t>==G1 GH01 =G3 GAD02 CM001 -CM02 BL02</t>
  </si>
  <si>
    <t>=G1 GAD01 GP002 -GP02</t>
  </si>
  <si>
    <t>=G1 GAD02 GP001 -GP02</t>
  </si>
  <si>
    <t>==G1 GH01 =G3 GAD02 GP001 -GP02</t>
  </si>
  <si>
    <t>=G1 GAD01 BF002 -BF02</t>
  </si>
  <si>
    <t>=G1 GAD02 BF001 -BF02</t>
  </si>
  <si>
    <t>==G1 GH01 =G3 GAD02 BF001 -BF02</t>
  </si>
  <si>
    <t>=G1 GAD01 HW002 -HW03</t>
  </si>
  <si>
    <t>=G1 GAD02 HW001 -HW03</t>
  </si>
  <si>
    <t>==G1 GH01 =G3 GAD03 HW001 -HW03</t>
  </si>
  <si>
    <t>=G1 GAD01 HW002 -CM03</t>
  </si>
  <si>
    <t>=G1 GAD02 HW001 -CM03</t>
  </si>
  <si>
    <t>==G1 GH01 =G3 GAD03 HW001 -CM03</t>
  </si>
  <si>
    <t>=G1 GAD01 HW002 -CM03 BL01</t>
  </si>
  <si>
    <t>=G1 GAD02 HW001 -CM03 BL01</t>
  </si>
  <si>
    <t>==G1 GH01 =G3 GAD03 HW001 -CM03 BL01</t>
  </si>
  <si>
    <t>=G1 GAD01 GP002 -GP03</t>
  </si>
  <si>
    <t>=G1 GAD02 GP001 -GP03</t>
  </si>
  <si>
    <t>==G1 GH01 =G3 GAD03 GP001 -GP03</t>
  </si>
  <si>
    <t>=G1 GAD01 BF002 -BF03</t>
  </si>
  <si>
    <t>=G1 GAD02 BF001 -BF03</t>
  </si>
  <si>
    <t>==G1 GH01 =G3 GAD03 BF001 -BF03</t>
  </si>
  <si>
    <t>Sistema de limpeza dos filtros</t>
  </si>
  <si>
    <t>=G1 GDP</t>
  </si>
  <si>
    <t>=G1 GDP01 VQ001</t>
  </si>
  <si>
    <t>=G1 GDP01 VQ001 -GP01</t>
  </si>
  <si>
    <t>=G1 GDP01 VQ001 -QM01</t>
  </si>
  <si>
    <t>=G1 GDP01 VQ001 -QM02</t>
  </si>
  <si>
    <t>=G1 GDP01 VQ002</t>
  </si>
  <si>
    <t>=G1 GDP02 VQ001</t>
  </si>
  <si>
    <t>=G1 GDP01 VQ002 -GP01</t>
  </si>
  <si>
    <t>=G1 GDP02 VQ001 -GP01</t>
  </si>
  <si>
    <t>=G1 GDP01 VQ002 -RM01</t>
  </si>
  <si>
    <t>=G1 GDP02 VQ001 -RM01</t>
  </si>
  <si>
    <t>=G1 GDP01 VQ002 -QM01</t>
  </si>
  <si>
    <t>=G1 GDP02 VQ001 -QM01</t>
  </si>
  <si>
    <t>=G1 GDP01 VQ002 -QM02</t>
  </si>
  <si>
    <t>=G1 GDP02 VQ001 -QM02</t>
  </si>
  <si>
    <t>=G1 GDP01 VQ002 -QM03</t>
  </si>
  <si>
    <t>=G1 GDP02 VQ001 -QM03</t>
  </si>
  <si>
    <t>=G1 GDP01 VQ002 -QM04</t>
  </si>
  <si>
    <t>=G1 GDP02 VQ001 -QM04</t>
  </si>
  <si>
    <t>=G1 GDP01 VQ002 -QM05</t>
  </si>
  <si>
    <t>=G1 GDP02 VQ001 -QM05</t>
  </si>
  <si>
    <t>=G1 GDP01 VQ002 -QM06</t>
  </si>
  <si>
    <t>=G1 GDP02 VQ001 -QM06</t>
  </si>
  <si>
    <t>Sistema de de precipitação (Clarificação)</t>
  </si>
  <si>
    <t>=G1 GDD</t>
  </si>
  <si>
    <t>=G1 GDD01 HN001 -HN01</t>
  </si>
  <si>
    <t>=G1 GDD01 QM001</t>
  </si>
  <si>
    <t>=G1 GDD01 QM001 -QM01</t>
  </si>
  <si>
    <t>=G1 GDD01 QM001 -QM02</t>
  </si>
  <si>
    <t>=G1 GDD01 QM001 -QM03</t>
  </si>
  <si>
    <t>Sistema de precipitação (Decantação/Floculação)</t>
  </si>
  <si>
    <t>=G1 GDD01 HN002 -HN01</t>
  </si>
  <si>
    <t>=G1 GDD02 HN001 -HN01</t>
  </si>
  <si>
    <t>=G1 GDD01 HN002 -HW01</t>
  </si>
  <si>
    <t>=G1 GDD02 HN001 -HW01</t>
  </si>
  <si>
    <t>=G1 GDD01 CM002 -CM01</t>
  </si>
  <si>
    <t>=G1 GDD02 CM001 -CM01</t>
  </si>
  <si>
    <t>=G1 GDD01 CM002 -CM02</t>
  </si>
  <si>
    <t>=G1 GDD02 CM001 -CM02</t>
  </si>
  <si>
    <t>=G1 GDD01 CM002 -CM02 BL01</t>
  </si>
  <si>
    <t>=G1 GDD02 CM001 -CM02 BL01</t>
  </si>
  <si>
    <t>=G1 GDD01 CM002 -CM02 BL02</t>
  </si>
  <si>
    <t>=G1 GDD02 CM001 -CM02 BL02</t>
  </si>
  <si>
    <t>=G1 GDD01 QM002 -QM01</t>
  </si>
  <si>
    <t>=G1 GDD02 QM001 -QM01</t>
  </si>
  <si>
    <t>=G1 GDD01 QM002 -QM02</t>
  </si>
  <si>
    <t>=G1 GDD02 QM001 -QM02</t>
  </si>
  <si>
    <t>=G1 GDD01 QM002 -QM03</t>
  </si>
  <si>
    <t>=G1 GDD02 QM001 -QM03</t>
  </si>
  <si>
    <t>=G1 GDD01 QM002 -QM04</t>
  </si>
  <si>
    <t>=G1 GDD02 QM001 -QM04</t>
  </si>
  <si>
    <t>=G1 GDD01 RM002 -RM01</t>
  </si>
  <si>
    <t>=G1 GDD02 RM001 -RM01</t>
  </si>
  <si>
    <t>=G1 GDD01 GP002 -GP01</t>
  </si>
  <si>
    <t>=G1 GDD02 GP001 -GP01</t>
  </si>
  <si>
    <t>=G1 GDD01 QM002 -QM05</t>
  </si>
  <si>
    <t>=G1 GDD02 QM001 -QM05</t>
  </si>
  <si>
    <t>=G1 GDD01 QM002 -QM06</t>
  </si>
  <si>
    <t>=G1 GDD02 QM001 -QM06</t>
  </si>
  <si>
    <t>Sistema de filtragem por areia</t>
  </si>
  <si>
    <t>=G1 GDB</t>
  </si>
  <si>
    <t>=G1 GDB01 HN001</t>
  </si>
  <si>
    <t>=G1 GDB01 HN001 -HN01</t>
  </si>
  <si>
    <t>=G1 GDB01 HN001 -HN01 BP01</t>
  </si>
  <si>
    <t>=G1 GDB01 HN001 -HN02</t>
  </si>
  <si>
    <t>=G1 GDB01 HN001 -HN02 BP01</t>
  </si>
  <si>
    <t>=G1 GDB01 HN001 -HN01 QM01</t>
  </si>
  <si>
    <t>=G1 GDB01 HN001 -HN02 QM01</t>
  </si>
  <si>
    <t>=G1 GDB01 QM001 -QM04</t>
  </si>
  <si>
    <t>=G1 GDB01 QM001 -QM03</t>
  </si>
  <si>
    <t>=G1 GDB01 QM001 -QM02</t>
  </si>
  <si>
    <t>=G1 GDB01 QM001 -QM01</t>
  </si>
  <si>
    <t>=G1 GDB01 HN001 -HN01 BF01</t>
  </si>
  <si>
    <t>=G1 GDB01 HN001 -HN01 BF02</t>
  </si>
  <si>
    <t>=G1 GDB01 HN001 -HN02 BF01</t>
  </si>
  <si>
    <t>=G1 GDB01 HN001 -HN02 BF02</t>
  </si>
  <si>
    <t>ETA 1 A</t>
  </si>
  <si>
    <t>=G1 GDB01 HN002</t>
  </si>
  <si>
    <t>=G1 GDB02 HN001</t>
  </si>
  <si>
    <t>Filtro de arena A</t>
  </si>
  <si>
    <t>=G1 GDB01 HN002 -HN01</t>
  </si>
  <si>
    <t>=G1 GDB02 HN001 -HN01</t>
  </si>
  <si>
    <t>=G1 GDB01 HN002 -HN01 BP01</t>
  </si>
  <si>
    <t>=G1 GDB02 HN001 -HN01 BP01</t>
  </si>
  <si>
    <t>Filtro de arena B</t>
  </si>
  <si>
    <t>=G1 GDB01 HN002 -HN02</t>
  </si>
  <si>
    <t>=G1 GDB02 HN001 -HN02</t>
  </si>
  <si>
    <t>=G1 GDB01 HN002 -HN02 BP01</t>
  </si>
  <si>
    <t>=G1 GDB02 HN001 -HN02 BP01</t>
  </si>
  <si>
    <t>=G1 GDB01 HN002 -HN01 QM01</t>
  </si>
  <si>
    <t>=G1 GDB02 HN001 -HN01 QM01</t>
  </si>
  <si>
    <t>==G1 GH01 =G3 GDB01 HN01 -HN01 QM01</t>
  </si>
  <si>
    <t>=G1 GDB01 HN002 -HN02 QM01</t>
  </si>
  <si>
    <t>=G1 GDB02 HN001 -HN02 QM01</t>
  </si>
  <si>
    <t>==G1 GH01 =G3 GDB01 HN01 -HN02 QM01</t>
  </si>
  <si>
    <t>=G1 GDB01 QM002 -QM01</t>
  </si>
  <si>
    <t>=G1 GDB02 QM001 -QM01</t>
  </si>
  <si>
    <t>=G1 GDB01 QM002 -QM04</t>
  </si>
  <si>
    <t>=G1 GDB02 QM001 -QM04</t>
  </si>
  <si>
    <t>=G1 GDB01 QM002 -QM03</t>
  </si>
  <si>
    <t>=G1 GDB02 QM001 -QM03</t>
  </si>
  <si>
    <t>=G1 GDB01 QM002 -QM02</t>
  </si>
  <si>
    <t>=G1 GDB02 QM001 -QM02</t>
  </si>
  <si>
    <t>=G1 GDB01 HN002 -HN01 BF01</t>
  </si>
  <si>
    <t>=G1 GDB02 HN001 -HN01 BF01</t>
  </si>
  <si>
    <t>==G1 GH01 =G3 GDB01 HN01 -HN01 BF01</t>
  </si>
  <si>
    <t>=G1 GDB01 HN002 -HN02 BF01</t>
  </si>
  <si>
    <t>=G1 GDB02 HN001 -HN02 BF01</t>
  </si>
  <si>
    <t>==G1 GH01 =G3 GDB01 HN01 -HN02 BF01</t>
  </si>
  <si>
    <t>=G1 GDB01 HN002 -HN01 BF02</t>
  </si>
  <si>
    <t>=G1 GDB02 HN001 -HN01 BF02</t>
  </si>
  <si>
    <t>==G1 GH01 =G3 GDB01 HN01 -HN01 BF02</t>
  </si>
  <si>
    <t>=G1 GDB01 HN002 -HN02 BF02</t>
  </si>
  <si>
    <t>=G1 GDB02 HN001 -HN02 BF02</t>
  </si>
  <si>
    <t>==G1 GH01 =G3 GDB01 HN01 -HN02 BF02</t>
  </si>
  <si>
    <t>Sistema de armazenamento de agua ( potavel filtro até reservatório)</t>
  </si>
  <si>
    <t>=G1 GDL</t>
  </si>
  <si>
    <t>=G1 GDL01 QM001 -QM01</t>
  </si>
  <si>
    <t>=G1 GDL01 QM001 -QM02</t>
  </si>
  <si>
    <t>=G1 GDL01 QM001 -QM03</t>
  </si>
  <si>
    <t>=G1 GDL01 BQ001 -BQ01</t>
  </si>
  <si>
    <t>=G1 GDL01 BQ001 -BQ03</t>
  </si>
  <si>
    <t>=G1 GDL01 BQ001 -BQ02</t>
  </si>
  <si>
    <t>Sistema de armazenamento de agua (Industrial filtro até reservatório)</t>
  </si>
  <si>
    <t>=G1 GDL01 QM002</t>
  </si>
  <si>
    <t>=G1 GDL02 QM001</t>
  </si>
  <si>
    <t>=G1 GDL01 QM002 -QM01</t>
  </si>
  <si>
    <t>=G1 GDL02 QM001 -QM01</t>
  </si>
  <si>
    <t>=G1 GDL01 QM002 -QM02</t>
  </si>
  <si>
    <t>=G1 GDL02 QM001 -QM02</t>
  </si>
  <si>
    <t>=G1 GDL01 QM002 -QM03</t>
  </si>
  <si>
    <t>=G1 GDL02 QM001 -QM03</t>
  </si>
  <si>
    <t>=G1 GDL01 QM002 -QM04</t>
  </si>
  <si>
    <t>=G1 GDL02 QM001 -QM04</t>
  </si>
  <si>
    <t>=G1 GDL01 RM002 -RM01</t>
  </si>
  <si>
    <t>=G1 GDL02 RM001 -RM01</t>
  </si>
  <si>
    <t>=G1 GDL01 BQ002 -BQ01</t>
  </si>
  <si>
    <t>=G1 GDL02 BQ001 -BQ01</t>
  </si>
  <si>
    <t>=G1 GDL01 BQ002 -BQ02</t>
  </si>
  <si>
    <t>=G1 GDL02 BQ001 -BQ02</t>
  </si>
  <si>
    <t>=G1 GDL01 BQ002 -BQ03</t>
  </si>
  <si>
    <t>=G1 GDL02 BQ001 -BQ03</t>
  </si>
  <si>
    <t>=G1 GDL01 BL002 -BL01</t>
  </si>
  <si>
    <t>=G1 GDL02 BL001 -BL01</t>
  </si>
  <si>
    <t>=G1 GDL01 BT002 -BT01</t>
  </si>
  <si>
    <t>=G1 GDL02 BT001 -BT01</t>
  </si>
  <si>
    <t>Equipamentos soltos ETA</t>
  </si>
  <si>
    <t>Temperatura ambiente setor ETA 1</t>
  </si>
  <si>
    <t>ST-E04-003</t>
  </si>
  <si>
    <t>Temperatura ambiente ETA 1A</t>
  </si>
  <si>
    <t>ST-E04-005</t>
  </si>
  <si>
    <t>Equipamentos ETA 2</t>
  </si>
  <si>
    <t>Geral - Sistema de ar comprimido</t>
  </si>
  <si>
    <t>Geral - Fornecimento de agua bruta</t>
  </si>
  <si>
    <t>Geral - Fornecimento de agua potavel</t>
  </si>
  <si>
    <t>Geral - Sistema de fornecimento de produtos quimicos</t>
  </si>
  <si>
    <t>Geral - Sistema de drenagem de água</t>
  </si>
  <si>
    <t>ETA2 - Fornecimento de agua bruta</t>
  </si>
  <si>
    <t>ETA2 - Sistema de fornecimento de produtos quimicos</t>
  </si>
  <si>
    <t>ETA2 - Sistema de dosagem de substancias</t>
  </si>
  <si>
    <t>ETA2 - Sistema de limpeza dos filtros</t>
  </si>
  <si>
    <t>ETA2 - Sistema de clarificação (Tubulações antes e depois dos tanques)</t>
  </si>
  <si>
    <t>ETA2 - Sistema de filtragem por areia</t>
  </si>
  <si>
    <t>ETA2 - Sistema de armazenamento de agua potavel (filtro até reservatório)</t>
  </si>
  <si>
    <t>ETA2A - Fornecimento de agua bruta</t>
  </si>
  <si>
    <t>ETA2A - Sistema de fornecimento de produtos quimicos</t>
  </si>
  <si>
    <t>ETA2A - Sistema de dosagem de substancias</t>
  </si>
  <si>
    <t>ETA2A - Sistema de limpeza dos filtros</t>
  </si>
  <si>
    <t>ETA2A - Sistema de decantação (Tubulações antes e depois dos tanques)</t>
  </si>
  <si>
    <t>ETA2A - Sistema de filtragem por areia</t>
  </si>
  <si>
    <t>ETA2A - Sistema de armazenamento de agua industrial (filtro até reservatório)</t>
  </si>
  <si>
    <t>AWP-F33-001</t>
  </si>
  <si>
    <t>AWP-F33-002</t>
  </si>
  <si>
    <t>Agitador hipoblorito de sódio</t>
  </si>
  <si>
    <t>AWP-F33-003</t>
  </si>
  <si>
    <t>BWP-F33-001</t>
  </si>
  <si>
    <t>Bomba peristaltica sulfato de aluminio</t>
  </si>
  <si>
    <t>BWP-F33-002</t>
  </si>
  <si>
    <t>BWP-F33-003</t>
  </si>
  <si>
    <t>Bomba peristaltica carbonato de sódio post cloracion</t>
  </si>
  <si>
    <t>BWP-F33-004</t>
  </si>
  <si>
    <t>Bomba perstaltica reserva</t>
  </si>
  <si>
    <t>BWP-F33-005</t>
  </si>
  <si>
    <t>Bomba de retrolavado</t>
  </si>
  <si>
    <t>BWP-F33-006</t>
  </si>
  <si>
    <t>Bomba recalque agua potável 1</t>
  </si>
  <si>
    <t>BWP-F33-007</t>
  </si>
  <si>
    <t>Bomba recalque agua potável 2</t>
  </si>
  <si>
    <t>BWP-F33-008</t>
  </si>
  <si>
    <t>VWP-F33-001</t>
  </si>
  <si>
    <t>VWP-F33-002</t>
  </si>
  <si>
    <t>DWP-F33-001</t>
  </si>
  <si>
    <t>DWP-F33-002</t>
  </si>
  <si>
    <t>BWP-F33-015</t>
  </si>
  <si>
    <t>Valvula carga agua tanque carbonato de sódio</t>
  </si>
  <si>
    <t>WP-F33-050</t>
  </si>
  <si>
    <t>valvula carga agua tanque sulfato de aluminio</t>
  </si>
  <si>
    <t>WP-F33-051</t>
  </si>
  <si>
    <t>valvula carga agua tanque hipoclorito de sodio</t>
  </si>
  <si>
    <t>WP-F33-052</t>
  </si>
  <si>
    <t>RWP-F33-001</t>
  </si>
  <si>
    <t>RWP-F33-002</t>
  </si>
  <si>
    <t>Tanque de soluçãohipoclorito de sodio</t>
  </si>
  <si>
    <t>RWP-F33-003</t>
  </si>
  <si>
    <t>PWP-F33-001</t>
  </si>
  <si>
    <t>Tanque coletor dosificardor de povlo sulfato de aluminio</t>
  </si>
  <si>
    <t>PWP-F33-002</t>
  </si>
  <si>
    <t>Tanque deposito carbonato de sódio (solido)</t>
  </si>
  <si>
    <t>TWP-F33-001</t>
  </si>
  <si>
    <t>Tanque deposito sulfato de aluminio (solido)</t>
  </si>
  <si>
    <t>TWP-F33-002</t>
  </si>
  <si>
    <t>Tanque deposito hipoclorito de sodio (liquido)</t>
  </si>
  <si>
    <t>TWP-F33-003</t>
  </si>
  <si>
    <t>EV-F33-264</t>
  </si>
  <si>
    <t xml:space="preserve">Valvula de entrada manual de agua cruda </t>
  </si>
  <si>
    <t>PVC-F33-168</t>
  </si>
  <si>
    <t>Valvula de entrada de agua</t>
  </si>
  <si>
    <t>EV-F33-167</t>
  </si>
  <si>
    <t>Vaalvula admissão agua normal tanque filtro A</t>
  </si>
  <si>
    <t>EV-F33-261</t>
  </si>
  <si>
    <t>EV-F33-267</t>
  </si>
  <si>
    <t>Valvula adimissão agua lavado tanque filtro A</t>
  </si>
  <si>
    <t>EV-F33-266</t>
  </si>
  <si>
    <t>Valvula saida agua lavado tanque filtro A</t>
  </si>
  <si>
    <t>EV-F33-268</t>
  </si>
  <si>
    <t>Vaalvula admissão agua normal tanque filtro B</t>
  </si>
  <si>
    <t>EV-F33-262</t>
  </si>
  <si>
    <t>EV-F33-269</t>
  </si>
  <si>
    <t>Valvula adimissão agua lavado tanque filtro B</t>
  </si>
  <si>
    <t>EV-F33-271</t>
  </si>
  <si>
    <t>Valvula saida agua lavado tanque filtro B</t>
  </si>
  <si>
    <t>EV-F33-263</t>
  </si>
  <si>
    <t>Valvula de drenagem filtro areia A</t>
  </si>
  <si>
    <t>WP-F33-023</t>
  </si>
  <si>
    <t>Valvula de drenagem filtro areia B</t>
  </si>
  <si>
    <t>WP-F33-024</t>
  </si>
  <si>
    <t>Detector de fluxo agua lavado  A</t>
  </si>
  <si>
    <t>FS-F33-139</t>
  </si>
  <si>
    <t>Detector de fluxo agua normal A</t>
  </si>
  <si>
    <t>FS-F33-140</t>
  </si>
  <si>
    <t>Detector de fluxo agua lavado B</t>
  </si>
  <si>
    <t>FS-F33-277</t>
  </si>
  <si>
    <t>Detector de fluxo agua normal B</t>
  </si>
  <si>
    <t>FS-F33-278</t>
  </si>
  <si>
    <t>Código RDS - Função - Proposta 7</t>
  </si>
  <si>
    <t>Descrição Abreviada - Proposta 7</t>
  </si>
  <si>
    <t>Nome completo do arquivo do SW (Peça ou Montagem) - Proposta 7</t>
  </si>
  <si>
    <t>Estrutura-civil-ETA1-ETA1A</t>
  </si>
  <si>
    <t>ETA1 e ETA1A</t>
  </si>
  <si>
    <t>Sistemas-ETA1-ETA1A</t>
  </si>
  <si>
    <t>Sistemas-Gerais</t>
  </si>
  <si>
    <t>Sistema-Fornecimento-Quimicos-Geral</t>
  </si>
  <si>
    <t>==G1 GH01 =G1 GDN01 WP001 -CM01</t>
  </si>
  <si>
    <t>==G1 GH01 =G1 GDN01 WP001 -GQ01</t>
  </si>
  <si>
    <t>==G1 GH01 =G1 GDN01 WP001 -CM01 BL01</t>
  </si>
  <si>
    <t>==G1 GH01 =G1 GDN01 WP001 -QM01</t>
  </si>
  <si>
    <t>==G1 GH01 =G1 GDN01 WP001 -QM02</t>
  </si>
  <si>
    <t>==G1 GH01 =G1 GDN01 WP001 -GQ01 BT01</t>
  </si>
  <si>
    <t>==G1 GH01 =G1 GDN01 WP001 -CM01 GS01</t>
  </si>
  <si>
    <t>==G1 GH01 =G1 GDN01 WP001 -WP01</t>
  </si>
  <si>
    <t>Tubulacao-transporte-ar</t>
  </si>
  <si>
    <t>==G1 GH01 =G1 GDN01 WP001 -GQ01 QM01</t>
  </si>
  <si>
    <t>==G1 GH01 =G1 GDN01 WP002</t>
  </si>
  <si>
    <t>==G1 GH01 =G1 GDN01 WP002 -CM01</t>
  </si>
  <si>
    <t>==G1 GH01 =G1 GDN01 WP002 -GQ01</t>
  </si>
  <si>
    <t>==G1 GH01 =G1 GDN01 WP002 -CM01 BL01</t>
  </si>
  <si>
    <t>==G1 GH01 =G1 GDN01 WP002 -QM01</t>
  </si>
  <si>
    <t>==G1 GH01 =G1 GDN01 WP002 -QM02</t>
  </si>
  <si>
    <t>==G1 GH01 =G1 GDN01 WP002 -GQ01 BT01</t>
  </si>
  <si>
    <t>==G1 GH01 =G1 GDN01 WP002 -CM01 GS01</t>
  </si>
  <si>
    <t>==G1 GH01 =G1 GDN01 WP002 -WP01</t>
  </si>
  <si>
    <t>==G1 GH01 =G1 GDN01 WP002 -GQ02 QM01</t>
  </si>
  <si>
    <t>==G1 GH01 =G1 GDN01 WP003</t>
  </si>
  <si>
    <t>==G1 GH01 =G1 GDN01 WP003 -CM01</t>
  </si>
  <si>
    <t>==G1 GH01 =G1 GDN01 WP003 -CM01 BL01</t>
  </si>
  <si>
    <t>Sistema-Ar-Comprimido-Geral</t>
  </si>
  <si>
    <t>Fornecimento de Ar comprimido Geral</t>
  </si>
  <si>
    <t>Fornecimento-Ar-Comprimido</t>
  </si>
  <si>
    <t>==G1 GH01 =G1 XC01 WP001 -GQ01</t>
  </si>
  <si>
    <t>==G1 GH01 =G1 XC01 WP001 -GQ02</t>
  </si>
  <si>
    <t>==G1 GH01 =G1 XC01 WP001 -GQ03</t>
  </si>
  <si>
    <t>==G1 GH01 =G1 XC01 WP001 -BP01</t>
  </si>
  <si>
    <t>==G1 GH01 =G1 XC01 WP001 -WP01</t>
  </si>
  <si>
    <t>Sistema de fornecimento de agua bruta</t>
  </si>
  <si>
    <t>Sistema-Fornecimento-Agua-Bruta-Geral</t>
  </si>
  <si>
    <t>Transporte de agua bruta</t>
  </si>
  <si>
    <t>Transporte-agua-bruta</t>
  </si>
  <si>
    <t>Tubulação de transpote de agua bruta</t>
  </si>
  <si>
    <t>==G1 GH01 =G1 GA01 WP001 -WP01</t>
  </si>
  <si>
    <t>Tubulacao-agua-bruta</t>
  </si>
  <si>
    <t>Sistema de armazenamento e fornecimento de agua potavel</t>
  </si>
  <si>
    <t>Sistema-Armazenamento-Fornecimento-Agua-Potavel-Geral</t>
  </si>
  <si>
    <t>Fornecimento de agua potavel Geral</t>
  </si>
  <si>
    <t>Fornecimento-Agua-Potavel-Geral</t>
  </si>
  <si>
    <t>==G1 GH01 =G1 GH01 WP001 -GP01</t>
  </si>
  <si>
    <t>==G1 GH01 =G1 GH01 WP001 -GP02</t>
  </si>
  <si>
    <t>==G1 GH01 =G1 GH01 WP001 -BF01</t>
  </si>
  <si>
    <t>Armazenamento de água potável Geral</t>
  </si>
  <si>
    <t>Armazenamento-agua-potavel-Geral</t>
  </si>
  <si>
    <t>Sistema-Drenagem-Geral</t>
  </si>
  <si>
    <t>Tubulacao-Transporte-Residuos</t>
  </si>
  <si>
    <t>==G1 GH01 =G1 GM01 WP001 -QM01</t>
  </si>
  <si>
    <t>Equipamentos e Sistemas da ETA 1</t>
  </si>
  <si>
    <t>Sistemas-ETA1</t>
  </si>
  <si>
    <t>Sistema de fornecimento de produtos quimicos da ETA 1</t>
  </si>
  <si>
    <t>Sistema-Fornecimento-Quimicos-ETA1</t>
  </si>
  <si>
    <t>==G1 GH01 =G2 GDN01 WP001 -WP01</t>
  </si>
  <si>
    <t>==G1 GH01 =G2 GDN01 WP001 -WP02</t>
  </si>
  <si>
    <t>==G1 GH01 =G2 GDN01 WP001 -QM01</t>
  </si>
  <si>
    <t>==G1 GH01 =G2 GDN01 WP002 -WP01</t>
  </si>
  <si>
    <t>==G1 GH01 =G2 GDN01 WP002 -WP02</t>
  </si>
  <si>
    <t>==G1 GH01 =G2 GDN01 WP002 -QM01</t>
  </si>
  <si>
    <t>==G1 GH01 =G2 GDN01 WP003</t>
  </si>
  <si>
    <t>==G1 GH01 =G2 GDN01 WP003 -GP01</t>
  </si>
  <si>
    <t>==G1 GH01 =G2 GDN01 WP003 -WP01</t>
  </si>
  <si>
    <t>==G1 GH01 =G2 GDN01 WP003 -BF01</t>
  </si>
  <si>
    <t>Sistema de fornecimento de agua bruta ETA 1</t>
  </si>
  <si>
    <t>Tubulação de transporte de agua bruta</t>
  </si>
  <si>
    <t>Tubulacao-Transporte-agua-bruta</t>
  </si>
  <si>
    <t>==G1 GH01 =G2 GA01 WP001 -QM01</t>
  </si>
  <si>
    <t>==G1 GH01 =G2 GA01 WP001 -QM02</t>
  </si>
  <si>
    <t>==G1 GH01 =G2 GA01 WP001 -BF01</t>
  </si>
  <si>
    <t>==G1 GH01 =G2 GA01 WP001 -BP01</t>
  </si>
  <si>
    <t>==G1 GH01 =G2 GA01 WP001 -BQ01</t>
  </si>
  <si>
    <t>==G1 GH01 =G2 GA01 WP001 -BQ02</t>
  </si>
  <si>
    <t>Sistema de fornecimento de agua potavel ETA 1</t>
  </si>
  <si>
    <t>==G1 GH01 =G2 GH01</t>
  </si>
  <si>
    <t>Sistema-Fornecimento-Agua-Potavel-ETA1</t>
  </si>
  <si>
    <t>Fornecimento de agua potavel para quimicos ETA 1</t>
  </si>
  <si>
    <t>==G1 GH01 =G2 GH01 WP001</t>
  </si>
  <si>
    <t>Fornecimento-Agua-Potavel-Quimicos-ETA1</t>
  </si>
  <si>
    <t>==G1 GH01 =G2 GH01 WP001 -QM01</t>
  </si>
  <si>
    <t>==G1 GH01 =G2 GH01 WP001 -QM02</t>
  </si>
  <si>
    <t>==G1 GH01 =G2 GH01 WP001 -QM03</t>
  </si>
  <si>
    <t>Bombas reserva</t>
  </si>
  <si>
    <t>==G1 GH01 =G2 GAD01 GP001</t>
  </si>
  <si>
    <t>Bombas-Reserva</t>
  </si>
  <si>
    <t>Dosagem de carbonato de sódio</t>
  </si>
  <si>
    <t>Dosagem-Carbonato-Sodio</t>
  </si>
  <si>
    <t>==G1 GH01 =G2 GAD01 WP001 -HW01</t>
  </si>
  <si>
    <t>==G1 GH01 =G2 GAD01 WP001 -CM01</t>
  </si>
  <si>
    <t>Sensor de nível tanque de solução (carbonato de sódio)</t>
  </si>
  <si>
    <t>==G1 GH01 =G2 GAD01 WP001 -CM01 BL01</t>
  </si>
  <si>
    <t>==G1 GH01 =G2 GAD01 WP001 -GL01</t>
  </si>
  <si>
    <t>==G1 GH01 =G2 GAD01 WP001 -GL01 QR01</t>
  </si>
  <si>
    <t>==G1 GH01 =G2 GAD01 WP001 -CM02</t>
  </si>
  <si>
    <t>==G1 GH01 =G2 GAD01 WP001 -CM02 BL01</t>
  </si>
  <si>
    <t>==G1 GH01 =G2 GAD01 WP001 -CM02 BL02</t>
  </si>
  <si>
    <t>==G1 GH01 =G2 GAD01 WP001 -CM02 GS01</t>
  </si>
  <si>
    <t>==G1 GH01 =G2 GAD01 WP001 -WP01</t>
  </si>
  <si>
    <t>==G1 GH01 =G2 GAD01 WP001 -GP01</t>
  </si>
  <si>
    <t>==G1 GH01 =G2 GAD01 WP001 -BF01</t>
  </si>
  <si>
    <t>Dosagem de sulfato de alúminio</t>
  </si>
  <si>
    <t>==G1 GH01 =G2 GAD01 WP002</t>
  </si>
  <si>
    <t>Dosagem-Sulfato-Aluminio</t>
  </si>
  <si>
    <t>==G1 GH01 =G2 GAD01 WP002 -HW01</t>
  </si>
  <si>
    <t>==G1 GH01 =G2 GAD01 WP002 -CM01</t>
  </si>
  <si>
    <t>==G1 GH01 =G2 GAD01 WP002 -CM01 BL01</t>
  </si>
  <si>
    <t>==G1 GH01 =G2 GAD01 WP002 -GL01</t>
  </si>
  <si>
    <t>==G1 GH01 =G2 GAD01 WP002 -GL01 QR01</t>
  </si>
  <si>
    <t>==G1 GH01 =G2 GAD01 WP002 -CM02</t>
  </si>
  <si>
    <t>==G1 GH01 =G2 GAD01 WP002 -CM02 BL01</t>
  </si>
  <si>
    <t>==G1 GH01 =G2 GAD01 WP002 -CM02 BL02</t>
  </si>
  <si>
    <t>==G1 GH01 =G2 GAD01 WP002 -CM02 GS01</t>
  </si>
  <si>
    <t>==G1 GH01 =G2 GAD01 WP002 -WP01</t>
  </si>
  <si>
    <t>==G1 GH01 =G2 GAD01 WP002 -GP01</t>
  </si>
  <si>
    <t>==G1 GH01 =G2 GAD01 WP002 -BF01</t>
  </si>
  <si>
    <t>Dosagem de hipoclorito de sódio</t>
  </si>
  <si>
    <t>==G1 GH01 =G2 GAD01 WP003</t>
  </si>
  <si>
    <t>Dosagem-Hipoclorito-Sodio</t>
  </si>
  <si>
    <t>==G1 GH01 =G2 GAD01 WP003 -HW01</t>
  </si>
  <si>
    <t>==G1 GH01 =G2 GAD01 WP003 -CM01</t>
  </si>
  <si>
    <t>==G1 GH01 =G2 GAD01 WP003 -CM01 BL01</t>
  </si>
  <si>
    <t>Tubulação Hipoclorito de sódio (pré tratamento)</t>
  </si>
  <si>
    <t>==G1 GH01 =G2 GAD01 WP003 -WP01</t>
  </si>
  <si>
    <t>==G1 GH01 =G2 GAD01 WP003 -GP01</t>
  </si>
  <si>
    <t>==G1 GH01 =G2 GAD01 WP003 -BF01</t>
  </si>
  <si>
    <t>Tubulação Hipoclorito de sódio (pós tratamento)</t>
  </si>
  <si>
    <t>==G1 GH01 =G2 GAD01 WP003 -WP02</t>
  </si>
  <si>
    <t>==G1 GH01 =G2 GAD01 WP003 -GP02</t>
  </si>
  <si>
    <t>==G1 GH01 =G2 GAD01 WP003 -BF02</t>
  </si>
  <si>
    <t>Tubulação de agua para retrolavagem</t>
  </si>
  <si>
    <t>==G1 GH01 =G2 GDP01 WP001 -GP01</t>
  </si>
  <si>
    <t>==G1 GH01 =G2 GDP01 WP001 -QM01</t>
  </si>
  <si>
    <t>==G1 GH01 =G2 GDP01 WP001 -QM02</t>
  </si>
  <si>
    <t>Sistema de abastecimento de agua potavel (filtro até reservatório) ETA 1</t>
  </si>
  <si>
    <t>Sistema-Abastecimento-Agua-ETA1</t>
  </si>
  <si>
    <t>Tubulação de transporte de agua potavel</t>
  </si>
  <si>
    <t>Tubulacao-transporte-agua-potavel</t>
  </si>
  <si>
    <t>==G1 GH01 =G2 GDL01 WP001 -QM01</t>
  </si>
  <si>
    <t>==G1 GH01 =G2 GDL01 WP001 -QM02</t>
  </si>
  <si>
    <t>==G1 GH01 =G2 GDL01 WP001 -QM03</t>
  </si>
  <si>
    <t>==G1 GH01 =G2 GDL01 WP001 -BQ01</t>
  </si>
  <si>
    <t>==G1 GH01 =G2 GDL01 WP001 -BQ02</t>
  </si>
  <si>
    <t>==G1 GH01 =G2 GDL01 WP001 -BQ03</t>
  </si>
  <si>
    <t>Filtros</t>
  </si>
  <si>
    <t>Filtros-ETA1</t>
  </si>
  <si>
    <t>Filtro de areia A ETA 1</t>
  </si>
  <si>
    <t>(Medidor?) Pressão diferencial tanque filtro A ETA 1</t>
  </si>
  <si>
    <t>Filtro de areia B ETA 1</t>
  </si>
  <si>
    <t>Tubulações</t>
  </si>
  <si>
    <t>Tubulacoes-Filtros-ETA1</t>
  </si>
  <si>
    <t>==G1 GH01 =G2 GDB01 WP001 -WP01</t>
  </si>
  <si>
    <t>Tubulacao-transporte-agua-filtro-A</t>
  </si>
  <si>
    <t>==G1 GH01 =G2 GDB01 WP001 -QM01</t>
  </si>
  <si>
    <t>==G1 GH01 =G2 GDB01 WP001 -WP02</t>
  </si>
  <si>
    <t>Tubulacao-transporte-agua-filtro-B</t>
  </si>
  <si>
    <t>==G1 GH01 =G2 GDB01 WP001 -QM02</t>
  </si>
  <si>
    <t>==G1 GH01 =G2 GDB01 WP001 -WP03</t>
  </si>
  <si>
    <t>Tubulacao-transporte-drenagem-filtro-A</t>
  </si>
  <si>
    <t>==G1 GH01 =G2 GDB01 WP001 -QM03</t>
  </si>
  <si>
    <t>==G1 GH01 =G2 GDB01 WP001 -QM04</t>
  </si>
  <si>
    <t>==G1 GH01 =G2 GDB01 WP001 -WP04</t>
  </si>
  <si>
    <t>Tubulacao-transporte-drenagem-filtro-B</t>
  </si>
  <si>
    <t>==G1 GH01 =G2 GDB01 WP001 -QM05</t>
  </si>
  <si>
    <t>==G1 GH01 =G2 GDB01 WP001 -QM06</t>
  </si>
  <si>
    <t>==G1 GH01 =G2 GDB01 WP001 -WP05</t>
  </si>
  <si>
    <t>Tubulacao-transporte-agua-normal-filtro-A</t>
  </si>
  <si>
    <t>==G1 GH01 =G2 GDB01 WP001 -BF01</t>
  </si>
  <si>
    <t>==G1 GH01 =G2 GDB01 WP001 -WP06</t>
  </si>
  <si>
    <t>Tubulacao-transporte-agua-normal-filtro-B</t>
  </si>
  <si>
    <t>==G1 GH01 =G2 GDB01 WP001 -BF02</t>
  </si>
  <si>
    <t>==G1 GH01 =G2 GDB01 WP001 -WP07</t>
  </si>
  <si>
    <t>Tubulacao-transporte-agua-lavado-filtro-A</t>
  </si>
  <si>
    <t>==G1 GH01 =G2 GDB01 WP001 -BF03</t>
  </si>
  <si>
    <t>==G1 GH01 =G2 GDB01 WP001 -WP08</t>
  </si>
  <si>
    <t>Tubulacao-transporte-agua-lavado-filtro-B</t>
  </si>
  <si>
    <t>==G1 GH01 =G2 GDB01 WP001 -BF04</t>
  </si>
  <si>
    <t>Tratamento de agua</t>
  </si>
  <si>
    <t>Tratamento-agua-ETA1</t>
  </si>
  <si>
    <t>==G1 GH01 =G2 GDD01 WP001 -HN01</t>
  </si>
  <si>
    <t>==G1 GH01 =G2 GDD01 WP001 -WP01</t>
  </si>
  <si>
    <t>==G1 GH01 =G2 GDD01 WP001 -WP02</t>
  </si>
  <si>
    <t>==G1 GH01 =G2 GDD01 WP001 -QM01</t>
  </si>
  <si>
    <t>==G1 GH01 =G2 GDD01 WP001 -QM02</t>
  </si>
  <si>
    <t>Descarte de residuos</t>
  </si>
  <si>
    <t>Descarte-agua-ETA1</t>
  </si>
  <si>
    <t>==G1 GH01 =G2 GDD01 WP002 -WP01</t>
  </si>
  <si>
    <t>==G1 GH01 =G2 GDD01 WP002 -QM01</t>
  </si>
  <si>
    <t>Equipamentos e Sistemas da ETA1A</t>
  </si>
  <si>
    <t>Sistemas-ETA1A</t>
  </si>
  <si>
    <t>Sistema-Fornecimento-Quimicos-ETA1A</t>
  </si>
  <si>
    <t>==G1 GH01 =G3 GDN01 WP001 -WP01</t>
  </si>
  <si>
    <t>Tubulação de vacuo</t>
  </si>
  <si>
    <t>==G1 GH01 =G3 GDN01 WP001 -WP02</t>
  </si>
  <si>
    <t>Tubulacao-vacuo</t>
  </si>
  <si>
    <t>==G1 GH01 =G3 GDN01 WP001 -QM01</t>
  </si>
  <si>
    <t>==G1 GH01 =G3 GDN01 WP002 -WP01</t>
  </si>
  <si>
    <t>==G1 GH01 =G3 GDN01 WP002 -WP02</t>
  </si>
  <si>
    <t>==G1 GH01 =G3 GDN01 WP002 -QM01</t>
  </si>
  <si>
    <t>==G1 GH01 =G3 GDN01 WP003</t>
  </si>
  <si>
    <t>==G1 GH01 =G3 GDN01 WP003 -GP01</t>
  </si>
  <si>
    <t>==G1 GH01 =G3 GDN01 WP003 -WP01</t>
  </si>
  <si>
    <t>==G1 GH01 =G3 GDN01 WP003 -BF01</t>
  </si>
  <si>
    <t>Sistema de fornecimento de agua bruta ETA 1A</t>
  </si>
  <si>
    <t>Sistema-Fornecimento-Agua-Bruta-ETA1A</t>
  </si>
  <si>
    <t>==G1 GH01 =G3 GA01 WP001 -QM01</t>
  </si>
  <si>
    <t>==G1 GH01 =G3 GA01 WP001 -QM02</t>
  </si>
  <si>
    <t>==G1 GH01 =G3 GA01 WP001 -QM03</t>
  </si>
  <si>
    <t>==G1 GH01 =G3 GA01 WP001 -BF01</t>
  </si>
  <si>
    <t>==G1 GH01 =G3 GA01 WP001 -BF02</t>
  </si>
  <si>
    <t>==G1 GH01 =G3 GA01 WP001 -BQ01</t>
  </si>
  <si>
    <t>==G1 GH01 =G3 GA01 WP001 -BQ02</t>
  </si>
  <si>
    <t>==G1 GH01 =G3 GA01 WP001 -BP01</t>
  </si>
  <si>
    <t>Sistema de fornecimento de agua potavel ETA1A</t>
  </si>
  <si>
    <t>==G1 GH01 =G3 GH01</t>
  </si>
  <si>
    <t>Sistema-Fornecimento-Agua-Potavel-ETA1A</t>
  </si>
  <si>
    <t>Fornecimento de agua potavel para quimicos ETA 1A</t>
  </si>
  <si>
    <t>==G1 GH01 =G3 GH01 WP001</t>
  </si>
  <si>
    <t>Fornecimento-Agua-Potavel-Quimicos-ETA1A</t>
  </si>
  <si>
    <t>==G1 GH01 =G3 GH01 WP001 -QM01</t>
  </si>
  <si>
    <t>==G1 GH01 =G3 GH01 WP001 -QM02</t>
  </si>
  <si>
    <t>==G1 GH01 =G3 GH01 WP001 -QM03</t>
  </si>
  <si>
    <t>Fornecimento de agua potavel para retrolavagem dos filtros</t>
  </si>
  <si>
    <t>==G1 GH01 =G3 GH01 WP002</t>
  </si>
  <si>
    <t>Agua-potavel-Retrolavagem-filtros-ETA1A</t>
  </si>
  <si>
    <t>==G1 GH01 =G3 GH01 WP002 -QM01</t>
  </si>
  <si>
    <t>Bombas Reserva</t>
  </si>
  <si>
    <t>==G1 GH01 =G3 GAD01 GP001</t>
  </si>
  <si>
    <t>Bomba reserva</t>
  </si>
  <si>
    <t>==G1 GH01 =G3 GAD01 WP001 -HW01</t>
  </si>
  <si>
    <t>==G1 GH01 =G3 GAD01 WP001 -CM01</t>
  </si>
  <si>
    <t>==G1 GH01 =G3 GAD01 WP001 -CM01 BL01</t>
  </si>
  <si>
    <t>==G1 GH01 =G3 GAD01 WP001 -GL02</t>
  </si>
  <si>
    <t>==G1 GH01 =G3 GAD01 WP001 -GL02 QR01</t>
  </si>
  <si>
    <t>==G1 GH01 =G3 GAD01 WP001 -CM02</t>
  </si>
  <si>
    <t>==G1 GH01 =G3 GAD01 WP001 -CM02 GS01</t>
  </si>
  <si>
    <t>==G1 GH01 =G3 GAD01 WP001 -CM02 BL01</t>
  </si>
  <si>
    <t>==G1 GH01 =G3 GAD01 WP001 -CM02 BL02</t>
  </si>
  <si>
    <t>==G1 GH01 =G3 GAD01 WP001 -WP01</t>
  </si>
  <si>
    <t>==G1 GH01 =G3 GAD01 WP001 -GP01</t>
  </si>
  <si>
    <t>==G1 GH01 =G3 GAD01 WP001 -BF01</t>
  </si>
  <si>
    <t>==G1 GH01 =G3 GAD01 WP002</t>
  </si>
  <si>
    <t>==G1 GH01 =G3 GAD01 WP002 -HW01</t>
  </si>
  <si>
    <t>==G1 GH01 =G3 GAD01 WP002 -CM01</t>
  </si>
  <si>
    <t>==G1 GH01 =G3 GAD01 WP002 -CM01 BL01</t>
  </si>
  <si>
    <t>==G1 GH01 =G3 GAD01 WP002 -GL01</t>
  </si>
  <si>
    <t>==G1 GH01 =G3 GAD01 WP002 -GL01 QR01</t>
  </si>
  <si>
    <t>==G1 GH01 =G3 GAD01 WP002 -CM02</t>
  </si>
  <si>
    <t>==G1 GH01 =G3 GAD01 WP002 -CM02 GS01</t>
  </si>
  <si>
    <t>==G1 GH01 =G3 GAD01 WP002 -CM02 BL01</t>
  </si>
  <si>
    <t>==G1 GH01 =G3 GAD01 WP002 -CM02 BL02</t>
  </si>
  <si>
    <t>==G1 GH01 =G3 GAD01 WP002 -WP01</t>
  </si>
  <si>
    <t>==G1 GH01 =G3 GAD01 WP002 -GP01</t>
  </si>
  <si>
    <t>==G1 GH01 =G3 GAD01 WP002 -BF01</t>
  </si>
  <si>
    <t>==G1 GH01 =G3 GAD01 WP003</t>
  </si>
  <si>
    <t>==G1 GH01 =G3 GAD01 WP003 -CM01</t>
  </si>
  <si>
    <t>==G1 GH01 =G3 GAD01 WP003 -CM01 BL01</t>
  </si>
  <si>
    <t>==G1 GH01 =G3 GAD01 WP003 -WP01</t>
  </si>
  <si>
    <t>==G1 GH01 =G3 GAD01 WP003 -GP01</t>
  </si>
  <si>
    <t>==G1 GH01 =G3 GAD01 WP003 -BF01</t>
  </si>
  <si>
    <t>==G1 GH01 =G3 GDP01 WP001 -GP01</t>
  </si>
  <si>
    <t>==G1 GH01 =G3 GDP01 WP001 -RM01</t>
  </si>
  <si>
    <t>==G1 GH01 =G3 GDP01 WP001 -QM01</t>
  </si>
  <si>
    <t>==G1 GH01 =G3 GDP01 WP001 -QM02</t>
  </si>
  <si>
    <t>==G1 GH01 =G3 GDP01 WP001 -QM03</t>
  </si>
  <si>
    <t>==G1 GH01 =G3 GDP01 WP001 -QM04</t>
  </si>
  <si>
    <t>==G1 GH01 =G3 GDP01 WP001 -QM05</t>
  </si>
  <si>
    <t>==G1 GH01 =G3 GDP01 WP001 -QM06</t>
  </si>
  <si>
    <t>Sistema de abastecimento de agua industrial (filtro até reservatório) ETA 1A</t>
  </si>
  <si>
    <t>Sistema-Abastecimento-Agua-Industrial-ETA1A</t>
  </si>
  <si>
    <t>Tubulação de transporte de agua industrial</t>
  </si>
  <si>
    <t>Tubulacao-transporte-agua-industrial</t>
  </si>
  <si>
    <t>==G1 GH01 =G3 GDL01 WP001 -QM01</t>
  </si>
  <si>
    <t>Valvula-sensor-PH</t>
  </si>
  <si>
    <t>==G1 GH01 =G3 GDL01 WP001 -QM02</t>
  </si>
  <si>
    <t>Valvula-regulacao-agua</t>
  </si>
  <si>
    <t>==G1 GH01 =G3 GDL01 WP001 -QM03</t>
  </si>
  <si>
    <t>Valvula-medicao-saida-agua</t>
  </si>
  <si>
    <t>==G1 GH01 =G3 GDL01 WP001 -QM04</t>
  </si>
  <si>
    <t>Valvula-saida-agua-industrial</t>
  </si>
  <si>
    <t>==G1 GH01 =G3 GDL01 WP001 -RM01</t>
  </si>
  <si>
    <t>Filtro-areia</t>
  </si>
  <si>
    <t>==G1 GH01 =G3 GDL01 WP001 -BQ01</t>
  </si>
  <si>
    <t>==G1 GH01 =G3 GDL01 WP001 -BQ02</t>
  </si>
  <si>
    <t>Medidor-Cloro</t>
  </si>
  <si>
    <t>==G1 GH01 =G3 GDL01 WP001 -BQ03</t>
  </si>
  <si>
    <t>Medidor-turbiedade</t>
  </si>
  <si>
    <t>==G1 GH01 =G3 GDL01 WP001 -BT01</t>
  </si>
  <si>
    <t>Sensor-nivel-aguaa-industrial</t>
  </si>
  <si>
    <t>==G1 GH01 =G3 GDL01 WP001 -BL01</t>
  </si>
  <si>
    <t>==G1 GH01 =G3 GDB01 HN001</t>
  </si>
  <si>
    <t>Filtros-ETA1A</t>
  </si>
  <si>
    <t>==G1 GH01 =G3 GDB01 HN001 -HN01</t>
  </si>
  <si>
    <t>==G1 GH01 =G3 GDB01 HN001 -HN01 BP01</t>
  </si>
  <si>
    <t>==G1 GH01 =G3 GDB01 HN001 -HN02</t>
  </si>
  <si>
    <t>==G1 GH01 =G3 GDB01 HN001 -HN01 BP02</t>
  </si>
  <si>
    <t>Tubulacoes-Filtros-ETA1A</t>
  </si>
  <si>
    <t>==G1 GH01 =G3 GDB01 WP001 -WP01</t>
  </si>
  <si>
    <t>==G1 GH01 =G3 GDB01 WP001 -QM01</t>
  </si>
  <si>
    <t>==G1 GH01 =G3 GDB01 WP001 -WP02</t>
  </si>
  <si>
    <t>==G1 GH01 =G3 GDB01 WP001 -QM02</t>
  </si>
  <si>
    <t>==G1 GH01 =G3 GDB01 WP001 -WP03</t>
  </si>
  <si>
    <t>==G1 GH01 =G3 GDB01 WP001 -QM03</t>
  </si>
  <si>
    <t>==G1 GH01 =G3 GDB01 WP001 -QM04</t>
  </si>
  <si>
    <t>==G1 GH01 =G3 GDB01 WP001 -WP04</t>
  </si>
  <si>
    <t>==G1 GH01 =G3 GDB01 WP001 -QM05</t>
  </si>
  <si>
    <t>==G1 GH01 =G3 GDB01 WP001 -QM06</t>
  </si>
  <si>
    <t>==G1 GH01 =G3 GDB01 WP001 -WP05</t>
  </si>
  <si>
    <t>==G1 GH01 =G3 GDB01 WP001 -BF01</t>
  </si>
  <si>
    <t>==G1 GH01 =G3 GDB01 WP001 -WP06</t>
  </si>
  <si>
    <t>==G1 GH01 =G3 GDB01 WP001 -BF02</t>
  </si>
  <si>
    <t>==G1 GH01 =G3 GDB01 WP001 -WP07</t>
  </si>
  <si>
    <t>==G1 GH01 =G3 GDB01 WP001 -BF03</t>
  </si>
  <si>
    <t>==G1 GH01 =G3 GDB01 WP001 -WP08</t>
  </si>
  <si>
    <t>==G1 GH01 =G3 GDB01 WP001 -BF04</t>
  </si>
  <si>
    <t>Tratamento-agua-ETA1A</t>
  </si>
  <si>
    <t>==G1 GH01 =G3 GDD01 WP001 -HN01</t>
  </si>
  <si>
    <t>==G1 GH01 =G3 GDD01 WP001 -HW01</t>
  </si>
  <si>
    <t>==G1 GH01 =G3 GDD01 WP001 -CM01</t>
  </si>
  <si>
    <t>==G1 GH01 =G3 GDD01 WP001 -CM02</t>
  </si>
  <si>
    <t>==G1 GH01 =G3 GDD01 WP001 -CM01 BL01</t>
  </si>
  <si>
    <t>==G1 GH01 =G3 GDD01 WP001 -CM01 BL02</t>
  </si>
  <si>
    <t>==G1 GH01 =G3 GDD01 WP001 -WP01</t>
  </si>
  <si>
    <t>==G1 GH01 =G3 GDD01 WP001 -WP02</t>
  </si>
  <si>
    <t>Tubulacao-transporte-agua-decantador</t>
  </si>
  <si>
    <t>==G1 GH01 =G3 GDD01 WP001 -WP03</t>
  </si>
  <si>
    <t>Tubulacao-transporte-agua-cebado</t>
  </si>
  <si>
    <t>==G1 GH01 =G3 GDD01 WP001 -QM01</t>
  </si>
  <si>
    <t>==G1 GH01 =G3 GDD01 WP001 -QM02</t>
  </si>
  <si>
    <t>==G1 GH01 =G3 GDD01 WP001 -QM03</t>
  </si>
  <si>
    <t>==G1 GH01 =G3 GDD01 WP001 -QM04</t>
  </si>
  <si>
    <t>==G1 GH01 =G3 GDD01 WP001 -RM01</t>
  </si>
  <si>
    <t>==G1 GH01 =G3 GDD01 WP001 -GP01</t>
  </si>
  <si>
    <t>Descarte-agua-ETA1A</t>
  </si>
  <si>
    <t>==G1 GH01 =G3 GDD01 WP002 -WP01</t>
  </si>
  <si>
    <t>Tubulacao-tranporte-drenagem-decantador</t>
  </si>
  <si>
    <t>==G1 GH01 =G3 GDD01 WP002 -QM01</t>
  </si>
  <si>
    <t>==G1 GH01 =G3 GDD01 WP002 -WP02</t>
  </si>
  <si>
    <t>Tubulacao-transporte-drenagem-cebado</t>
  </si>
  <si>
    <t>==G1 GH01 =G3 GDD01 WP002 -QM02</t>
  </si>
  <si>
    <t>Barragem de Concreto</t>
  </si>
  <si>
    <t>UC1</t>
  </si>
  <si>
    <t>Estruturas Auxiliares</t>
  </si>
  <si>
    <t>Código RDS</t>
  </si>
  <si>
    <t>Sistemas Auxiliares</t>
  </si>
  <si>
    <t>Ancillary systems</t>
  </si>
  <si>
    <t>Sistemas auxiliares</t>
  </si>
  <si>
    <t>X1</t>
  </si>
  <si>
    <t>Sistemas de água potável</t>
  </si>
  <si>
    <t>XL01 WP001</t>
  </si>
  <si>
    <t>Produtos - Peças - equipamentos - componentes</t>
  </si>
  <si>
    <t xml:space="preserve">Tubulações </t>
  </si>
  <si>
    <t>Piping</t>
  </si>
  <si>
    <t>Tubulação</t>
  </si>
  <si>
    <t>WP01</t>
  </si>
  <si>
    <t>Válvulas (Mudanças de fluxo)</t>
  </si>
  <si>
    <t>Switching of flow of flowable substances in closed enclosures</t>
  </si>
  <si>
    <t>Mudança de fluxo de substâncias fluidas em invólucros fechados</t>
  </si>
  <si>
    <t>QM01</t>
  </si>
  <si>
    <t>Válvulas (Variação de fluxo)</t>
  </si>
  <si>
    <t>Varying of flow of flowable substances in closed enclosures</t>
  </si>
  <si>
    <t>Variação do fluxo de substâncias fluidas em recintos fechados</t>
  </si>
  <si>
    <t>QN01</t>
  </si>
  <si>
    <t>Estrutura Civil</t>
  </si>
  <si>
    <t>Código RDS - Local</t>
  </si>
  <si>
    <t>Código Completo RDS do sistema de tubulação</t>
  </si>
  <si>
    <t>Exemplos de código</t>
  </si>
  <si>
    <t>Estruturas e áreas para sistemas dentro do processo da usina</t>
  </si>
  <si>
    <t>U1</t>
  </si>
  <si>
    <t>Edifício de Produção</t>
  </si>
  <si>
    <t>Pavimento 0 - Edificio Produção</t>
  </si>
  <si>
    <t>Structures for control and management systems - Storey 0</t>
  </si>
  <si>
    <t>UC1.01</t>
  </si>
  <si>
    <t>Pavimento 1 - Edificio Produção</t>
  </si>
  <si>
    <t>UC1.02</t>
  </si>
  <si>
    <t>Pavimento 2 - Edificio Produção</t>
  </si>
  <si>
    <t>UC1.03</t>
  </si>
  <si>
    <t>Pavimento 3 - Edificio Produção</t>
  </si>
  <si>
    <t>UC1.04</t>
  </si>
  <si>
    <t>´.=XL-WP50.002++LNC1.02004'</t>
  </si>
  <si>
    <t>´.=XL-WP50.002++LNC1.02004.LNC1.02005'</t>
  </si>
  <si>
    <t>Pavimento 4 - Edificio Produção</t>
  </si>
  <si>
    <t>UC1.05</t>
  </si>
  <si>
    <t>´.=XL-WP50.002++LNC1.02005'</t>
  </si>
  <si>
    <t>Pavimento 5 - Edificio Produção</t>
  </si>
  <si>
    <t>UC1.06</t>
  </si>
  <si>
    <t>´.=XL-WP50.001++LNC1.02005'</t>
  </si>
  <si>
    <t>´.=XL-WP50.001++LNC1.02005.LNC1.02006'</t>
  </si>
  <si>
    <t>Pavimento 6 - Edificio Produção (Terraço)</t>
  </si>
  <si>
    <t>UC1.07</t>
  </si>
  <si>
    <t>´.=XL-WP50.001++LNC1.02006'</t>
  </si>
  <si>
    <t>Pavimento 6 - Edificio Produção - Casa de Máquinas do Elevador e Caixa de Água</t>
  </si>
  <si>
    <t>Structures for control and management systems - Storey 6 - Room 1</t>
  </si>
  <si>
    <t>Estruturas para control e manutenção de sistemas - Andar 7 - Sala 1</t>
  </si>
  <si>
    <t>UC1.07001</t>
  </si>
  <si>
    <t>Casa de Força</t>
  </si>
  <si>
    <t>Área de Montagem Central</t>
  </si>
  <si>
    <t>ZXM1</t>
  </si>
  <si>
    <t>Área de Montagem Direita</t>
  </si>
  <si>
    <t>ZXM2</t>
  </si>
  <si>
    <t>Impounding system for hydro power plant 1</t>
  </si>
  <si>
    <t>Sistema de retenção para usina hidrelétrica 1</t>
  </si>
  <si>
    <t>LN1</t>
  </si>
  <si>
    <t>Dam, weir system 1</t>
  </si>
  <si>
    <t>Barragem, sistema de açude 1</t>
  </si>
  <si>
    <t>LNC1</t>
  </si>
  <si>
    <t>LNC1.01</t>
  </si>
  <si>
    <t>LNC1.02</t>
  </si>
  <si>
    <t>Trecho E - Barragem Principal (Bloco de Ligação Direita) - Bloco 1</t>
  </si>
  <si>
    <t>LNC1.02001</t>
  </si>
  <si>
    <t>Trecho E - Barragem Principal (Bloco de Ligação Direita) - Bloco 2</t>
  </si>
  <si>
    <t>LNC1.02002</t>
  </si>
  <si>
    <t>Trecho E - Barragem Principal (Bloco de Ligação Direita) - Bloco 3</t>
  </si>
  <si>
    <t>LNC1.02003</t>
  </si>
  <si>
    <t>Trecho E - Barragem Principal (Bloco de Ligação Direita) - Bloco 4</t>
  </si>
  <si>
    <t>LNC1.02004</t>
  </si>
  <si>
    <t>Trecho E - Barragem Principal (Bloco de Ligação Direita) - Bloco 5</t>
  </si>
  <si>
    <t>LNC1.02005</t>
  </si>
  <si>
    <t>Trecho E - Barragem Principal (Bloco de Ligação Direita) - Bloco 6</t>
  </si>
  <si>
    <t>LNC1.02006</t>
  </si>
  <si>
    <t>LNC1.03</t>
  </si>
  <si>
    <t>LNC1.04</t>
  </si>
  <si>
    <t>LNC1.05</t>
  </si>
  <si>
    <t>Barragem de Terra</t>
  </si>
  <si>
    <t>Dam, weir system 2</t>
  </si>
  <si>
    <t>Barragem, sistema de açude 2</t>
  </si>
  <si>
    <t>LNC2</t>
  </si>
  <si>
    <t>LNC2.01</t>
  </si>
  <si>
    <t>LNC2.02</t>
  </si>
  <si>
    <t>Barragem de Enrocamento</t>
  </si>
  <si>
    <t>Dam, weir system 3</t>
  </si>
  <si>
    <t>Barragem, sistema de açude 3</t>
  </si>
  <si>
    <t>LNC3</t>
  </si>
  <si>
    <t>LNC3.01</t>
  </si>
  <si>
    <t>LND1</t>
  </si>
  <si>
    <t>Pavimento 6 - Edificio Produção</t>
  </si>
  <si>
    <t>Pavimento 7 - Edificio Produção</t>
  </si>
  <si>
    <t>Pavimento 7 - Edificio Produção - Casa de Máquinas do Elevador e Caixa de Água</t>
  </si>
  <si>
    <t>Structures for control and management systems - Storey 7 - Room 1</t>
  </si>
  <si>
    <t>Structures for systems for conversion of energy (without heat generation) and for transmission of electrical energy</t>
  </si>
  <si>
    <t>Estruturas para sistemas para conversão de energia (sem geração de calor) e transmissão de energia elétrica</t>
  </si>
  <si>
    <t>UM1</t>
  </si>
  <si>
    <t>Piping system, temporary storage, conveying main fluid</t>
  </si>
  <si>
    <t>Sistema de tubulação, armazenamento temporário, transporte de fluido principal</t>
  </si>
  <si>
    <t>Impounding system for hydro power plant</t>
  </si>
  <si>
    <t>Sistema de retenção para usina hidrelétrica</t>
  </si>
  <si>
    <t>Barragem Concreto</t>
  </si>
  <si>
    <t>Dam, weir system 1 - Zone 2 - Room 1</t>
  </si>
  <si>
    <t>Dam, weir system 1 - Zone 2 - Room 2</t>
  </si>
  <si>
    <t>Dam, weir system 1 - Zone 2 - Room 3</t>
  </si>
  <si>
    <t>Dam, weir system 1 - Zone 2 - Room 4</t>
  </si>
  <si>
    <t>Dam, weir system 1 - Zone 2 - Room 5</t>
  </si>
  <si>
    <t>Dam, weir system 1 - Zone 2 - Room 6</t>
  </si>
  <si>
    <t>Barragem, sistema de açude - Área 3</t>
  </si>
  <si>
    <t>Barragem, sistema de açude - Área 4</t>
  </si>
  <si>
    <t>Barragem, sistema de açude - Área 5</t>
  </si>
  <si>
    <t>Barragem Terra</t>
  </si>
  <si>
    <t>Barragem, sistema de açude 2- Área 1</t>
  </si>
  <si>
    <t>Temperatura de agua reservorio tanque B</t>
  </si>
  <si>
    <t>Nº Caracteres - Proposta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</si>
</sst>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Inconsolata"/>
    </font>
    <font>
      <sz val="10"/>
      <color rgb="FFFF0000"/>
      <name val="Arial"/>
    </font>
    <font>
      <u/>
      <sz val="10"/>
      <color rgb="FF1155CC"/>
      <name val="Arial"/>
    </font>
    <font>
      <sz val="10"/>
      <color theme="1"/>
      <name val="Roboto"/>
    </font>
    <font>
      <sz val="10"/>
      <color rgb="FF000000"/>
      <name val="Roboto"/>
    </font>
    <font>
      <sz val="10"/>
      <color theme="5"/>
      <name val="Arial"/>
    </font>
    <font>
      <sz val="11"/>
      <color rgb="FF000000"/>
      <name val="Inconsolata"/>
    </font>
    <font>
      <sz val="10"/>
      <color rgb="FFEA4335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34A853"/>
      <name val="Arial"/>
    </font>
    <font>
      <b/>
      <sz val="10"/>
      <color rgb="FFFF0000"/>
      <name val="Arial"/>
    </font>
    <font>
      <sz val="10"/>
      <color theme="7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0"/>
      <color rgb="FFEA4335"/>
      <name val="Arial"/>
    </font>
    <font>
      <b/>
      <sz val="11"/>
      <color rgb="FF000000"/>
      <name val="Inconsolata"/>
    </font>
    <font>
      <b/>
      <sz val="10"/>
      <color rgb="FFF1C232"/>
      <name val="Arial"/>
    </font>
    <font>
      <sz val="10"/>
      <color rgb="FFCC0000"/>
      <name val="Arial"/>
    </font>
    <font>
      <sz val="10"/>
      <color rgb="FFCC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34A853"/>
      <name val="Arial"/>
      <family val="2"/>
    </font>
    <font>
      <b/>
      <sz val="10"/>
      <color rgb="FF000000"/>
      <name val="Arial"/>
      <family val="2"/>
    </font>
    <font>
      <sz val="10"/>
      <color rgb="FF34A853"/>
      <name val="Arial"/>
      <family val="2"/>
    </font>
    <font>
      <sz val="10"/>
      <color rgb="FFFF0000"/>
      <name val="Arial"/>
      <family val="2"/>
    </font>
    <font>
      <b/>
      <sz val="10"/>
      <color rgb="FF6AA84F"/>
      <name val="Arial"/>
      <family val="2"/>
    </font>
    <font>
      <sz val="10"/>
      <color rgb="FF6AA84F"/>
      <name val="Arial"/>
      <family val="2"/>
    </font>
    <font>
      <sz val="10"/>
      <color rgb="FF93C47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0" xfId="0" applyFont="1" applyFill="1"/>
    <xf numFmtId="0" fontId="4" fillId="0" borderId="0" xfId="0" applyFont="1"/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1" fillId="4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 applyAlignment="1"/>
    <xf numFmtId="0" fontId="8" fillId="2" borderId="0" xfId="0" applyFont="1" applyFill="1"/>
    <xf numFmtId="0" fontId="8" fillId="2" borderId="0" xfId="0" applyFont="1" applyFill="1" applyAlignment="1"/>
    <xf numFmtId="0" fontId="9" fillId="0" borderId="0" xfId="0" applyFont="1" applyAlignment="1"/>
    <xf numFmtId="0" fontId="10" fillId="2" borderId="0" xfId="0" applyFont="1" applyFill="1"/>
    <xf numFmtId="0" fontId="11" fillId="0" borderId="0" xfId="0" applyFont="1" applyAlignment="1"/>
    <xf numFmtId="0" fontId="11" fillId="2" borderId="0" xfId="0" applyFont="1" applyFill="1" applyAlignment="1">
      <alignment horizontal="left"/>
    </xf>
    <xf numFmtId="0" fontId="12" fillId="0" borderId="0" xfId="0" applyFont="1" applyAlignment="1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0" borderId="0" xfId="0" applyFont="1" applyAlignment="1"/>
    <xf numFmtId="0" fontId="14" fillId="0" borderId="0" xfId="0" applyFont="1"/>
    <xf numFmtId="0" fontId="13" fillId="0" borderId="0" xfId="0" quotePrefix="1" applyFont="1" applyAlignment="1"/>
    <xf numFmtId="0" fontId="15" fillId="0" borderId="0" xfId="0" applyFont="1" applyAlignment="1"/>
    <xf numFmtId="0" fontId="14" fillId="0" borderId="0" xfId="0" applyFont="1"/>
    <xf numFmtId="0" fontId="16" fillId="0" borderId="0" xfId="0" applyFont="1" applyAlignment="1"/>
    <xf numFmtId="0" fontId="16" fillId="0" borderId="0" xfId="0" quotePrefix="1" applyFont="1" applyAlignment="1"/>
    <xf numFmtId="0" fontId="13" fillId="0" borderId="0" xfId="0" applyFont="1"/>
    <xf numFmtId="0" fontId="17" fillId="0" borderId="0" xfId="0" applyFont="1" applyAlignment="1"/>
    <xf numFmtId="0" fontId="14" fillId="0" borderId="0" xfId="0" applyFont="1" applyAlignment="1"/>
    <xf numFmtId="0" fontId="18" fillId="2" borderId="0" xfId="0" quotePrefix="1" applyFont="1" applyFill="1" applyAlignment="1"/>
    <xf numFmtId="0" fontId="0" fillId="2" borderId="0" xfId="0" applyFont="1" applyFill="1" applyAlignment="1"/>
    <xf numFmtId="0" fontId="14" fillId="0" borderId="0" xfId="0" quotePrefix="1" applyFont="1" applyAlignment="1"/>
    <xf numFmtId="0" fontId="19" fillId="0" borderId="0" xfId="0" applyFont="1" applyAlignment="1"/>
    <xf numFmtId="0" fontId="14" fillId="0" borderId="0" xfId="0" applyFont="1" applyAlignment="1"/>
    <xf numFmtId="0" fontId="20" fillId="0" borderId="0" xfId="0" applyFont="1" applyAlignment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21" fillId="2" borderId="0" xfId="0" applyFont="1" applyFill="1" applyAlignment="1"/>
    <xf numFmtId="0" fontId="12" fillId="2" borderId="0" xfId="0" applyFont="1" applyFill="1" applyAlignment="1"/>
    <xf numFmtId="0" fontId="1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quotePrefix="1" applyFont="1" applyAlignment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2" fillId="0" borderId="2" xfId="0" quotePrefix="1" applyFont="1" applyBorder="1" applyAlignment="1"/>
    <xf numFmtId="0" fontId="12" fillId="0" borderId="2" xfId="0" applyFont="1" applyBorder="1" applyAlignment="1"/>
    <xf numFmtId="0" fontId="1" fillId="2" borderId="2" xfId="0" applyFont="1" applyFill="1" applyBorder="1"/>
    <xf numFmtId="0" fontId="1" fillId="0" borderId="3" xfId="0" applyFont="1" applyBorder="1"/>
    <xf numFmtId="0" fontId="18" fillId="5" borderId="4" xfId="0" applyFont="1" applyFill="1" applyBorder="1" applyAlignment="1">
      <alignment horizontal="left"/>
    </xf>
    <xf numFmtId="0" fontId="1" fillId="5" borderId="0" xfId="0" applyFont="1" applyFill="1"/>
    <xf numFmtId="0" fontId="12" fillId="5" borderId="0" xfId="0" applyFont="1" applyFill="1"/>
    <xf numFmtId="0" fontId="12" fillId="5" borderId="0" xfId="0" applyFont="1" applyFill="1" applyAlignment="1"/>
    <xf numFmtId="0" fontId="1" fillId="0" borderId="5" xfId="0" applyFont="1" applyBorder="1"/>
    <xf numFmtId="0" fontId="12" fillId="6" borderId="4" xfId="0" applyFont="1" applyFill="1" applyBorder="1" applyAlignment="1"/>
    <xf numFmtId="0" fontId="1" fillId="6" borderId="0" xfId="0" applyFont="1" applyFill="1" applyAlignment="1"/>
    <xf numFmtId="0" fontId="12" fillId="6" borderId="0" xfId="0" applyFont="1" applyFill="1"/>
    <xf numFmtId="0" fontId="12" fillId="6" borderId="0" xfId="0" applyFont="1" applyFill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2" borderId="0" xfId="0" applyFont="1" applyFill="1" applyAlignment="1"/>
    <xf numFmtId="0" fontId="1" fillId="0" borderId="0" xfId="0" quotePrefix="1" applyFont="1" applyAlignment="1"/>
    <xf numFmtId="0" fontId="0" fillId="0" borderId="4" xfId="0" applyFont="1" applyBorder="1" applyAlignment="1"/>
    <xf numFmtId="0" fontId="12" fillId="7" borderId="4" xfId="0" applyFont="1" applyFill="1" applyBorder="1" applyAlignment="1"/>
    <xf numFmtId="0" fontId="1" fillId="7" borderId="0" xfId="0" applyFont="1" applyFill="1" applyAlignment="1"/>
    <xf numFmtId="0" fontId="12" fillId="7" borderId="0" xfId="0" applyFont="1" applyFill="1"/>
    <xf numFmtId="0" fontId="12" fillId="7" borderId="0" xfId="0" applyFont="1" applyFill="1" applyAlignment="1"/>
    <xf numFmtId="0" fontId="12" fillId="8" borderId="4" xfId="0" applyFont="1" applyFill="1" applyBorder="1" applyAlignment="1"/>
    <xf numFmtId="0" fontId="12" fillId="8" borderId="0" xfId="0" applyFont="1" applyFill="1" applyAlignment="1"/>
    <xf numFmtId="0" fontId="12" fillId="8" borderId="0" xfId="0" applyFont="1" applyFill="1"/>
    <xf numFmtId="0" fontId="18" fillId="8" borderId="4" xfId="0" applyFont="1" applyFill="1" applyBorder="1" applyAlignment="1"/>
    <xf numFmtId="0" fontId="18" fillId="8" borderId="4" xfId="0" applyFont="1" applyFill="1" applyBorder="1" applyAlignment="1">
      <alignment horizontal="left"/>
    </xf>
    <xf numFmtId="0" fontId="1" fillId="8" borderId="0" xfId="0" applyFont="1" applyFill="1" applyAlignment="1"/>
    <xf numFmtId="0" fontId="2" fillId="8" borderId="4" xfId="0" applyFont="1" applyFill="1" applyBorder="1" applyAlignment="1"/>
    <xf numFmtId="0" fontId="3" fillId="8" borderId="0" xfId="0" applyFont="1" applyFill="1" applyAlignment="1"/>
    <xf numFmtId="0" fontId="12" fillId="8" borderId="0" xfId="0" quotePrefix="1" applyFont="1" applyFill="1" applyAlignment="1"/>
    <xf numFmtId="0" fontId="3" fillId="0" borderId="4" xfId="0" applyFont="1" applyBorder="1" applyAlignment="1"/>
    <xf numFmtId="0" fontId="3" fillId="0" borderId="0" xfId="0" applyFont="1" applyAlignment="1"/>
    <xf numFmtId="0" fontId="12" fillId="8" borderId="0" xfId="0" applyFont="1" applyFill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3" fillId="0" borderId="0" xfId="0" applyFont="1"/>
    <xf numFmtId="0" fontId="2" fillId="8" borderId="0" xfId="0" applyFont="1" applyFill="1"/>
    <xf numFmtId="0" fontId="12" fillId="9" borderId="4" xfId="0" applyFont="1" applyFill="1" applyBorder="1" applyAlignment="1"/>
    <xf numFmtId="0" fontId="12" fillId="5" borderId="0" xfId="0" quotePrefix="1" applyFont="1" applyFill="1"/>
    <xf numFmtId="0" fontId="12" fillId="6" borderId="0" xfId="0" quotePrefix="1" applyFont="1" applyFill="1"/>
    <xf numFmtId="0" fontId="1" fillId="9" borderId="0" xfId="0" applyFont="1" applyFill="1"/>
    <xf numFmtId="0" fontId="12" fillId="9" borderId="0" xfId="0" quotePrefix="1" applyFont="1" applyFill="1" applyAlignment="1"/>
    <xf numFmtId="0" fontId="12" fillId="9" borderId="0" xfId="0" applyFont="1" applyFill="1" applyAlignment="1"/>
    <xf numFmtId="0" fontId="1" fillId="8" borderId="0" xfId="0" quotePrefix="1" applyFont="1" applyFill="1" applyAlignment="1"/>
    <xf numFmtId="0" fontId="18" fillId="5" borderId="4" xfId="0" applyFont="1" applyFill="1" applyBorder="1" applyAlignment="1"/>
    <xf numFmtId="0" fontId="1" fillId="8" borderId="0" xfId="0" applyFont="1" applyFill="1"/>
    <xf numFmtId="0" fontId="1" fillId="0" borderId="7" xfId="0" applyFont="1" applyBorder="1"/>
    <xf numFmtId="0" fontId="1" fillId="0" borderId="2" xfId="0" quotePrefix="1" applyFont="1" applyBorder="1" applyAlignment="1"/>
    <xf numFmtId="0" fontId="3" fillId="2" borderId="0" xfId="0" applyFont="1" applyFill="1" applyAlignment="1">
      <alignment horizontal="left"/>
    </xf>
    <xf numFmtId="0" fontId="1" fillId="8" borderId="0" xfId="0" quotePrefix="1" applyFont="1" applyFill="1" applyAlignment="1"/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8" xfId="0" applyFont="1" applyFill="1" applyBorder="1" applyAlignment="1"/>
    <xf numFmtId="0" fontId="18" fillId="2" borderId="1" xfId="0" applyFont="1" applyFill="1" applyBorder="1" applyAlignment="1">
      <alignment horizontal="left"/>
    </xf>
    <xf numFmtId="0" fontId="1" fillId="0" borderId="2" xfId="0" applyFont="1" applyBorder="1"/>
    <xf numFmtId="0" fontId="12" fillId="10" borderId="3" xfId="0" applyFont="1" applyFill="1" applyBorder="1" applyAlignment="1"/>
    <xf numFmtId="0" fontId="12" fillId="0" borderId="3" xfId="0" quotePrefix="1" applyFont="1" applyBorder="1" applyAlignment="1"/>
    <xf numFmtId="0" fontId="1" fillId="0" borderId="9" xfId="0" applyFont="1" applyBorder="1"/>
    <xf numFmtId="0" fontId="18" fillId="0" borderId="4" xfId="0" applyFont="1" applyBorder="1" applyAlignment="1">
      <alignment horizontal="center"/>
    </xf>
    <xf numFmtId="0" fontId="12" fillId="0" borderId="5" xfId="0" applyFont="1" applyBorder="1" applyAlignment="1"/>
    <xf numFmtId="0" fontId="12" fillId="0" borderId="5" xfId="0" quotePrefix="1" applyFont="1" applyBorder="1" applyAlignment="1"/>
    <xf numFmtId="0" fontId="12" fillId="0" borderId="10" xfId="0" applyFont="1" applyBorder="1"/>
    <xf numFmtId="0" fontId="1" fillId="6" borderId="0" xfId="0" applyFont="1" applyFill="1"/>
    <xf numFmtId="0" fontId="12" fillId="0" borderId="4" xfId="0" applyFont="1" applyBorder="1" applyAlignment="1"/>
    <xf numFmtId="0" fontId="1" fillId="10" borderId="5" xfId="0" applyFont="1" applyFill="1" applyBorder="1" applyAlignment="1"/>
    <xf numFmtId="0" fontId="1" fillId="0" borderId="5" xfId="0" applyFont="1" applyBorder="1" applyAlignment="1"/>
    <xf numFmtId="0" fontId="1" fillId="0" borderId="5" xfId="0" quotePrefix="1" applyFont="1" applyBorder="1" applyAlignment="1"/>
    <xf numFmtId="0" fontId="1" fillId="0" borderId="10" xfId="0" applyFont="1" applyBorder="1"/>
    <xf numFmtId="0" fontId="1" fillId="10" borderId="5" xfId="0" quotePrefix="1" applyFont="1" applyFill="1" applyBorder="1" applyAlignment="1"/>
    <xf numFmtId="0" fontId="11" fillId="10" borderId="5" xfId="0" quotePrefix="1" applyFont="1" applyFill="1" applyBorder="1" applyAlignment="1"/>
    <xf numFmtId="0" fontId="9" fillId="0" borderId="5" xfId="0" quotePrefix="1" applyFont="1" applyBorder="1" applyAlignment="1"/>
    <xf numFmtId="0" fontId="1" fillId="7" borderId="5" xfId="0" applyFont="1" applyFill="1" applyBorder="1" applyAlignment="1"/>
    <xf numFmtId="0" fontId="12" fillId="7" borderId="10" xfId="0" applyFont="1" applyFill="1" applyBorder="1"/>
    <xf numFmtId="0" fontId="12" fillId="8" borderId="5" xfId="0" applyFont="1" applyFill="1" applyBorder="1" applyAlignment="1"/>
    <xf numFmtId="0" fontId="12" fillId="8" borderId="10" xfId="0" applyFont="1" applyFill="1" applyBorder="1"/>
    <xf numFmtId="0" fontId="13" fillId="0" borderId="5" xfId="0" applyFont="1" applyBorder="1" applyAlignment="1"/>
    <xf numFmtId="0" fontId="14" fillId="10" borderId="5" xfId="0" applyFont="1" applyFill="1" applyBorder="1" applyAlignment="1"/>
    <xf numFmtId="0" fontId="14" fillId="0" borderId="5" xfId="0" applyFont="1" applyBorder="1" applyAlignment="1"/>
    <xf numFmtId="0" fontId="13" fillId="8" borderId="5" xfId="0" applyFont="1" applyFill="1" applyBorder="1" applyAlignment="1"/>
    <xf numFmtId="0" fontId="14" fillId="10" borderId="5" xfId="0" quotePrefix="1" applyFont="1" applyFill="1" applyBorder="1" applyAlignment="1"/>
    <xf numFmtId="0" fontId="14" fillId="0" borderId="5" xfId="0" quotePrefix="1" applyFont="1" applyBorder="1" applyAlignment="1"/>
    <xf numFmtId="0" fontId="3" fillId="0" borderId="10" xfId="0" applyFont="1" applyBorder="1"/>
    <xf numFmtId="0" fontId="2" fillId="8" borderId="10" xfId="0" applyFont="1" applyFill="1" applyBorder="1"/>
    <xf numFmtId="0" fontId="13" fillId="10" borderId="5" xfId="0" applyFont="1" applyFill="1" applyBorder="1" applyAlignment="1"/>
    <xf numFmtId="0" fontId="0" fillId="10" borderId="0" xfId="0" quotePrefix="1" applyFont="1" applyFill="1" applyAlignment="1"/>
    <xf numFmtId="0" fontId="0" fillId="2" borderId="0" xfId="0" quotePrefix="1" applyFont="1" applyFill="1" applyAlignment="1"/>
    <xf numFmtId="0" fontId="0" fillId="10" borderId="5" xfId="0" quotePrefix="1" applyFont="1" applyFill="1" applyBorder="1" applyAlignment="1"/>
    <xf numFmtId="0" fontId="0" fillId="2" borderId="5" xfId="0" quotePrefix="1" applyFont="1" applyFill="1" applyBorder="1" applyAlignment="1"/>
    <xf numFmtId="0" fontId="18" fillId="8" borderId="5" xfId="0" applyFont="1" applyFill="1" applyBorder="1" applyAlignment="1"/>
    <xf numFmtId="0" fontId="18" fillId="0" borderId="1" xfId="0" applyFont="1" applyBorder="1" applyAlignment="1"/>
    <xf numFmtId="0" fontId="18" fillId="10" borderId="3" xfId="0" applyFont="1" applyFill="1" applyBorder="1" applyAlignment="1"/>
    <xf numFmtId="0" fontId="18" fillId="0" borderId="3" xfId="0" quotePrefix="1" applyFont="1" applyBorder="1" applyAlignment="1"/>
    <xf numFmtId="0" fontId="2" fillId="10" borderId="5" xfId="0" quotePrefix="1" applyFont="1" applyFill="1" applyBorder="1" applyAlignment="1"/>
    <xf numFmtId="0" fontId="2" fillId="0" borderId="5" xfId="0" quotePrefix="1" applyFont="1" applyBorder="1" applyAlignment="1"/>
    <xf numFmtId="0" fontId="3" fillId="10" borderId="5" xfId="0" applyFont="1" applyFill="1" applyBorder="1" applyAlignment="1"/>
    <xf numFmtId="0" fontId="3" fillId="0" borderId="5" xfId="0" applyFont="1" applyBorder="1" applyAlignment="1"/>
    <xf numFmtId="0" fontId="3" fillId="10" borderId="0" xfId="0" applyFont="1" applyFill="1" applyAlignment="1"/>
    <xf numFmtId="0" fontId="12" fillId="10" borderId="3" xfId="0" quotePrefix="1" applyFont="1" applyFill="1" applyBorder="1" applyAlignment="1"/>
    <xf numFmtId="0" fontId="22" fillId="8" borderId="4" xfId="0" applyFont="1" applyFill="1" applyBorder="1" applyAlignment="1">
      <alignment horizontal="left"/>
    </xf>
    <xf numFmtId="0" fontId="1" fillId="8" borderId="5" xfId="0" quotePrefix="1" applyFont="1" applyFill="1" applyBorder="1" applyAlignment="1"/>
    <xf numFmtId="0" fontId="18" fillId="2" borderId="5" xfId="0" applyFont="1" applyFill="1" applyBorder="1" applyAlignment="1"/>
    <xf numFmtId="0" fontId="2" fillId="8" borderId="5" xfId="0" quotePrefix="1" applyFont="1" applyFill="1" applyBorder="1" applyAlignment="1"/>
    <xf numFmtId="0" fontId="12" fillId="8" borderId="10" xfId="0" quotePrefix="1" applyFont="1" applyFill="1" applyBorder="1" applyAlignment="1"/>
    <xf numFmtId="0" fontId="3" fillId="10" borderId="5" xfId="0" quotePrefix="1" applyFont="1" applyFill="1" applyBorder="1" applyAlignment="1"/>
    <xf numFmtId="0" fontId="3" fillId="2" borderId="5" xfId="0" quotePrefix="1" applyFont="1" applyFill="1" applyBorder="1" applyAlignment="1"/>
    <xf numFmtId="0" fontId="18" fillId="8" borderId="5" xfId="0" quotePrefix="1" applyFont="1" applyFill="1" applyBorder="1" applyAlignment="1"/>
    <xf numFmtId="0" fontId="1" fillId="0" borderId="11" xfId="0" applyFont="1" applyBorder="1"/>
    <xf numFmtId="0" fontId="12" fillId="0" borderId="9" xfId="0" quotePrefix="1" applyFont="1" applyBorder="1" applyAlignment="1"/>
    <xf numFmtId="0" fontId="12" fillId="0" borderId="4" xfId="0" applyFont="1" applyBorder="1" applyAlignment="1">
      <alignment horizontal="center"/>
    </xf>
    <xf numFmtId="0" fontId="12" fillId="0" borderId="10" xfId="0" quotePrefix="1" applyFont="1" applyBorder="1" applyAlignment="1"/>
    <xf numFmtId="0" fontId="2" fillId="8" borderId="5" xfId="0" applyFont="1" applyFill="1" applyBorder="1" applyAlignment="1"/>
    <xf numFmtId="0" fontId="2" fillId="8" borderId="10" xfId="0" applyFont="1" applyFill="1" applyBorder="1" applyAlignment="1"/>
    <xf numFmtId="0" fontId="3" fillId="0" borderId="10" xfId="0" applyFont="1" applyBorder="1" applyAlignment="1"/>
    <xf numFmtId="0" fontId="1" fillId="0" borderId="10" xfId="0" applyFont="1" applyBorder="1"/>
    <xf numFmtId="0" fontId="3" fillId="10" borderId="0" xfId="0" quotePrefix="1" applyFont="1" applyFill="1" applyAlignment="1"/>
    <xf numFmtId="0" fontId="3" fillId="0" borderId="0" xfId="0" quotePrefix="1" applyFont="1" applyAlignment="1"/>
    <xf numFmtId="0" fontId="2" fillId="8" borderId="0" xfId="0" applyFont="1" applyFill="1" applyAlignment="1"/>
    <xf numFmtId="0" fontId="3" fillId="10" borderId="5" xfId="0" quotePrefix="1" applyFont="1" applyFill="1" applyBorder="1" applyAlignment="1"/>
    <xf numFmtId="0" fontId="3" fillId="0" borderId="10" xfId="0" quotePrefix="1" applyFont="1" applyBorder="1" applyAlignment="1"/>
    <xf numFmtId="0" fontId="3" fillId="8" borderId="5" xfId="0" applyFont="1" applyFill="1" applyBorder="1" applyAlignment="1"/>
    <xf numFmtId="0" fontId="3" fillId="8" borderId="10" xfId="0" applyFont="1" applyFill="1" applyBorder="1" applyAlignment="1"/>
    <xf numFmtId="0" fontId="2" fillId="0" borderId="4" xfId="0" applyFont="1" applyBorder="1" applyAlignment="1"/>
    <xf numFmtId="0" fontId="2" fillId="0" borderId="10" xfId="0" quotePrefix="1" applyFont="1" applyBorder="1" applyAlignment="1"/>
    <xf numFmtId="0" fontId="12" fillId="0" borderId="10" xfId="0" applyFont="1" applyBorder="1"/>
    <xf numFmtId="0" fontId="5" fillId="0" borderId="4" xfId="0" applyFont="1" applyBorder="1" applyAlignment="1"/>
    <xf numFmtId="0" fontId="3" fillId="0" borderId="10" xfId="0" quotePrefix="1" applyFont="1" applyBorder="1" applyAlignment="1"/>
    <xf numFmtId="0" fontId="3" fillId="10" borderId="8" xfId="0" applyFont="1" applyFill="1" applyBorder="1" applyAlignment="1"/>
    <xf numFmtId="0" fontId="3" fillId="0" borderId="11" xfId="0" applyFont="1" applyBorder="1" applyAlignment="1"/>
    <xf numFmtId="0" fontId="1" fillId="0" borderId="11" xfId="0" applyFont="1" applyBorder="1"/>
    <xf numFmtId="0" fontId="18" fillId="0" borderId="4" xfId="0" applyFont="1" applyBorder="1" applyAlignment="1"/>
    <xf numFmtId="0" fontId="12" fillId="8" borderId="5" xfId="0" quotePrefix="1" applyFont="1" applyFill="1" applyBorder="1" applyAlignment="1"/>
    <xf numFmtId="0" fontId="12" fillId="8" borderId="10" xfId="0" applyFont="1" applyFill="1" applyBorder="1"/>
    <xf numFmtId="0" fontId="3" fillId="10" borderId="8" xfId="0" quotePrefix="1" applyFont="1" applyFill="1" applyBorder="1" applyAlignment="1"/>
    <xf numFmtId="0" fontId="3" fillId="0" borderId="8" xfId="0" quotePrefix="1" applyFont="1" applyBorder="1" applyAlignment="1"/>
    <xf numFmtId="0" fontId="13" fillId="10" borderId="3" xfId="0" applyFont="1" applyFill="1" applyBorder="1" applyAlignment="1"/>
    <xf numFmtId="0" fontId="13" fillId="0" borderId="3" xfId="0" quotePrefix="1" applyFont="1" applyBorder="1" applyAlignment="1"/>
    <xf numFmtId="0" fontId="13" fillId="0" borderId="5" xfId="0" quotePrefix="1" applyFont="1" applyBorder="1" applyAlignment="1"/>
    <xf numFmtId="0" fontId="1" fillId="0" borderId="10" xfId="0" quotePrefix="1" applyFont="1" applyBorder="1" applyAlignment="1"/>
    <xf numFmtId="0" fontId="23" fillId="10" borderId="5" xfId="0" quotePrefix="1" applyFont="1" applyFill="1" applyBorder="1" applyAlignment="1"/>
    <xf numFmtId="0" fontId="23" fillId="0" borderId="5" xfId="0" quotePrefix="1" applyFont="1" applyBorder="1" applyAlignment="1"/>
    <xf numFmtId="0" fontId="24" fillId="10" borderId="5" xfId="0" quotePrefix="1" applyFont="1" applyFill="1" applyBorder="1" applyAlignment="1"/>
    <xf numFmtId="0" fontId="24" fillId="0" borderId="5" xfId="0" quotePrefix="1" applyFont="1" applyBorder="1" applyAlignment="1"/>
    <xf numFmtId="0" fontId="13" fillId="9" borderId="5" xfId="0" applyFont="1" applyFill="1" applyBorder="1" applyAlignment="1"/>
    <xf numFmtId="0" fontId="12" fillId="9" borderId="10" xfId="0" quotePrefix="1" applyFont="1" applyFill="1" applyBorder="1" applyAlignment="1"/>
    <xf numFmtId="0" fontId="14" fillId="8" borderId="5" xfId="0" applyFont="1" applyFill="1" applyBorder="1" applyAlignment="1"/>
    <xf numFmtId="0" fontId="1" fillId="0" borderId="10" xfId="0" quotePrefix="1" applyFont="1" applyBorder="1" applyAlignment="1"/>
    <xf numFmtId="0" fontId="19" fillId="10" borderId="5" xfId="0" quotePrefix="1" applyFont="1" applyFill="1" applyBorder="1" applyAlignment="1"/>
    <xf numFmtId="0" fontId="19" fillId="0" borderId="5" xfId="0" quotePrefix="1" applyFont="1" applyBorder="1" applyAlignment="1"/>
    <xf numFmtId="0" fontId="13" fillId="2" borderId="1" xfId="0" applyFont="1" applyFill="1" applyBorder="1" applyAlignment="1"/>
    <xf numFmtId="0" fontId="13" fillId="8" borderId="5" xfId="0" quotePrefix="1" applyFont="1" applyFill="1" applyBorder="1" applyAlignment="1"/>
    <xf numFmtId="0" fontId="1" fillId="8" borderId="10" xfId="0" quotePrefix="1" applyFont="1" applyFill="1" applyBorder="1" applyAlignment="1"/>
    <xf numFmtId="0" fontId="1" fillId="8" borderId="10" xfId="0" quotePrefix="1" applyFont="1" applyFill="1" applyBorder="1" applyAlignment="1"/>
    <xf numFmtId="0" fontId="14" fillId="10" borderId="8" xfId="0" applyFont="1" applyFill="1" applyBorder="1" applyAlignment="1"/>
    <xf numFmtId="0" fontId="14" fillId="0" borderId="8" xfId="0" quotePrefix="1" applyFont="1" applyBorder="1" applyAlignment="1"/>
    <xf numFmtId="0" fontId="1" fillId="0" borderId="11" xfId="0" quotePrefix="1" applyFont="1" applyBorder="1" applyAlignment="1"/>
    <xf numFmtId="0" fontId="19" fillId="10" borderId="0" xfId="0" quotePrefix="1" applyFont="1" applyFill="1" applyAlignment="1"/>
    <xf numFmtId="0" fontId="19" fillId="0" borderId="0" xfId="0" quotePrefix="1" applyFont="1" applyAlignment="1"/>
    <xf numFmtId="0" fontId="3" fillId="0" borderId="5" xfId="0" quotePrefix="1" applyFont="1" applyBorder="1" applyAlignment="1"/>
    <xf numFmtId="0" fontId="18" fillId="10" borderId="5" xfId="0" applyFont="1" applyFill="1" applyBorder="1" applyAlignment="1"/>
    <xf numFmtId="0" fontId="18" fillId="0" borderId="5" xfId="0" applyFont="1" applyBorder="1" applyAlignment="1"/>
    <xf numFmtId="0" fontId="0" fillId="10" borderId="5" xfId="0" applyFont="1" applyFill="1" applyBorder="1" applyAlignment="1"/>
    <xf numFmtId="0" fontId="0" fillId="0" borderId="5" xfId="0" applyFont="1" applyBorder="1" applyAlignment="1"/>
    <xf numFmtId="0" fontId="0" fillId="0" borderId="5" xfId="0" quotePrefix="1" applyFont="1" applyBorder="1" applyAlignment="1"/>
    <xf numFmtId="0" fontId="13" fillId="10" borderId="5" xfId="0" quotePrefix="1" applyFont="1" applyFill="1" applyBorder="1" applyAlignment="1"/>
    <xf numFmtId="0" fontId="14" fillId="10" borderId="8" xfId="0" quotePrefix="1" applyFont="1" applyFill="1" applyBorder="1" applyAlignment="1"/>
    <xf numFmtId="0" fontId="12" fillId="0" borderId="1" xfId="0" applyFont="1" applyBorder="1" applyAlignment="1"/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11" xfId="0" applyFont="1" applyBorder="1" applyAlignment="1"/>
    <xf numFmtId="0" fontId="18" fillId="0" borderId="0" xfId="0" applyFont="1"/>
    <xf numFmtId="0" fontId="18" fillId="0" borderId="0" xfId="0" applyFont="1" applyAlignment="1"/>
    <xf numFmtId="49" fontId="1" fillId="0" borderId="0" xfId="0" applyNumberFormat="1" applyFont="1" applyAlignment="1">
      <alignment horizontal="left"/>
    </xf>
    <xf numFmtId="0" fontId="8" fillId="2" borderId="0" xfId="0" applyFont="1" applyFill="1" applyAlignment="1">
      <alignment horizontal="left"/>
    </xf>
    <xf numFmtId="0" fontId="13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6" fillId="0" borderId="0" xfId="0" applyFont="1" applyAlignment="1">
      <alignment horizontal="center" wrapText="1"/>
    </xf>
    <xf numFmtId="0" fontId="26" fillId="2" borderId="0" xfId="0" applyFont="1" applyFill="1" applyAlignment="1"/>
    <xf numFmtId="0" fontId="26" fillId="0" borderId="0" xfId="0" applyFont="1" applyAlignment="1"/>
    <xf numFmtId="0" fontId="25" fillId="0" borderId="0" xfId="0" applyFont="1" applyAlignment="1">
      <alignment wrapText="1"/>
    </xf>
    <xf numFmtId="0" fontId="27" fillId="0" borderId="0" xfId="0" applyFont="1" applyAlignment="1"/>
    <xf numFmtId="0" fontId="26" fillId="0" borderId="0" xfId="0" applyFont="1" applyAlignment="1">
      <alignment horizontal="left"/>
    </xf>
    <xf numFmtId="0" fontId="26" fillId="0" borderId="0" xfId="0" quotePrefix="1" applyFont="1" applyAlignment="1"/>
    <xf numFmtId="0" fontId="2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2" borderId="0" xfId="0" quotePrefix="1" applyFont="1" applyFill="1" applyAlignment="1"/>
    <xf numFmtId="0" fontId="28" fillId="0" borderId="0" xfId="0" applyFont="1"/>
    <xf numFmtId="0" fontId="26" fillId="0" borderId="10" xfId="0" applyFont="1" applyBorder="1" applyAlignment="1">
      <alignment horizontal="left"/>
    </xf>
    <xf numFmtId="0" fontId="29" fillId="5" borderId="10" xfId="0" applyFont="1" applyFill="1" applyBorder="1" applyAlignment="1">
      <alignment horizontal="right"/>
    </xf>
    <xf numFmtId="0" fontId="26" fillId="5" borderId="0" xfId="0" applyFont="1" applyFill="1" applyAlignment="1"/>
    <xf numFmtId="0" fontId="26" fillId="5" borderId="0" xfId="0" quotePrefix="1" applyFont="1" applyFill="1" applyAlignment="1"/>
    <xf numFmtId="0" fontId="26" fillId="8" borderId="10" xfId="0" applyFont="1" applyFill="1" applyBorder="1" applyAlignment="1">
      <alignment horizontal="center"/>
    </xf>
    <xf numFmtId="0" fontId="26" fillId="8" borderId="0" xfId="0" applyFont="1" applyFill="1" applyAlignment="1"/>
    <xf numFmtId="0" fontId="26" fillId="8" borderId="0" xfId="0" quotePrefix="1" applyFont="1" applyFill="1" applyAlignment="1"/>
    <xf numFmtId="0" fontId="25" fillId="0" borderId="10" xfId="0" applyFont="1" applyBorder="1" applyAlignment="1"/>
    <xf numFmtId="0" fontId="25" fillId="0" borderId="0" xfId="0" applyFont="1" applyAlignment="1"/>
    <xf numFmtId="0" fontId="25" fillId="0" borderId="0" xfId="0" quotePrefix="1" applyFont="1" applyAlignment="1"/>
    <xf numFmtId="0" fontId="30" fillId="0" borderId="0" xfId="0" applyFont="1"/>
    <xf numFmtId="0" fontId="27" fillId="0" borderId="10" xfId="0" applyFont="1" applyBorder="1" applyAlignment="1"/>
    <xf numFmtId="0" fontId="25" fillId="0" borderId="0" xfId="0" applyFont="1" applyAlignment="1">
      <alignment horizontal="left"/>
    </xf>
    <xf numFmtId="0" fontId="25" fillId="0" borderId="0" xfId="0" quotePrefix="1" applyFont="1" applyAlignment="1">
      <alignment horizontal="left"/>
    </xf>
    <xf numFmtId="0" fontId="29" fillId="8" borderId="0" xfId="0" applyFont="1" applyFill="1" applyAlignment="1"/>
    <xf numFmtId="0" fontId="29" fillId="8" borderId="0" xfId="0" quotePrefix="1" applyFont="1" applyFill="1" applyAlignment="1"/>
    <xf numFmtId="0" fontId="26" fillId="5" borderId="0" xfId="0" applyFont="1" applyFill="1"/>
    <xf numFmtId="0" fontId="26" fillId="8" borderId="0" xfId="0" applyFont="1" applyFill="1"/>
    <xf numFmtId="0" fontId="25" fillId="0" borderId="10" xfId="0" applyFont="1" applyBorder="1" applyAlignment="1">
      <alignment horizontal="left"/>
    </xf>
    <xf numFmtId="0" fontId="26" fillId="5" borderId="10" xfId="0" applyFont="1" applyFill="1" applyBorder="1" applyAlignment="1">
      <alignment horizontal="right"/>
    </xf>
    <xf numFmtId="0" fontId="26" fillId="6" borderId="10" xfId="0" applyFont="1" applyFill="1" applyBorder="1" applyAlignment="1">
      <alignment horizontal="center"/>
    </xf>
    <xf numFmtId="0" fontId="26" fillId="6" borderId="0" xfId="0" applyFont="1" applyFill="1"/>
    <xf numFmtId="0" fontId="31" fillId="0" borderId="10" xfId="0" applyFont="1" applyBorder="1" applyAlignment="1"/>
    <xf numFmtId="0" fontId="29" fillId="8" borderId="10" xfId="0" applyFont="1" applyFill="1" applyBorder="1" applyAlignment="1">
      <alignment horizontal="center"/>
    </xf>
    <xf numFmtId="0" fontId="27" fillId="0" borderId="0" xfId="0" quotePrefix="1" applyFont="1" applyAlignment="1"/>
    <xf numFmtId="0" fontId="26" fillId="8" borderId="10" xfId="0" quotePrefix="1" applyFont="1" applyFill="1" applyBorder="1" applyAlignment="1"/>
    <xf numFmtId="0" fontId="25" fillId="0" borderId="10" xfId="0" quotePrefix="1" applyFont="1" applyBorder="1" applyAlignment="1"/>
    <xf numFmtId="0" fontId="26" fillId="5" borderId="5" xfId="0" quotePrefix="1" applyFont="1" applyFill="1" applyBorder="1" applyAlignment="1"/>
    <xf numFmtId="0" fontId="32" fillId="0" borderId="0" xfId="0" applyFont="1"/>
    <xf numFmtId="0" fontId="26" fillId="6" borderId="0" xfId="0" applyFont="1" applyFill="1" applyAlignment="1"/>
    <xf numFmtId="0" fontId="26" fillId="6" borderId="5" xfId="0" quotePrefix="1" applyFont="1" applyFill="1" applyBorder="1" applyAlignment="1"/>
    <xf numFmtId="0" fontId="25" fillId="0" borderId="5" xfId="0" quotePrefix="1" applyFont="1" applyBorder="1" applyAlignment="1"/>
    <xf numFmtId="0" fontId="33" fillId="0" borderId="0" xfId="0" applyFont="1"/>
    <xf numFmtId="0" fontId="34" fillId="0" borderId="0" xfId="0" applyFont="1"/>
    <xf numFmtId="0" fontId="27" fillId="2" borderId="0" xfId="0" applyFont="1" applyFill="1" applyAlignment="1">
      <alignment horizontal="left"/>
    </xf>
    <xf numFmtId="0" fontId="27" fillId="2" borderId="0" xfId="0" quotePrefix="1" applyFont="1" applyFill="1" applyAlignment="1">
      <alignment horizontal="left"/>
    </xf>
    <xf numFmtId="0" fontId="29" fillId="6" borderId="0" xfId="0" applyFont="1" applyFill="1" applyAlignment="1">
      <alignment horizontal="left"/>
    </xf>
    <xf numFmtId="0" fontId="29" fillId="6" borderId="0" xfId="0" quotePrefix="1" applyFont="1" applyFill="1" applyAlignment="1">
      <alignment horizontal="left"/>
    </xf>
    <xf numFmtId="0" fontId="26" fillId="0" borderId="5" xfId="0" applyFont="1" applyBorder="1"/>
    <xf numFmtId="0" fontId="26" fillId="0" borderId="4" xfId="0" applyFont="1" applyBorder="1" applyAlignment="1"/>
    <xf numFmtId="0" fontId="26" fillId="10" borderId="5" xfId="0" applyFont="1" applyFill="1" applyBorder="1" applyAlignment="1"/>
    <xf numFmtId="0" fontId="26" fillId="0" borderId="5" xfId="0" applyFont="1" applyBorder="1" applyAlignment="1"/>
    <xf numFmtId="0" fontId="26" fillId="0" borderId="10" xfId="0" applyFont="1" applyBorder="1"/>
    <xf numFmtId="0" fontId="26" fillId="8" borderId="0" xfId="0" applyFont="1" applyFill="1" applyAlignment="1">
      <alignment horizontal="left"/>
    </xf>
    <xf numFmtId="0" fontId="26" fillId="8" borderId="0" xfId="0" quotePrefix="1" applyFont="1" applyFill="1" applyAlignment="1">
      <alignment horizontal="left"/>
    </xf>
    <xf numFmtId="0" fontId="25" fillId="0" borderId="0" xfId="0" applyFont="1" applyAlignment="1">
      <alignment horizontal="center"/>
    </xf>
    <xf numFmtId="0" fontId="26" fillId="6" borderId="0" xfId="0" quotePrefix="1" applyFont="1" applyFill="1" applyAlignment="1"/>
    <xf numFmtId="0" fontId="27" fillId="2" borderId="0" xfId="0" applyFont="1" applyFill="1" applyAlignment="1"/>
    <xf numFmtId="0" fontId="27" fillId="2" borderId="0" xfId="0" quotePrefix="1" applyFont="1" applyFill="1" applyAlignment="1"/>
    <xf numFmtId="0" fontId="27" fillId="0" borderId="0" xfId="0" applyFont="1" applyAlignment="1">
      <alignment horizontal="left"/>
    </xf>
    <xf numFmtId="0" fontId="26" fillId="5" borderId="11" xfId="0" applyFont="1" applyFill="1" applyBorder="1" applyAlignment="1">
      <alignment horizontal="right"/>
    </xf>
    <xf numFmtId="0" fontId="26" fillId="8" borderId="12" xfId="0" applyFont="1" applyFill="1" applyBorder="1" applyAlignment="1">
      <alignment horizontal="center"/>
    </xf>
    <xf numFmtId="0" fontId="26" fillId="8" borderId="13" xfId="0" quotePrefix="1" applyFont="1" applyFill="1" applyBorder="1" applyAlignment="1"/>
    <xf numFmtId="0" fontId="25" fillId="0" borderId="12" xfId="0" applyFont="1" applyBorder="1" applyAlignment="1"/>
    <xf numFmtId="0" fontId="25" fillId="0" borderId="13" xfId="0" quotePrefix="1" applyFont="1" applyBorder="1" applyAlignment="1"/>
    <xf numFmtId="0" fontId="25" fillId="0" borderId="14" xfId="0" applyFont="1" applyBorder="1" applyAlignment="1"/>
    <xf numFmtId="0" fontId="25" fillId="0" borderId="7" xfId="0" applyFont="1" applyBorder="1" applyAlignment="1"/>
    <xf numFmtId="0" fontId="25" fillId="0" borderId="15" xfId="0" quotePrefix="1" applyFont="1" applyBorder="1" applyAlignment="1"/>
    <xf numFmtId="0" fontId="29" fillId="8" borderId="0" xfId="0" applyFont="1" applyFill="1" applyAlignment="1">
      <alignment horizontal="left"/>
    </xf>
    <xf numFmtId="0" fontId="29" fillId="8" borderId="13" xfId="0" quotePrefix="1" applyFont="1" applyFill="1" applyBorder="1" applyAlignment="1">
      <alignment horizontal="left"/>
    </xf>
    <xf numFmtId="0" fontId="27" fillId="2" borderId="13" xfId="0" quotePrefix="1" applyFont="1" applyFill="1" applyBorder="1" applyAlignment="1">
      <alignment horizontal="left"/>
    </xf>
    <xf numFmtId="0" fontId="25" fillId="0" borderId="16" xfId="0" applyFont="1" applyBorder="1" applyAlignment="1"/>
    <xf numFmtId="0" fontId="27" fillId="2" borderId="17" xfId="0" applyFont="1" applyFill="1" applyBorder="1" applyAlignment="1">
      <alignment horizontal="left"/>
    </xf>
    <xf numFmtId="0" fontId="27" fillId="2" borderId="18" xfId="0" quotePrefix="1" applyFont="1" applyFill="1" applyBorder="1" applyAlignment="1">
      <alignment horizontal="left"/>
    </xf>
    <xf numFmtId="0" fontId="25" fillId="2" borderId="0" xfId="0" applyFont="1" applyFill="1"/>
    <xf numFmtId="0" fontId="29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203"/>
  <sheetViews>
    <sheetView workbookViewId="0">
      <pane ySplit="1" topLeftCell="A2" activePane="bottomLeft" state="frozen"/>
      <selection pane="bottomLeft" activeCell="A1090" sqref="A1090"/>
    </sheetView>
  </sheetViews>
  <sheetFormatPr defaultColWidth="14.42578125" defaultRowHeight="15.75" customHeight="1" outlineLevelRow="3"/>
  <cols>
    <col min="1" max="1" width="121.5703125" customWidth="1"/>
    <col min="2" max="2" width="64" hidden="1" customWidth="1"/>
    <col min="3" max="3" width="79.5703125" hidden="1" customWidth="1"/>
    <col min="4" max="4" width="20.7109375" customWidth="1"/>
    <col min="5" max="5" width="35.42578125" hidden="1" customWidth="1"/>
    <col min="6" max="6" width="65.7109375" hidden="1" customWidth="1"/>
    <col min="7" max="7" width="27.85546875" customWidth="1"/>
    <col min="8" max="8" width="16.5703125" hidden="1" customWidth="1"/>
    <col min="11" max="11" width="22.42578125" customWidth="1"/>
    <col min="15" max="15" width="19.140625" customWidth="1"/>
  </cols>
  <sheetData>
    <row r="1" spans="1:27" ht="2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25">
      <c r="A2" s="1" t="s">
        <v>8</v>
      </c>
      <c r="B2" s="1" t="s">
        <v>9</v>
      </c>
      <c r="C2" s="4"/>
      <c r="D2" s="4" t="s">
        <v>10</v>
      </c>
      <c r="E2" s="1" t="str">
        <f t="shared" ref="E2:E138" si="0">CONCATENATE("=XL01 WP001"," -WP01 ","++",D2)</f>
        <v>=XL01 WP001 -WP01 ++U01</v>
      </c>
      <c r="F2" s="1"/>
      <c r="H2" s="5">
        <f t="shared" ref="H2:H138" si="1">LEN(F2)</f>
        <v>0</v>
      </c>
    </row>
    <row r="3" spans="1:27" ht="14.25" collapsed="1">
      <c r="A3" s="1" t="s">
        <v>11</v>
      </c>
      <c r="B3" s="1" t="s">
        <v>12</v>
      </c>
      <c r="C3" s="4" t="s">
        <v>13</v>
      </c>
      <c r="D3" s="4" t="s">
        <v>14</v>
      </c>
      <c r="E3" s="1" t="str">
        <f t="shared" si="0"/>
        <v>=XL01 WP001 -WP01 ++UC01</v>
      </c>
      <c r="F3" s="1"/>
      <c r="G3" s="1" t="s">
        <v>15</v>
      </c>
      <c r="H3" s="6">
        <f t="shared" si="1"/>
        <v>0</v>
      </c>
    </row>
    <row r="4" spans="1:27" ht="14.25" hidden="1" outlineLevel="1" collapsed="1">
      <c r="A4" s="7" t="s">
        <v>16</v>
      </c>
      <c r="B4" s="7" t="s">
        <v>17</v>
      </c>
      <c r="C4" s="8" t="s">
        <v>18</v>
      </c>
      <c r="D4" s="7" t="s">
        <v>19</v>
      </c>
      <c r="E4" s="1" t="str">
        <f t="shared" si="0"/>
        <v>=XL01 WP001 -WP01 ++UC01.00</v>
      </c>
      <c r="F4" s="9" t="e">
        <f ca="1">_xludf.CONCAT(E4," [Tub-Agua-Pot_Ed_Prod_P0_EL(145,42)]")</f>
        <v>#NAME?</v>
      </c>
      <c r="G4" s="10"/>
      <c r="H4" s="5" t="e">
        <f t="shared" ca="1" si="1"/>
        <v>#NAME?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4.25" hidden="1" outlineLevel="2">
      <c r="A5" s="1" t="s">
        <v>20</v>
      </c>
      <c r="B5" s="1" t="s">
        <v>21</v>
      </c>
      <c r="C5" s="4" t="s">
        <v>22</v>
      </c>
      <c r="D5" s="4" t="s">
        <v>23</v>
      </c>
      <c r="E5" s="1" t="str">
        <f t="shared" si="0"/>
        <v>=XL01 WP001 -WP01 ++UC01.00001</v>
      </c>
      <c r="F5" s="11" t="e">
        <f ca="1">_xludf.CONCAT(E5," [Tub-Agua-Pot_Ed_Prod_P0_U9&amp;U10_SalaQuadrosDireita]")</f>
        <v>#NAME?</v>
      </c>
      <c r="H5" s="5" t="e">
        <f t="shared" ca="1" si="1"/>
        <v>#NAME?</v>
      </c>
    </row>
    <row r="6" spans="1:27" ht="14.25" hidden="1" outlineLevel="2">
      <c r="A6" s="1" t="s">
        <v>24</v>
      </c>
      <c r="B6" s="1" t="s">
        <v>25</v>
      </c>
      <c r="C6" s="4" t="s">
        <v>26</v>
      </c>
      <c r="D6" s="4" t="s">
        <v>27</v>
      </c>
      <c r="E6" s="1" t="str">
        <f t="shared" si="0"/>
        <v>=XL01 WP001 -WP01 ++UC01.00002</v>
      </c>
      <c r="F6" s="11" t="e">
        <f ca="1">_xludf.CONCAT(E6," [Tub-Agua-Pot_Ed_Prod_P0_U9&amp;U10_SalaQuadrosEsquerda]")</f>
        <v>#NAME?</v>
      </c>
      <c r="H6" s="5" t="e">
        <f t="shared" ca="1" si="1"/>
        <v>#NAME?</v>
      </c>
    </row>
    <row r="7" spans="1:27" ht="14.25" hidden="1" outlineLevel="2">
      <c r="A7" s="1" t="s">
        <v>28</v>
      </c>
      <c r="B7" s="1" t="s">
        <v>29</v>
      </c>
      <c r="C7" s="4" t="s">
        <v>30</v>
      </c>
      <c r="D7" s="4" t="s">
        <v>31</v>
      </c>
      <c r="E7" s="1" t="str">
        <f t="shared" si="0"/>
        <v>=XL01 WP001 -WP01 ++UC01.00003</v>
      </c>
      <c r="F7" s="11" t="e">
        <f ca="1">_xludf.CONCAT(E7," [Tub-Agua-Pot_Ed_Prod_P0_U10&amp;U11_Alcapao]")</f>
        <v>#NAME?</v>
      </c>
      <c r="H7" s="5" t="e">
        <f t="shared" ca="1" si="1"/>
        <v>#NAME?</v>
      </c>
    </row>
    <row r="8" spans="1:27" ht="14.25" hidden="1" outlineLevel="2">
      <c r="A8" s="1" t="s">
        <v>32</v>
      </c>
      <c r="B8" s="1" t="s">
        <v>33</v>
      </c>
      <c r="C8" s="4" t="s">
        <v>34</v>
      </c>
      <c r="D8" s="4" t="s">
        <v>35</v>
      </c>
      <c r="E8" s="1" t="str">
        <f t="shared" si="0"/>
        <v>=XL01 WP001 -WP01 ++UC01.00004</v>
      </c>
      <c r="F8" s="11" t="e">
        <f ca="1">_xludf.CONCAT(E8," [Tub-Agua-Pot_Ed_Prod_P0_U10&amp;U11_Hall]")</f>
        <v>#NAME?</v>
      </c>
      <c r="H8" s="5" t="e">
        <f t="shared" ca="1" si="1"/>
        <v>#NAME?</v>
      </c>
    </row>
    <row r="9" spans="1:27" ht="14.25" hidden="1" outlineLevel="2">
      <c r="A9" s="1" t="s">
        <v>36</v>
      </c>
      <c r="B9" s="1" t="s">
        <v>37</v>
      </c>
      <c r="C9" s="4" t="s">
        <v>38</v>
      </c>
      <c r="D9" s="4" t="s">
        <v>39</v>
      </c>
      <c r="E9" s="1" t="str">
        <f t="shared" si="0"/>
        <v>=XL01 WP001 -WP01 ++UC01.00005</v>
      </c>
      <c r="F9" s="11" t="e">
        <f ca="1">_xludf.CONCAT(E9," [Tub-Agua-Pot_Ed_Prod_P0_U10&amp;U11_EscadariaDireita]")</f>
        <v>#NAME?</v>
      </c>
      <c r="H9" s="5" t="e">
        <f t="shared" ca="1" si="1"/>
        <v>#NAME?</v>
      </c>
    </row>
    <row r="10" spans="1:27" ht="14.25" hidden="1" outlineLevel="2">
      <c r="A10" s="1" t="s">
        <v>40</v>
      </c>
      <c r="B10" s="1" t="s">
        <v>41</v>
      </c>
      <c r="C10" s="4" t="s">
        <v>42</v>
      </c>
      <c r="D10" s="4" t="s">
        <v>43</v>
      </c>
      <c r="E10" s="1" t="str">
        <f t="shared" si="0"/>
        <v>=XL01 WP001 -WP01 ++UC01.00006</v>
      </c>
      <c r="F10" s="11" t="e">
        <f ca="1">_xludf.CONCAT(E10," [Tub-Agua-Pot_Ed_Prod_P0_U10&amp;U11_EscadariaEsquerda]")</f>
        <v>#NAME?</v>
      </c>
      <c r="H10" s="5" t="e">
        <f t="shared" ca="1" si="1"/>
        <v>#NAME?</v>
      </c>
    </row>
    <row r="11" spans="1:27" ht="14.25" hidden="1" outlineLevel="2">
      <c r="A11" s="1" t="s">
        <v>44</v>
      </c>
      <c r="B11" s="1" t="s">
        <v>45</v>
      </c>
      <c r="C11" s="4" t="s">
        <v>46</v>
      </c>
      <c r="D11" s="4" t="s">
        <v>47</v>
      </c>
      <c r="E11" s="1" t="str">
        <f t="shared" si="0"/>
        <v>=XL01 WP001 -WP01 ++UC01.00007</v>
      </c>
      <c r="F11" s="11" t="e">
        <f ca="1">_xludf.CONCAT(E11," [Tub-Agua-Pot_Ed_Prod_P0_U10&amp;U11_EstacionamentoEsquerdo]")</f>
        <v>#NAME?</v>
      </c>
      <c r="H11" s="5" t="e">
        <f t="shared" ca="1" si="1"/>
        <v>#NAME?</v>
      </c>
    </row>
    <row r="12" spans="1:27" ht="14.25" hidden="1" outlineLevel="2">
      <c r="A12" s="1" t="s">
        <v>48</v>
      </c>
      <c r="B12" s="1" t="s">
        <v>49</v>
      </c>
      <c r="C12" s="4" t="s">
        <v>50</v>
      </c>
      <c r="D12" s="4" t="s">
        <v>51</v>
      </c>
      <c r="E12" s="1" t="str">
        <f t="shared" si="0"/>
        <v>=XL01 WP001 -WP01 ++UC01.00008</v>
      </c>
      <c r="F12" s="11" t="e">
        <f ca="1">_xludf.CONCAT(E12," [Tub-Agua-Pot_Ed_Prod_P0_U10&amp;U11_SalaEquipAC]")</f>
        <v>#NAME?</v>
      </c>
      <c r="H12" s="5" t="e">
        <f t="shared" ca="1" si="1"/>
        <v>#NAME?</v>
      </c>
    </row>
    <row r="13" spans="1:27" ht="14.25" hidden="1" outlineLevel="2">
      <c r="A13" s="1" t="s">
        <v>52</v>
      </c>
      <c r="B13" s="1" t="s">
        <v>53</v>
      </c>
      <c r="C13" s="4" t="s">
        <v>54</v>
      </c>
      <c r="D13" s="4" t="s">
        <v>55</v>
      </c>
      <c r="E13" s="1" t="str">
        <f t="shared" si="0"/>
        <v>=XL01 WP001 -WP01 ++UC01.00009</v>
      </c>
      <c r="F13" s="11" t="e">
        <f ca="1">_xludf.CONCAT(E13," [Tub-Agua-Pot_Ed_Prod_P0_U9&amp;U10_EstacionamentoDireita]")</f>
        <v>#NAME?</v>
      </c>
      <c r="H13" s="5" t="e">
        <f t="shared" ca="1" si="1"/>
        <v>#NAME?</v>
      </c>
    </row>
    <row r="14" spans="1:27" ht="14.25" hidden="1" outlineLevel="2">
      <c r="A14" s="1" t="s">
        <v>56</v>
      </c>
      <c r="B14" s="1" t="s">
        <v>57</v>
      </c>
      <c r="C14" s="4" t="s">
        <v>58</v>
      </c>
      <c r="D14" s="4" t="s">
        <v>59</v>
      </c>
      <c r="E14" s="1" t="str">
        <f t="shared" si="0"/>
        <v>=XL01 WP001 -WP01 ++UC01.00010</v>
      </c>
      <c r="F14" s="11" t="e">
        <f ca="1">_xludf.CONCAT(E14," [Tub-Agua-Pot_Ed_Prod_P0_U9&amp;U10_AlcapaoDireito]")</f>
        <v>#NAME?</v>
      </c>
      <c r="H14" s="5" t="e">
        <f t="shared" ca="1" si="1"/>
        <v>#NAME?</v>
      </c>
    </row>
    <row r="15" spans="1:27" ht="14.25" hidden="1" outlineLevel="2">
      <c r="A15" s="1" t="s">
        <v>60</v>
      </c>
      <c r="B15" s="1" t="s">
        <v>61</v>
      </c>
      <c r="C15" s="4" t="s">
        <v>62</v>
      </c>
      <c r="D15" s="4" t="s">
        <v>63</v>
      </c>
      <c r="E15" s="1" t="str">
        <f t="shared" si="0"/>
        <v>=XL01 WP001 -WP01 ++UC01.00011</v>
      </c>
      <c r="F15" s="11" t="e">
        <f ca="1">_xludf.CONCAT(E15," [Tub-Agua-Pot_Ed_Prod_P0_U9&amp;U10_AlcapaoEsquerdo]")</f>
        <v>#NAME?</v>
      </c>
      <c r="H15" s="5" t="e">
        <f t="shared" ca="1" si="1"/>
        <v>#NAME?</v>
      </c>
    </row>
    <row r="16" spans="1:27" ht="14.25" hidden="1" outlineLevel="2">
      <c r="A16" s="1" t="s">
        <v>64</v>
      </c>
      <c r="B16" s="1" t="s">
        <v>65</v>
      </c>
      <c r="C16" s="4" t="s">
        <v>66</v>
      </c>
      <c r="D16" s="4" t="s">
        <v>67</v>
      </c>
      <c r="E16" s="1" t="str">
        <f t="shared" si="0"/>
        <v>=XL01 WP001 -WP01 ++UC01.00012</v>
      </c>
      <c r="F16" s="11" t="e">
        <f ca="1">_xludf.CONCAT(E16," [Tub-Agua-Pot_Ed_Prod_P0_U9&amp;U10_Auditorio]")</f>
        <v>#NAME?</v>
      </c>
      <c r="H16" s="5" t="e">
        <f t="shared" ca="1" si="1"/>
        <v>#NAME?</v>
      </c>
    </row>
    <row r="17" spans="1:27" ht="14.25" hidden="1" outlineLevel="2">
      <c r="A17" s="1" t="s">
        <v>68</v>
      </c>
      <c r="B17" s="1" t="s">
        <v>69</v>
      </c>
      <c r="C17" s="4" t="s">
        <v>70</v>
      </c>
      <c r="D17" s="4" t="s">
        <v>71</v>
      </c>
      <c r="E17" s="1" t="str">
        <f t="shared" si="0"/>
        <v>=XL01 WP001 -WP01 ++UC01.00013</v>
      </c>
      <c r="F17" s="11" t="e">
        <f ca="1">_xludf.CONCAT(E17," [Tub-Agua-Pot_Ed_Prod_P0_U9&amp;U10_CabineProjecaoAuditorio]")</f>
        <v>#NAME?</v>
      </c>
      <c r="H17" s="5" t="e">
        <f t="shared" ca="1" si="1"/>
        <v>#NAME?</v>
      </c>
    </row>
    <row r="18" spans="1:27" ht="14.25" hidden="1" outlineLevel="2">
      <c r="A18" s="1" t="s">
        <v>72</v>
      </c>
      <c r="B18" s="1" t="s">
        <v>73</v>
      </c>
      <c r="C18" s="4" t="s">
        <v>74</v>
      </c>
      <c r="D18" s="4" t="s">
        <v>75</v>
      </c>
      <c r="E18" s="1" t="str">
        <f t="shared" si="0"/>
        <v>=XL01 WP001 -WP01 ++UC01.00014</v>
      </c>
      <c r="F18" s="11" t="e">
        <f ca="1">_xludf.CONCAT(E18," [Tub-Agua-Pot_Ed_Prod_P0_U9&amp;U10_DepDireitaAuditorio]")</f>
        <v>#NAME?</v>
      </c>
      <c r="H18" s="5" t="e">
        <f t="shared" ca="1" si="1"/>
        <v>#NAME?</v>
      </c>
    </row>
    <row r="19" spans="1:27" ht="14.25" hidden="1" outlineLevel="2">
      <c r="A19" s="1" t="s">
        <v>76</v>
      </c>
      <c r="B19" s="1" t="s">
        <v>77</v>
      </c>
      <c r="C19" s="4" t="s">
        <v>78</v>
      </c>
      <c r="D19" s="4" t="s">
        <v>79</v>
      </c>
      <c r="E19" s="1" t="str">
        <f t="shared" si="0"/>
        <v>=XL01 WP001 -WP01 ++UC01.00015</v>
      </c>
      <c r="F19" s="11" t="e">
        <f ca="1">_xludf.CONCAT(E19," [Tub-Agua-Pot_Ed_Prod_P0_U9&amp;U10_DepEsquerdaAuditorio]")</f>
        <v>#NAME?</v>
      </c>
      <c r="H19" s="5" t="e">
        <f t="shared" ca="1" si="1"/>
        <v>#NAME?</v>
      </c>
    </row>
    <row r="20" spans="1:27" ht="14.25" hidden="1" outlineLevel="2">
      <c r="A20" s="1" t="s">
        <v>80</v>
      </c>
      <c r="B20" s="1" t="s">
        <v>81</v>
      </c>
      <c r="C20" s="4" t="s">
        <v>82</v>
      </c>
      <c r="D20" s="4" t="s">
        <v>83</v>
      </c>
      <c r="E20" s="1" t="str">
        <f t="shared" si="0"/>
        <v>=XL01 WP001 -WP01 ++UC01.00016</v>
      </c>
      <c r="F20" s="11" t="e">
        <f ca="1">_xludf.CONCAT(E20," [Tub-Agua-Pot_Ed_Prod_P0_U9&amp;U10_EscadariaDireita]")</f>
        <v>#NAME?</v>
      </c>
      <c r="H20" s="5" t="e">
        <f t="shared" ca="1" si="1"/>
        <v>#NAME?</v>
      </c>
    </row>
    <row r="21" spans="1:27" ht="14.25" hidden="1" outlineLevel="2">
      <c r="A21" s="1" t="s">
        <v>84</v>
      </c>
      <c r="B21" s="1" t="s">
        <v>85</v>
      </c>
      <c r="C21" s="4" t="s">
        <v>86</v>
      </c>
      <c r="D21" s="4" t="s">
        <v>87</v>
      </c>
      <c r="E21" s="1" t="str">
        <f t="shared" si="0"/>
        <v>=XL01 WP001 -WP01 ++UC01.00017</v>
      </c>
      <c r="F21" s="11" t="e">
        <f ca="1">_xludf.CONCAT(E21," [Tub-Agua-Pot_Ed_Prod_P0_U9&amp;U10_EscadariaEsquerda]")</f>
        <v>#NAME?</v>
      </c>
      <c r="H21" s="5" t="e">
        <f t="shared" ca="1" si="1"/>
        <v>#NAME?</v>
      </c>
    </row>
    <row r="22" spans="1:27" ht="14.25" hidden="1" outlineLevel="2">
      <c r="A22" s="1" t="s">
        <v>88</v>
      </c>
      <c r="B22" s="1" t="s">
        <v>89</v>
      </c>
      <c r="C22" s="4" t="s">
        <v>90</v>
      </c>
      <c r="D22" s="4" t="s">
        <v>91</v>
      </c>
      <c r="E22" s="1" t="str">
        <f t="shared" si="0"/>
        <v>=XL01 WP001 -WP01 ++UC01.00018</v>
      </c>
      <c r="F22" s="11" t="e">
        <f ca="1">_xludf.CONCAT(E22," [Tub-Agua-Pot_Ed_Prod_P0_U9&amp;U10_Hall]")</f>
        <v>#NAME?</v>
      </c>
      <c r="H22" s="5" t="e">
        <f t="shared" ca="1" si="1"/>
        <v>#NAME?</v>
      </c>
    </row>
    <row r="23" spans="1:27" ht="14.25" hidden="1" outlineLevel="2">
      <c r="A23" s="1" t="s">
        <v>92</v>
      </c>
      <c r="B23" s="1" t="s">
        <v>93</v>
      </c>
      <c r="C23" s="4" t="s">
        <v>94</v>
      </c>
      <c r="D23" s="4" t="s">
        <v>95</v>
      </c>
      <c r="E23" s="1" t="str">
        <f t="shared" si="0"/>
        <v>=XL01 WP001 -WP01 ++UC01.00019</v>
      </c>
      <c r="F23" s="11" t="e">
        <f ca="1">_xludf.CONCAT(E23," [Tub-Agua-Pot_Ed_Prod_P0_U9&amp;U10_PalcoAuditório]")</f>
        <v>#NAME?</v>
      </c>
      <c r="H23" s="5" t="e">
        <f t="shared" ca="1" si="1"/>
        <v>#NAME?</v>
      </c>
    </row>
    <row r="24" spans="1:27" ht="14.25" hidden="1" outlineLevel="2">
      <c r="A24" s="1" t="s">
        <v>96</v>
      </c>
      <c r="B24" s="1" t="s">
        <v>97</v>
      </c>
      <c r="C24" s="4" t="s">
        <v>98</v>
      </c>
      <c r="D24" s="4" t="s">
        <v>99</v>
      </c>
      <c r="E24" s="1" t="str">
        <f t="shared" si="0"/>
        <v>=XL01 WP001 -WP01 ++UC01.00020</v>
      </c>
      <c r="F24" s="11" t="e">
        <f ca="1">_xludf.CONCAT(E24," [Tub-Agua-Pot_Ed_Prod_P0_U9&amp;U10_SalaEquipAC_Direita]")</f>
        <v>#NAME?</v>
      </c>
      <c r="H24" s="5" t="e">
        <f t="shared" ca="1" si="1"/>
        <v>#NAME?</v>
      </c>
    </row>
    <row r="25" spans="1:27" ht="14.25" hidden="1" outlineLevel="2">
      <c r="A25" s="1" t="s">
        <v>100</v>
      </c>
      <c r="B25" s="1" t="s">
        <v>101</v>
      </c>
      <c r="C25" s="4" t="s">
        <v>102</v>
      </c>
      <c r="D25" s="4" t="s">
        <v>103</v>
      </c>
      <c r="E25" s="1" t="str">
        <f t="shared" si="0"/>
        <v>=XL01 WP001 -WP01 ++UC01.00021</v>
      </c>
      <c r="F25" s="11" t="e">
        <f ca="1">_xludf.CONCAT(E25," [Tub-Agua-Pot_Ed_Prod_P0_U9&amp;U10_SalaEquipAC_Esquerda]")</f>
        <v>#NAME?</v>
      </c>
      <c r="H25" s="5" t="e">
        <f t="shared" ca="1" si="1"/>
        <v>#NAME?</v>
      </c>
    </row>
    <row r="26" spans="1:27" ht="14.25" hidden="1" outlineLevel="2">
      <c r="A26" s="1" t="s">
        <v>104</v>
      </c>
      <c r="B26" s="1" t="s">
        <v>105</v>
      </c>
      <c r="C26" s="4" t="s">
        <v>106</v>
      </c>
      <c r="D26" s="4" t="s">
        <v>107</v>
      </c>
      <c r="E26" s="1" t="str">
        <f t="shared" si="0"/>
        <v>=XL01 WP001 -WP01 ++UC01.00022</v>
      </c>
      <c r="F26" s="11" t="e">
        <f ca="1">_xludf.CONCAT(E26," [Tub-Agua-Pot_Ed_Prod_P0_U9&amp;U10_SanitFemDireitaAuditorio]")</f>
        <v>#NAME?</v>
      </c>
      <c r="H26" s="5" t="e">
        <f t="shared" ca="1" si="1"/>
        <v>#NAME?</v>
      </c>
    </row>
    <row r="27" spans="1:27" ht="14.25" hidden="1" outlineLevel="2">
      <c r="A27" s="1" t="s">
        <v>108</v>
      </c>
      <c r="B27" s="1" t="s">
        <v>109</v>
      </c>
      <c r="C27" s="4" t="s">
        <v>110</v>
      </c>
      <c r="D27" s="4" t="s">
        <v>111</v>
      </c>
      <c r="E27" s="1" t="str">
        <f t="shared" si="0"/>
        <v>=XL01 WP001 -WP01 ++UC01.00023</v>
      </c>
      <c r="F27" s="11" t="e">
        <f ca="1">_xludf.CONCAT(E27," [Tub-Agua-Pot_Ed_Prod_P0_U9&amp;U10_SanitFemEsquerdaAutorio]")</f>
        <v>#NAME?</v>
      </c>
      <c r="H27" s="5" t="e">
        <f t="shared" ca="1" si="1"/>
        <v>#NAME?</v>
      </c>
    </row>
    <row r="28" spans="1:27" ht="14.25" hidden="1" outlineLevel="2">
      <c r="A28" s="1" t="s">
        <v>112</v>
      </c>
      <c r="B28" s="1" t="s">
        <v>113</v>
      </c>
      <c r="C28" s="4" t="s">
        <v>114</v>
      </c>
      <c r="D28" s="4" t="s">
        <v>115</v>
      </c>
      <c r="E28" s="1" t="str">
        <f t="shared" si="0"/>
        <v>=XL01 WP001 -WP01 ++UC01.00024</v>
      </c>
      <c r="F28" s="11" t="e">
        <f ca="1">_xludf.CONCAT(E28," [Tub-Agua-Pot_Ed_Prod_P0_U9&amp;U10_SanitMascDireitaAuditorio]")</f>
        <v>#NAME?</v>
      </c>
      <c r="H28" s="5" t="e">
        <f t="shared" ca="1" si="1"/>
        <v>#NAME?</v>
      </c>
    </row>
    <row r="29" spans="1:27" ht="14.25" hidden="1" outlineLevel="2">
      <c r="A29" s="1" t="s">
        <v>116</v>
      </c>
      <c r="B29" s="1" t="s">
        <v>117</v>
      </c>
      <c r="C29" s="4" t="s">
        <v>118</v>
      </c>
      <c r="D29" s="4" t="s">
        <v>119</v>
      </c>
      <c r="E29" s="1" t="str">
        <f t="shared" si="0"/>
        <v>=XL01 WP001 -WP01 ++UC01.00025</v>
      </c>
      <c r="F29" s="11" t="e">
        <f ca="1">_xludf.CONCAT(E29," [Tub-Agua-Pot_Ed_Prod_P0_U9&amp;U10_SanitMascEsquerdaAuditorio]")</f>
        <v>#NAME?</v>
      </c>
      <c r="H29" s="5" t="e">
        <f t="shared" ca="1" si="1"/>
        <v>#NAME?</v>
      </c>
    </row>
    <row r="30" spans="1:27" ht="14.25" hidden="1" outlineLevel="1" collapsed="1">
      <c r="A30" s="7" t="s">
        <v>120</v>
      </c>
      <c r="B30" s="7" t="s">
        <v>121</v>
      </c>
      <c r="C30" s="8" t="s">
        <v>122</v>
      </c>
      <c r="D30" s="8" t="s">
        <v>123</v>
      </c>
      <c r="E30" s="1" t="str">
        <f t="shared" si="0"/>
        <v>=XL01 WP001 -WP01 ++UC01.01</v>
      </c>
      <c r="F30" s="7" t="e">
        <f ca="1">_xludf.CONCAT(E30," [Tub-Agua-Pot_Ed_Prod_P1_EL(151,05)]")</f>
        <v>#NAME?</v>
      </c>
      <c r="G30" s="10"/>
      <c r="H30" s="5" t="e">
        <f t="shared" ca="1" si="1"/>
        <v>#NAME?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3.5" hidden="1" customHeight="1" outlineLevel="2">
      <c r="A31" s="12" t="s">
        <v>124</v>
      </c>
      <c r="B31" s="12" t="s">
        <v>125</v>
      </c>
      <c r="C31" s="13" t="s">
        <v>126</v>
      </c>
      <c r="D31" s="13" t="s">
        <v>127</v>
      </c>
      <c r="E31" s="1" t="str">
        <f t="shared" si="0"/>
        <v>=XL01 WP001 -WP01 ++UC01.01001</v>
      </c>
      <c r="F31" s="12" t="e">
        <f ca="1">_xludf.CONCAT(E31," [Tub-Agua-Pot_Ed_Prod_P1_U9&amp;U9A_PocoExtracaoAr]")</f>
        <v>#NAME?</v>
      </c>
      <c r="G31" s="14"/>
      <c r="H31" s="5" t="e">
        <f t="shared" ca="1" si="1"/>
        <v>#NAME?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3.5" hidden="1" customHeight="1" outlineLevel="2">
      <c r="A32" s="13" t="s">
        <v>128</v>
      </c>
      <c r="B32" s="12" t="s">
        <v>129</v>
      </c>
      <c r="C32" s="13" t="s">
        <v>130</v>
      </c>
      <c r="D32" s="13" t="s">
        <v>131</v>
      </c>
      <c r="E32" s="1" t="str">
        <f t="shared" si="0"/>
        <v>=XL01 WP001 -WP01 ++UC01.01002</v>
      </c>
      <c r="F32" s="12" t="e">
        <f ca="1">_xludf.CONCAT(E32," [Tub-Agua-Pot_Ed_Prod_P1_U9&amp;U9A_DepMateriaisLimpeza]")</f>
        <v>#NAME?</v>
      </c>
      <c r="G32" s="14"/>
      <c r="H32" s="5" t="e">
        <f t="shared" ca="1" si="1"/>
        <v>#NAME?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4.25" hidden="1" outlineLevel="2">
      <c r="A33" s="13" t="s">
        <v>132</v>
      </c>
      <c r="B33" s="12" t="s">
        <v>133</v>
      </c>
      <c r="C33" s="13" t="s">
        <v>134</v>
      </c>
      <c r="D33" s="13" t="s">
        <v>135</v>
      </c>
      <c r="E33" s="1" t="str">
        <f t="shared" si="0"/>
        <v>=XL01 WP001 -WP01 ++UC01.01003</v>
      </c>
      <c r="F33" s="12" t="e">
        <f ca="1">_xludf.CONCAT(E33," [Tub-Agua-Pot_Ed_Prod_P1_U9&amp;U9A_DepUtilidadesEscritorio]")</f>
        <v>#NAME?</v>
      </c>
      <c r="G33" s="14"/>
      <c r="H33" s="5" t="e">
        <f t="shared" ca="1" si="1"/>
        <v>#NAME?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25" hidden="1" outlineLevel="2">
      <c r="A34" s="12" t="s">
        <v>136</v>
      </c>
      <c r="B34" s="12" t="s">
        <v>137</v>
      </c>
      <c r="C34" s="13" t="s">
        <v>138</v>
      </c>
      <c r="D34" s="13" t="s">
        <v>139</v>
      </c>
      <c r="E34" s="1" t="str">
        <f t="shared" si="0"/>
        <v>=XL01 WP001 -WP01 ++UC01.01004</v>
      </c>
      <c r="F34" s="12" t="e">
        <f ca="1">_xludf.CONCAT(E34," [Tub-Agua-Pot_Ed_Prod_P1_U9&amp;U9A_DepDireitaSanitMasculino]")</f>
        <v>#NAME?</v>
      </c>
      <c r="G34" s="14"/>
      <c r="H34" s="5" t="e">
        <f t="shared" ca="1" si="1"/>
        <v>#NAME?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4.25" hidden="1" outlineLevel="2">
      <c r="A35" s="12" t="s">
        <v>140</v>
      </c>
      <c r="B35" s="12" t="s">
        <v>141</v>
      </c>
      <c r="C35" s="13" t="s">
        <v>142</v>
      </c>
      <c r="D35" s="13" t="s">
        <v>143</v>
      </c>
      <c r="E35" s="1" t="str">
        <f t="shared" si="0"/>
        <v>=XL01 WP001 -WP01 ++UC01.01005</v>
      </c>
      <c r="F35" s="12" t="e">
        <f ca="1">_xludf.CONCAT(E35," [Tub-Agua-Pot_Ed_Prod_P1_U9&amp;U9A_EscadariaDireita]")</f>
        <v>#NAME?</v>
      </c>
      <c r="G35" s="14"/>
      <c r="H35" s="5" t="e">
        <f t="shared" ca="1" si="1"/>
        <v>#NAME?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4.25" hidden="1" outlineLevel="2">
      <c r="A36" s="12" t="s">
        <v>144</v>
      </c>
      <c r="B36" s="12" t="s">
        <v>145</v>
      </c>
      <c r="C36" s="13" t="s">
        <v>146</v>
      </c>
      <c r="D36" s="13" t="s">
        <v>147</v>
      </c>
      <c r="E36" s="1" t="str">
        <f t="shared" si="0"/>
        <v>=XL01 WP001 -WP01 ++UC01.01006</v>
      </c>
      <c r="F36" s="12" t="e">
        <f ca="1">_xludf.CONCAT(E36," [Tub-Agua-Pot_Ed_Prod_P1_U9&amp;U9A_EscadariaEsquerda]")</f>
        <v>#NAME?</v>
      </c>
      <c r="G36" s="14"/>
      <c r="H36" s="5" t="e">
        <f t="shared" ca="1" si="1"/>
        <v>#NAME?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4.25" hidden="1" outlineLevel="2">
      <c r="A37" s="12" t="s">
        <v>148</v>
      </c>
      <c r="B37" s="12" t="s">
        <v>149</v>
      </c>
      <c r="C37" s="13" t="s">
        <v>150</v>
      </c>
      <c r="D37" s="13" t="s">
        <v>151</v>
      </c>
      <c r="E37" s="1" t="str">
        <f t="shared" si="0"/>
        <v>=XL01 WP001 -WP01 ++UC01.01007</v>
      </c>
      <c r="F37" s="12" t="e">
        <f ca="1">_xludf.CONCAT(E37," [Tub-Agua-Pot_Ed_Prod_P1_U9&amp;U9A_SalaArCondicionado]")</f>
        <v>#NAME?</v>
      </c>
      <c r="G37" s="14"/>
      <c r="H37" s="5" t="e">
        <f t="shared" ca="1" si="1"/>
        <v>#NAME?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4.25" hidden="1" outlineLevel="2">
      <c r="A38" s="13" t="s">
        <v>152</v>
      </c>
      <c r="B38" s="12" t="s">
        <v>153</v>
      </c>
      <c r="C38" s="13" t="s">
        <v>154</v>
      </c>
      <c r="D38" s="13" t="s">
        <v>155</v>
      </c>
      <c r="E38" s="1" t="str">
        <f t="shared" si="0"/>
        <v>=XL01 WP001 -WP01 ++UC01.01008</v>
      </c>
      <c r="F38" s="12" t="e">
        <f ca="1">_xludf.CONCAT(E38," [Tub-Agua-Pot_Ed_Prod_P1_U9&amp;U9A_SalaReprografia]")</f>
        <v>#NAME?</v>
      </c>
      <c r="G38" s="14"/>
      <c r="H38" s="5" t="e">
        <f t="shared" ca="1" si="1"/>
        <v>#NAME?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4.25" hidden="1" outlineLevel="2">
      <c r="A39" s="12" t="s">
        <v>156</v>
      </c>
      <c r="B39" s="12" t="s">
        <v>157</v>
      </c>
      <c r="C39" s="13" t="s">
        <v>158</v>
      </c>
      <c r="D39" s="13" t="s">
        <v>159</v>
      </c>
      <c r="E39" s="1" t="str">
        <f t="shared" si="0"/>
        <v>=XL01 WP001 -WP01 ++UC01.01009</v>
      </c>
      <c r="F39" s="12" t="e">
        <f ca="1">_xludf.CONCAT(E39," [Tub-Agua-Pot_Ed_Prod_P1_U9&amp;U9A_SanitFeminino]")</f>
        <v>#NAME?</v>
      </c>
      <c r="G39" s="14"/>
      <c r="H39" s="5" t="e">
        <f t="shared" ca="1" si="1"/>
        <v>#NAME?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4.25" hidden="1" outlineLevel="2">
      <c r="A40" s="12" t="s">
        <v>160</v>
      </c>
      <c r="B40" s="12" t="s">
        <v>161</v>
      </c>
      <c r="C40" s="13" t="s">
        <v>162</v>
      </c>
      <c r="D40" s="13" t="s">
        <v>163</v>
      </c>
      <c r="E40" s="1" t="str">
        <f t="shared" si="0"/>
        <v>=XL01 WP001 -WP01 ++UC01.01010</v>
      </c>
      <c r="F40" s="12" t="e">
        <f ca="1">_xludf.CONCAT(E40," [Tub-Agua-Pot_Ed_Prod_P1_U9&amp;U9A_SanitMasculino]")</f>
        <v>#NAME?</v>
      </c>
      <c r="G40" s="14"/>
      <c r="H40" s="5" t="e">
        <f t="shared" ca="1" si="1"/>
        <v>#NAME?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25" hidden="1" outlineLevel="2">
      <c r="A41" s="12" t="s">
        <v>164</v>
      </c>
      <c r="B41" s="12" t="s">
        <v>165</v>
      </c>
      <c r="C41" s="13" t="s">
        <v>166</v>
      </c>
      <c r="D41" s="13" t="s">
        <v>167</v>
      </c>
      <c r="E41" s="1" t="str">
        <f t="shared" si="0"/>
        <v>=XL01 WP001 -WP01 ++UC01.01011</v>
      </c>
      <c r="F41" s="12" t="e">
        <f ca="1">_xludf.CONCAT(E41," [Tub-Agua-Pot_Ed_Prod_P1_U10&amp;U11_Escadaria]")</f>
        <v>#NAME?</v>
      </c>
      <c r="G41" s="14"/>
      <c r="H41" s="5" t="e">
        <f t="shared" ca="1" si="1"/>
        <v>#NAME?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4.25" hidden="1" outlineLevel="2">
      <c r="A42" s="12" t="s">
        <v>168</v>
      </c>
      <c r="B42" s="12" t="s">
        <v>169</v>
      </c>
      <c r="C42" s="13" t="s">
        <v>170</v>
      </c>
      <c r="D42" s="13" t="s">
        <v>171</v>
      </c>
      <c r="E42" s="1" t="str">
        <f t="shared" si="0"/>
        <v>=XL01 WP001 -WP01 ++UC01.01012</v>
      </c>
      <c r="F42" s="12" t="e">
        <f ca="1">_xludf.CONCAT(E42," [Tub-Agua-Pot_Ed_Prod_P1_U10&amp;U11_PocoExtracaoAr]")</f>
        <v>#NAME?</v>
      </c>
      <c r="G42" s="14"/>
      <c r="H42" s="5" t="e">
        <f t="shared" ca="1" si="1"/>
        <v>#NAME?</v>
      </c>
      <c r="I42" s="14"/>
      <c r="J42" s="14"/>
      <c r="K42" s="14"/>
      <c r="L42" s="14"/>
      <c r="M42" s="15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4.25" hidden="1" outlineLevel="2">
      <c r="A43" s="12" t="s">
        <v>172</v>
      </c>
      <c r="B43" s="12" t="s">
        <v>173</v>
      </c>
      <c r="C43" s="13" t="s">
        <v>174</v>
      </c>
      <c r="D43" s="13" t="s">
        <v>175</v>
      </c>
      <c r="E43" s="1" t="str">
        <f t="shared" si="0"/>
        <v>=XL01 WP001 -WP01 ++UC01.01013</v>
      </c>
      <c r="F43" s="12" t="e">
        <f ca="1">_xludf.CONCAT(E43," [Tub-Agua-Pot_Ed_Prod_P1_U10&amp;U11_SalaArCondicionado]")</f>
        <v>#NAME?</v>
      </c>
      <c r="G43" s="14"/>
      <c r="H43" s="5" t="e">
        <f t="shared" ca="1" si="1"/>
        <v>#NAME?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4.25" hidden="1" outlineLevel="2">
      <c r="A44" s="12" t="s">
        <v>176</v>
      </c>
      <c r="B44" s="12" t="s">
        <v>177</v>
      </c>
      <c r="C44" s="13" t="s">
        <v>178</v>
      </c>
      <c r="D44" s="13" t="s">
        <v>179</v>
      </c>
      <c r="E44" s="1" t="str">
        <f t="shared" si="0"/>
        <v>=XL01 WP001 -WP01 ++UC01.01014</v>
      </c>
      <c r="F44" s="12" t="e">
        <f ca="1">_xludf.CONCAT(E44," [Tub-Agua-Pot_Ed_Prod_P1_U10&amp;U11_Copa]")</f>
        <v>#NAME?</v>
      </c>
      <c r="G44" s="14"/>
      <c r="H44" s="5" t="e">
        <f t="shared" ca="1" si="1"/>
        <v>#NAME?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4.25" hidden="1" outlineLevel="2">
      <c r="A45" s="12" t="s">
        <v>180</v>
      </c>
      <c r="B45" s="12" t="s">
        <v>181</v>
      </c>
      <c r="C45" s="13" t="s">
        <v>182</v>
      </c>
      <c r="D45" s="13" t="s">
        <v>183</v>
      </c>
      <c r="E45" s="1" t="str">
        <f t="shared" si="0"/>
        <v>=XL01 WP001 -WP01 ++UC01.01015</v>
      </c>
      <c r="F45" s="12" t="e">
        <f ca="1">_xludf.CONCAT(E45," [Tub-Agua-Pot_Ed_Prod_P1_U10&amp;U11_DepDireitaCopa]")</f>
        <v>#NAME?</v>
      </c>
      <c r="G45" s="14"/>
      <c r="H45" s="5" t="e">
        <f t="shared" ca="1" si="1"/>
        <v>#NAME?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4.25" hidden="1" outlineLevel="2">
      <c r="A46" s="12" t="s">
        <v>184</v>
      </c>
      <c r="B46" s="12" t="s">
        <v>185</v>
      </c>
      <c r="C46" s="13" t="s">
        <v>186</v>
      </c>
      <c r="D46" s="13" t="s">
        <v>187</v>
      </c>
      <c r="E46" s="1" t="str">
        <f t="shared" si="0"/>
        <v>=XL01 WP001 -WP01 ++UC01.01016</v>
      </c>
      <c r="F46" s="12" t="e">
        <f ca="1">_xludf.CONCAT(E46," [Tub-Agua-Pot_Ed_Prod_P1_U10&amp;U11_DepEsquerdaSanitMasculino]")</f>
        <v>#NAME?</v>
      </c>
      <c r="G46" s="14"/>
      <c r="H46" s="5" t="e">
        <f t="shared" ca="1" si="1"/>
        <v>#NAME?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4.25" hidden="1" outlineLevel="2">
      <c r="A47" s="12" t="s">
        <v>188</v>
      </c>
      <c r="B47" s="12" t="s">
        <v>189</v>
      </c>
      <c r="C47" s="13" t="s">
        <v>190</v>
      </c>
      <c r="D47" s="13" t="s">
        <v>191</v>
      </c>
      <c r="E47" s="1" t="str">
        <f t="shared" si="0"/>
        <v>=XL01 WP001 -WP01 ++UC01.01017</v>
      </c>
      <c r="F47" s="12" t="e">
        <f ca="1">_xludf.CONCAT(E47," [Tub-Agua-Pot_Ed_Prod_P1_U10&amp;U11_DepEsquerdaCopa]")</f>
        <v>#NAME?</v>
      </c>
      <c r="G47" s="14"/>
      <c r="H47" s="5" t="e">
        <f t="shared" ca="1" si="1"/>
        <v>#NAME?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4.25" hidden="1" outlineLevel="2">
      <c r="A48" s="12" t="s">
        <v>192</v>
      </c>
      <c r="B48" s="12" t="s">
        <v>193</v>
      </c>
      <c r="C48" s="13" t="s">
        <v>194</v>
      </c>
      <c r="D48" s="13" t="s">
        <v>195</v>
      </c>
      <c r="E48" s="1" t="str">
        <f t="shared" si="0"/>
        <v>=XL01 WP001 -WP01 ++UC01.01018</v>
      </c>
      <c r="F48" s="12" t="e">
        <f ca="1">_xludf.CONCAT(E48," [Tub-Agua-Pot_Ed_Prod_P1_U10&amp;U11_SanitFeminino]")</f>
        <v>#NAME?</v>
      </c>
      <c r="G48" s="14"/>
      <c r="H48" s="5" t="e">
        <f t="shared" ca="1" si="1"/>
        <v>#NAME?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4.25" hidden="1" outlineLevel="2">
      <c r="A49" s="12" t="s">
        <v>196</v>
      </c>
      <c r="B49" s="12" t="s">
        <v>197</v>
      </c>
      <c r="C49" s="13" t="s">
        <v>198</v>
      </c>
      <c r="D49" s="13" t="s">
        <v>199</v>
      </c>
      <c r="E49" s="1" t="str">
        <f t="shared" si="0"/>
        <v>=XL01 WP001 -WP01 ++UC01.01019</v>
      </c>
      <c r="F49" s="12" t="e">
        <f ca="1">_xludf.CONCAT(E49," [Tub-Agua-Pot_Ed_Prod_P1_U10&amp;U11_SanitMasculino]")</f>
        <v>#NAME?</v>
      </c>
      <c r="G49" s="14"/>
      <c r="H49" s="5" t="e">
        <f t="shared" ca="1" si="1"/>
        <v>#NAME?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4.25" hidden="1" outlineLevel="1" collapsed="1">
      <c r="A50" s="7" t="s">
        <v>200</v>
      </c>
      <c r="B50" s="7" t="s">
        <v>201</v>
      </c>
      <c r="C50" s="8" t="s">
        <v>202</v>
      </c>
      <c r="D50" s="7" t="s">
        <v>203</v>
      </c>
      <c r="E50" s="1" t="str">
        <f t="shared" si="0"/>
        <v>=XL01 WP001 -WP01 ++UC01.02</v>
      </c>
      <c r="F50" s="7" t="e">
        <f ca="1">_xludf.CONCAT(E50," [Tub-Agua-Pot_Ed_Prod_P2_EL(155,81)]")</f>
        <v>#NAME?</v>
      </c>
      <c r="G50" s="10"/>
      <c r="H50" s="5" t="e">
        <f t="shared" ca="1" si="1"/>
        <v>#NAME?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4.25" hidden="1" outlineLevel="2">
      <c r="A51" s="13" t="s">
        <v>204</v>
      </c>
      <c r="B51" s="12" t="s">
        <v>205</v>
      </c>
      <c r="C51" s="13" t="s">
        <v>206</v>
      </c>
      <c r="D51" s="12" t="s">
        <v>207</v>
      </c>
      <c r="E51" s="1" t="str">
        <f t="shared" si="0"/>
        <v>=XL01 WP001 -WP01 ++UC01.02001</v>
      </c>
      <c r="F51" s="16" t="e">
        <f t="shared" ref="F51:F57" ca="1" si="2">_xludf.CONCAT(E51," [Tub-Agua-Pot_Ed_Prod_P2_U10&amp;U11_]")</f>
        <v>#NAME?</v>
      </c>
      <c r="G51" s="14"/>
      <c r="H51" s="5" t="e">
        <f t="shared" ca="1" si="1"/>
        <v>#NAME?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4.25" hidden="1" outlineLevel="2">
      <c r="A52" s="12" t="s">
        <v>208</v>
      </c>
      <c r="B52" s="12" t="s">
        <v>209</v>
      </c>
      <c r="C52" s="13" t="s">
        <v>210</v>
      </c>
      <c r="D52" s="12" t="s">
        <v>211</v>
      </c>
      <c r="E52" s="1" t="str">
        <f t="shared" si="0"/>
        <v>=XL01 WP001 -WP01 ++UC01.02002</v>
      </c>
      <c r="F52" s="16" t="e">
        <f t="shared" ca="1" si="2"/>
        <v>#NAME?</v>
      </c>
      <c r="G52" s="14"/>
      <c r="H52" s="5" t="e">
        <f t="shared" ca="1" si="1"/>
        <v>#NAME?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4.25" hidden="1" outlineLevel="2">
      <c r="A53" s="12" t="s">
        <v>212</v>
      </c>
      <c r="B53" s="12" t="s">
        <v>213</v>
      </c>
      <c r="C53" s="13" t="s">
        <v>214</v>
      </c>
      <c r="D53" s="12" t="s">
        <v>215</v>
      </c>
      <c r="E53" s="1" t="str">
        <f t="shared" si="0"/>
        <v>=XL01 WP001 -WP01 ++UC01.02003</v>
      </c>
      <c r="F53" s="16" t="e">
        <f t="shared" ca="1" si="2"/>
        <v>#NAME?</v>
      </c>
      <c r="G53" s="14"/>
      <c r="H53" s="5" t="e">
        <f t="shared" ca="1" si="1"/>
        <v>#NAME?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4.25" hidden="1" outlineLevel="2">
      <c r="A54" s="12" t="s">
        <v>216</v>
      </c>
      <c r="B54" s="12" t="s">
        <v>217</v>
      </c>
      <c r="C54" s="13" t="s">
        <v>218</v>
      </c>
      <c r="D54" s="12" t="s">
        <v>219</v>
      </c>
      <c r="E54" s="1" t="str">
        <f t="shared" si="0"/>
        <v>=XL01 WP001 -WP01 ++UC01.02004</v>
      </c>
      <c r="F54" s="16" t="e">
        <f t="shared" ca="1" si="2"/>
        <v>#NAME?</v>
      </c>
      <c r="G54" s="14"/>
      <c r="H54" s="5" t="e">
        <f t="shared" ca="1" si="1"/>
        <v>#NAME?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4.25" hidden="1" outlineLevel="2">
      <c r="A55" s="12" t="s">
        <v>220</v>
      </c>
      <c r="B55" s="12" t="s">
        <v>221</v>
      </c>
      <c r="C55" s="13" t="s">
        <v>222</v>
      </c>
      <c r="D55" s="12" t="s">
        <v>223</v>
      </c>
      <c r="E55" s="1" t="str">
        <f t="shared" si="0"/>
        <v>=XL01 WP001 -WP01 ++UC01.02005</v>
      </c>
      <c r="F55" s="16" t="e">
        <f t="shared" ca="1" si="2"/>
        <v>#NAME?</v>
      </c>
      <c r="G55" s="14"/>
      <c r="H55" s="5" t="e">
        <f t="shared" ca="1" si="1"/>
        <v>#NAME?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4.25" hidden="1" outlineLevel="2">
      <c r="A56" s="12" t="s">
        <v>224</v>
      </c>
      <c r="B56" s="12" t="s">
        <v>225</v>
      </c>
      <c r="C56" s="13" t="s">
        <v>226</v>
      </c>
      <c r="D56" s="12" t="s">
        <v>227</v>
      </c>
      <c r="E56" s="1" t="str">
        <f t="shared" si="0"/>
        <v>=XL01 WP001 -WP01 ++UC01.02006</v>
      </c>
      <c r="F56" s="16" t="e">
        <f t="shared" ca="1" si="2"/>
        <v>#NAME?</v>
      </c>
      <c r="G56" s="14"/>
      <c r="H56" s="5" t="e">
        <f t="shared" ca="1" si="1"/>
        <v>#NAME?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4.25" hidden="1" outlineLevel="2">
      <c r="A57" s="12" t="s">
        <v>228</v>
      </c>
      <c r="B57" s="12" t="s">
        <v>229</v>
      </c>
      <c r="C57" s="13" t="s">
        <v>230</v>
      </c>
      <c r="D57" s="12" t="s">
        <v>231</v>
      </c>
      <c r="E57" s="1" t="str">
        <f t="shared" si="0"/>
        <v>=XL01 WP001 -WP01 ++UC01.02007</v>
      </c>
      <c r="F57" s="16" t="e">
        <f t="shared" ca="1" si="2"/>
        <v>#NAME?</v>
      </c>
      <c r="G57" s="14"/>
      <c r="H57" s="5" t="e">
        <f t="shared" ca="1" si="1"/>
        <v>#NAME?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4.25" hidden="1" outlineLevel="2">
      <c r="A58" s="12" t="s">
        <v>232</v>
      </c>
      <c r="B58" s="12" t="s">
        <v>233</v>
      </c>
      <c r="C58" s="13" t="s">
        <v>234</v>
      </c>
      <c r="D58" s="12" t="s">
        <v>235</v>
      </c>
      <c r="E58" s="1" t="str">
        <f t="shared" si="0"/>
        <v>=XL01 WP001 -WP01 ++UC01.02008</v>
      </c>
      <c r="F58" s="12" t="e">
        <f ca="1">_xludf.CONCAT(E58," [Tub-Agua-Pot_Ed_Prod_P2_U9&amp;U10_DepSanitMasculino]")</f>
        <v>#NAME?</v>
      </c>
      <c r="G58" s="14"/>
      <c r="H58" s="5" t="e">
        <f t="shared" ca="1" si="1"/>
        <v>#NAME?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4.25" hidden="1" outlineLevel="2">
      <c r="A59" s="12" t="s">
        <v>236</v>
      </c>
      <c r="B59" s="12" t="s">
        <v>237</v>
      </c>
      <c r="C59" s="13" t="s">
        <v>238</v>
      </c>
      <c r="D59" s="12" t="s">
        <v>239</v>
      </c>
      <c r="E59" s="1" t="str">
        <f t="shared" si="0"/>
        <v>=XL01 WP001 -WP01 ++UC01.02009</v>
      </c>
      <c r="F59" s="12" t="e">
        <f ca="1">_xludf.CONCAT(E59," [Tub-Agua-Pot_Ed_Prod_P2_U9&amp;U10_DepInfEsquerdaSanitFeminino]")</f>
        <v>#NAME?</v>
      </c>
      <c r="G59" s="14"/>
      <c r="H59" s="5" t="e">
        <f t="shared" ca="1" si="1"/>
        <v>#NAME?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4.25" hidden="1" outlineLevel="2">
      <c r="A60" s="12" t="s">
        <v>240</v>
      </c>
      <c r="B60" s="12" t="s">
        <v>241</v>
      </c>
      <c r="C60" s="13" t="s">
        <v>242</v>
      </c>
      <c r="D60" s="12" t="s">
        <v>243</v>
      </c>
      <c r="E60" s="1" t="str">
        <f t="shared" si="0"/>
        <v>=XL01 WP001 -WP01 ++UC01.02010</v>
      </c>
      <c r="F60" s="12" t="e">
        <f ca="1">_xludf.CONCAT(E60," [Tub-Agua-Pot_Ed_Prod_P2_U9&amp;U10_DepSupEsquerdaSanitFeminino]")</f>
        <v>#NAME?</v>
      </c>
      <c r="G60" s="14"/>
      <c r="H60" s="5" t="e">
        <f t="shared" ca="1" si="1"/>
        <v>#NAME?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4.25" hidden="1" outlineLevel="2">
      <c r="A61" s="12" t="s">
        <v>244</v>
      </c>
      <c r="B61" s="12" t="s">
        <v>245</v>
      </c>
      <c r="C61" s="13" t="s">
        <v>246</v>
      </c>
      <c r="D61" s="12" t="s">
        <v>247</v>
      </c>
      <c r="E61" s="1" t="str">
        <f t="shared" si="0"/>
        <v>=XL01 WP001 -WP01 ++UC01.02011</v>
      </c>
      <c r="F61" s="12" t="e">
        <f ca="1">_xludf.CONCAT(E61," [Tub-Agua-Pot_Ed_Prod_P2_U9&amp;U10_SalaArCondicionado]")</f>
        <v>#NAME?</v>
      </c>
      <c r="G61" s="14"/>
      <c r="H61" s="5" t="e">
        <f t="shared" ca="1" si="1"/>
        <v>#NAME?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4.25" hidden="1" outlineLevel="2">
      <c r="A62" s="12" t="s">
        <v>248</v>
      </c>
      <c r="B62" s="12" t="s">
        <v>249</v>
      </c>
      <c r="C62" s="13" t="s">
        <v>250</v>
      </c>
      <c r="D62" s="12" t="s">
        <v>251</v>
      </c>
      <c r="E62" s="1" t="str">
        <f t="shared" si="0"/>
        <v>=XL01 WP001 -WP01 ++UC01.02012</v>
      </c>
      <c r="F62" s="12" t="e">
        <f ca="1">_xludf.CONCAT(E62," [Tub-Agua-Pot_Ed_Prod_P2_U9&amp;U10_EscadariaEsquerda]")</f>
        <v>#NAME?</v>
      </c>
      <c r="G62" s="14"/>
      <c r="H62" s="5" t="e">
        <f t="shared" ca="1" si="1"/>
        <v>#NAME?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4.25" hidden="1" outlineLevel="2">
      <c r="A63" s="13" t="s">
        <v>252</v>
      </c>
      <c r="B63" s="12" t="s">
        <v>253</v>
      </c>
      <c r="C63" s="13" t="s">
        <v>254</v>
      </c>
      <c r="D63" s="12" t="s">
        <v>255</v>
      </c>
      <c r="E63" s="1" t="str">
        <f t="shared" si="0"/>
        <v>=XL01 WP001 -WP01 ++UC01.02013</v>
      </c>
      <c r="F63" s="12" t="e">
        <f ca="1">_xludf.CONCAT(E63," [Tub-Agua-Pot_Ed_Prod_P2_U9&amp;U10_SalaDeReunião]")</f>
        <v>#NAME?</v>
      </c>
      <c r="G63" s="14"/>
      <c r="H63" s="5" t="e">
        <f t="shared" ca="1" si="1"/>
        <v>#NAME?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4.25" hidden="1" outlineLevel="2">
      <c r="A64" s="12" t="s">
        <v>256</v>
      </c>
      <c r="B64" s="12" t="s">
        <v>257</v>
      </c>
      <c r="C64" s="13" t="s">
        <v>258</v>
      </c>
      <c r="D64" s="12" t="s">
        <v>259</v>
      </c>
      <c r="E64" s="1" t="str">
        <f t="shared" si="0"/>
        <v>=XL01 WP001 -WP01 ++UC01.02014</v>
      </c>
      <c r="F64" s="12" t="e">
        <f ca="1">_xludf.CONCAT(E64," [Tub-Agua-Pot_Ed_Prod_P2_U9&amp;U10_SanitMasculino]")</f>
        <v>#NAME?</v>
      </c>
      <c r="G64" s="14"/>
      <c r="H64" s="5" t="e">
        <f t="shared" ca="1" si="1"/>
        <v>#NAME?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4.25" hidden="1" outlineLevel="2">
      <c r="A65" s="13" t="s">
        <v>260</v>
      </c>
      <c r="B65" s="12" t="s">
        <v>261</v>
      </c>
      <c r="C65" s="13" t="s">
        <v>262</v>
      </c>
      <c r="D65" s="12" t="s">
        <v>263</v>
      </c>
      <c r="E65" s="1" t="str">
        <f t="shared" si="0"/>
        <v>=XL01 WP001 -WP01 ++UC01.02015</v>
      </c>
      <c r="F65" s="12" t="e">
        <f ca="1">_xludf.CONCAT(E65," [Tub-Agua-Pot_Ed_Prod_P2_U9&amp;U10_SanitFeminino]")</f>
        <v>#NAME?</v>
      </c>
      <c r="G65" s="14"/>
      <c r="H65" s="5" t="e">
        <f t="shared" ca="1" si="1"/>
        <v>#NAME?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4.25" hidden="1" outlineLevel="1" collapsed="1">
      <c r="A66" s="7" t="s">
        <v>264</v>
      </c>
      <c r="B66" s="7" t="s">
        <v>265</v>
      </c>
      <c r="C66" s="8" t="s">
        <v>266</v>
      </c>
      <c r="D66" s="7" t="s">
        <v>267</v>
      </c>
      <c r="E66" s="1" t="str">
        <f t="shared" si="0"/>
        <v>=XL01 WP001 -WP01 ++UC01.03</v>
      </c>
      <c r="F66" s="7" t="e">
        <f ca="1">_xludf.CONCAT(E66," [Tub-Agua-Pot_Ed_Prod_P3_EL(160,57)]")</f>
        <v>#NAME?</v>
      </c>
      <c r="G66" s="10"/>
      <c r="H66" s="5" t="e">
        <f t="shared" ca="1" si="1"/>
        <v>#NAME?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4.25" hidden="1" outlineLevel="2">
      <c r="A67" s="12" t="s">
        <v>268</v>
      </c>
      <c r="B67" s="12" t="s">
        <v>269</v>
      </c>
      <c r="C67" s="13" t="s">
        <v>270</v>
      </c>
      <c r="D67" s="12" t="s">
        <v>271</v>
      </c>
      <c r="E67" s="1" t="str">
        <f t="shared" si="0"/>
        <v>=XL01 WP001 -WP01 ++UC01.03001</v>
      </c>
      <c r="F67" s="12" t="e">
        <f ca="1">_xludf.CONCAT(E67," [Tub-Agua-Pot_Ed_Prod_P3_U10&amp;U11_EscadariaDireita]")</f>
        <v>#NAME?</v>
      </c>
      <c r="G67" s="14"/>
      <c r="H67" s="5" t="e">
        <f t="shared" ca="1" si="1"/>
        <v>#NAME?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4.25" hidden="1" outlineLevel="2">
      <c r="A68" s="12" t="s">
        <v>272</v>
      </c>
      <c r="B68" s="12" t="s">
        <v>273</v>
      </c>
      <c r="C68" s="13" t="s">
        <v>274</v>
      </c>
      <c r="D68" s="12" t="s">
        <v>275</v>
      </c>
      <c r="E68" s="1" t="str">
        <f t="shared" si="0"/>
        <v>=XL01 WP001 -WP01 ++UC01.03002</v>
      </c>
      <c r="F68" s="12" t="e">
        <f ca="1">_xludf.CONCAT(E68," [Tub-Agua-Pot_Ed_Prod_P3_U10&amp;U11_EscadariaEsquerda]")</f>
        <v>#NAME?</v>
      </c>
      <c r="G68" s="14"/>
      <c r="H68" s="5" t="e">
        <f t="shared" ca="1" si="1"/>
        <v>#NAME?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4.25" hidden="1" outlineLevel="2">
      <c r="A69" s="12" t="s">
        <v>276</v>
      </c>
      <c r="B69" s="12" t="s">
        <v>277</v>
      </c>
      <c r="C69" s="13" t="s">
        <v>278</v>
      </c>
      <c r="D69" s="12" t="s">
        <v>279</v>
      </c>
      <c r="E69" s="1" t="str">
        <f t="shared" si="0"/>
        <v>=XL01 WP001 -WP01 ++UC01.03003</v>
      </c>
      <c r="F69" s="12" t="e">
        <f ca="1">_xludf.CONCAT(E69," [Tub-Agua-Pot_Ed_Prod_P3_U10&amp;U11_HallSecundario]")</f>
        <v>#NAME?</v>
      </c>
      <c r="G69" s="14"/>
      <c r="H69" s="5" t="e">
        <f t="shared" ca="1" si="1"/>
        <v>#NAME?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4.25" hidden="1" outlineLevel="2">
      <c r="A70" s="12" t="s">
        <v>280</v>
      </c>
      <c r="B70" s="12" t="s">
        <v>281</v>
      </c>
      <c r="C70" s="13" t="s">
        <v>282</v>
      </c>
      <c r="D70" s="12" t="s">
        <v>283</v>
      </c>
      <c r="E70" s="1" t="str">
        <f t="shared" si="0"/>
        <v>=XL01 WP001 -WP01 ++UC01.03004</v>
      </c>
      <c r="F70" s="12" t="e">
        <f ca="1">_xludf.CONCAT(E70," [Tub-Agua-Pot_Ed_Prod_P3_U10&amp;U11_HallPrincipal]")</f>
        <v>#NAME?</v>
      </c>
      <c r="G70" s="14"/>
      <c r="H70" s="5" t="e">
        <f t="shared" ca="1" si="1"/>
        <v>#NAME?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4.25" hidden="1" outlineLevel="2">
      <c r="A71" s="12" t="s">
        <v>284</v>
      </c>
      <c r="B71" s="12" t="s">
        <v>285</v>
      </c>
      <c r="C71" s="13" t="s">
        <v>286</v>
      </c>
      <c r="D71" s="12" t="s">
        <v>287</v>
      </c>
      <c r="E71" s="1" t="str">
        <f t="shared" si="0"/>
        <v>=XL01 WP001 -WP01 ++UC01.03005</v>
      </c>
      <c r="F71" s="12" t="e">
        <f ca="1">_xludf.CONCAT(E71," [Tub-Agua-Pot_Ed_Prod_P3_U10&amp;U11_SalaDeReuniao]")</f>
        <v>#NAME?</v>
      </c>
      <c r="G71" s="14"/>
      <c r="H71" s="5" t="e">
        <f t="shared" ca="1" si="1"/>
        <v>#NAME?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4.25" hidden="1" outlineLevel="2">
      <c r="A72" s="12" t="s">
        <v>288</v>
      </c>
      <c r="B72" s="12" t="s">
        <v>289</v>
      </c>
      <c r="C72" s="13" t="s">
        <v>290</v>
      </c>
      <c r="D72" s="12" t="s">
        <v>291</v>
      </c>
      <c r="E72" s="1" t="str">
        <f t="shared" si="0"/>
        <v>=XL01 WP001 -WP01 ++UC01.03006</v>
      </c>
      <c r="F72" s="12" t="e">
        <f ca="1">_xludf.CONCAT(E72," [Tub-Agua-Pot_Ed_Prod_P3_U10&amp;U11_SalaEquipEletronicos]")</f>
        <v>#NAME?</v>
      </c>
      <c r="G72" s="14"/>
      <c r="H72" s="5" t="e">
        <f t="shared" ca="1" si="1"/>
        <v>#NAME?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4.25" hidden="1" outlineLevel="2">
      <c r="A73" s="12" t="s">
        <v>292</v>
      </c>
      <c r="B73" s="12" t="s">
        <v>293</v>
      </c>
      <c r="C73" s="13" t="s">
        <v>294</v>
      </c>
      <c r="D73" s="12" t="s">
        <v>295</v>
      </c>
      <c r="E73" s="1" t="str">
        <f t="shared" si="0"/>
        <v>=XL01 WP001 -WP01 ++UC01.03007</v>
      </c>
      <c r="F73" s="12" t="e">
        <f ca="1">_xludf.CONCAT(E73," [Tub-Agua-Pot_Ed_Prod_P3_U10&amp;U11_Copa]")</f>
        <v>#NAME?</v>
      </c>
      <c r="G73" s="14"/>
      <c r="H73" s="5" t="e">
        <f t="shared" ca="1" si="1"/>
        <v>#NAME?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4.25" hidden="1" outlineLevel="2">
      <c r="A74" s="12" t="s">
        <v>296</v>
      </c>
      <c r="B74" s="12" t="s">
        <v>297</v>
      </c>
      <c r="C74" s="13" t="s">
        <v>298</v>
      </c>
      <c r="D74" s="12" t="s">
        <v>299</v>
      </c>
      <c r="E74" s="1" t="str">
        <f t="shared" si="0"/>
        <v>=XL01 WP001 -WP01 ++UC01.03008</v>
      </c>
      <c r="F74" s="12" t="e">
        <f ca="1">_xludf.CONCAT(E74," [Tub-Agua-Pot_Ed_Prod_P3_U10&amp;U11_DepDireitoCopa]")</f>
        <v>#NAME?</v>
      </c>
      <c r="G74" s="14"/>
      <c r="H74" s="5" t="e">
        <f t="shared" ca="1" si="1"/>
        <v>#NAME?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4.25" hidden="1" outlineLevel="2">
      <c r="A75" s="12" t="s">
        <v>300</v>
      </c>
      <c r="B75" s="12" t="s">
        <v>301</v>
      </c>
      <c r="C75" s="13" t="s">
        <v>302</v>
      </c>
      <c r="D75" s="12" t="s">
        <v>303</v>
      </c>
      <c r="E75" s="1" t="str">
        <f t="shared" si="0"/>
        <v>=XL01 WP001 -WP01 ++UC01.03009</v>
      </c>
      <c r="F75" s="12" t="e">
        <f ca="1">_xludf.CONCAT(E75," [Tub-Agua-Pot_Ed_Prod_P3_U10&amp;U11_DepEsquerdoCopa]")</f>
        <v>#NAME?</v>
      </c>
      <c r="G75" s="14"/>
      <c r="H75" s="5" t="e">
        <f t="shared" ca="1" si="1"/>
        <v>#NAME?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4.25" hidden="1" outlineLevel="2">
      <c r="A76" s="12" t="s">
        <v>304</v>
      </c>
      <c r="B76" s="12" t="s">
        <v>305</v>
      </c>
      <c r="C76" s="13" t="s">
        <v>306</v>
      </c>
      <c r="D76" s="12" t="s">
        <v>307</v>
      </c>
      <c r="E76" s="1" t="str">
        <f t="shared" si="0"/>
        <v>=XL01 WP001 -WP01 ++UC01.03010</v>
      </c>
      <c r="F76" s="12" t="e">
        <f ca="1">_xludf.CONCAT(E76," [Tub-Agua-Pot_Ed_Prod_P3_U10&amp;U11_SanitFeminino]")</f>
        <v>#NAME?</v>
      </c>
      <c r="G76" s="14"/>
      <c r="H76" s="5" t="e">
        <f t="shared" ca="1" si="1"/>
        <v>#NAME?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4.25" hidden="1" outlineLevel="2">
      <c r="A77" s="12" t="s">
        <v>308</v>
      </c>
      <c r="B77" s="12" t="s">
        <v>309</v>
      </c>
      <c r="C77" s="13" t="s">
        <v>310</v>
      </c>
      <c r="D77" s="12" t="s">
        <v>311</v>
      </c>
      <c r="E77" s="1" t="str">
        <f t="shared" si="0"/>
        <v>=XL01 WP001 -WP01 ++UC01.03011</v>
      </c>
      <c r="F77" s="12" t="e">
        <f ca="1">_xludf.CONCAT(E77," [Tub-Agua-Pot_Ed_Prod_P3_U10&amp;U11_SalaArCondicionado]")</f>
        <v>#NAME?</v>
      </c>
      <c r="G77" s="14"/>
      <c r="H77" s="5" t="e">
        <f t="shared" ca="1" si="1"/>
        <v>#NAME?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4.25" hidden="1" outlineLevel="2">
      <c r="A78" s="12" t="s">
        <v>312</v>
      </c>
      <c r="B78" s="12" t="s">
        <v>313</v>
      </c>
      <c r="C78" s="13" t="s">
        <v>314</v>
      </c>
      <c r="D78" s="12" t="s">
        <v>315</v>
      </c>
      <c r="E78" s="1" t="str">
        <f t="shared" si="0"/>
        <v>=XL01 WP001 -WP01 ++UC01.03012</v>
      </c>
      <c r="F78" s="12" t="e">
        <f ca="1">_xludf.CONCAT(E78," [Tub-Agua-Pot_Ed_Prod_P3_U10&amp;U11_SanitMasculino]")</f>
        <v>#NAME?</v>
      </c>
      <c r="G78" s="14"/>
      <c r="H78" s="5" t="e">
        <f t="shared" ca="1" si="1"/>
        <v>#NAME?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4.25" hidden="1" outlineLevel="2">
      <c r="A79" s="12" t="s">
        <v>316</v>
      </c>
      <c r="B79" s="12" t="s">
        <v>317</v>
      </c>
      <c r="C79" s="13" t="s">
        <v>318</v>
      </c>
      <c r="D79" s="12" t="s">
        <v>319</v>
      </c>
      <c r="E79" s="1" t="str">
        <f t="shared" si="0"/>
        <v>=XL01 WP001 -WP01 ++UC01.03013</v>
      </c>
      <c r="F79" s="12" t="e">
        <f ca="1">_xludf.CONCAT(E79," [Tub-Agua-Pot_Ed_Prod_P3_U10&amp;U11_DepDireitaSanitMasculino]")</f>
        <v>#NAME?</v>
      </c>
      <c r="G79" s="14"/>
      <c r="H79" s="5" t="e">
        <f t="shared" ca="1" si="1"/>
        <v>#NAME?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4.25" hidden="1" outlineLevel="2">
      <c r="A80" s="13" t="s">
        <v>320</v>
      </c>
      <c r="B80" s="12" t="s">
        <v>321</v>
      </c>
      <c r="C80" s="13" t="s">
        <v>322</v>
      </c>
      <c r="D80" s="12" t="s">
        <v>323</v>
      </c>
      <c r="E80" s="1" t="str">
        <f t="shared" si="0"/>
        <v>=XL01 WP001 -WP01 ++UC01.03014</v>
      </c>
      <c r="F80" s="1" t="e">
        <f ca="1">_xludf.CONCAT(E80," [Tub-Agua-Pot_Ed_Prod_P3_U9&amp;U9A_EscadariaDireita]")</f>
        <v>#NAME?</v>
      </c>
      <c r="G80" s="14"/>
      <c r="H80" s="5" t="e">
        <f t="shared" ca="1" si="1"/>
        <v>#NAME?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4.25" hidden="1" outlineLevel="2">
      <c r="A81" s="13" t="s">
        <v>324</v>
      </c>
      <c r="B81" s="12" t="s">
        <v>325</v>
      </c>
      <c r="C81" s="13" t="s">
        <v>326</v>
      </c>
      <c r="D81" s="12" t="s">
        <v>327</v>
      </c>
      <c r="E81" s="1" t="str">
        <f t="shared" si="0"/>
        <v>=XL01 WP001 -WP01 ++UC01.03015</v>
      </c>
      <c r="F81" s="1" t="e">
        <f ca="1">_xludf.CONCAT(E81," [Tub-Agua-Pot_Ed_Prod_P3_U9&amp;U9A_SanitMasculino]")</f>
        <v>#NAME?</v>
      </c>
      <c r="G81" s="14"/>
      <c r="H81" s="5" t="e">
        <f t="shared" ca="1" si="1"/>
        <v>#NAME?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4.25" hidden="1" outlineLevel="2">
      <c r="A82" s="13" t="s">
        <v>328</v>
      </c>
      <c r="B82" s="12" t="s">
        <v>329</v>
      </c>
      <c r="C82" s="13" t="s">
        <v>330</v>
      </c>
      <c r="D82" s="12" t="s">
        <v>331</v>
      </c>
      <c r="E82" s="1" t="str">
        <f t="shared" si="0"/>
        <v>=XL01 WP001 -WP01 ++UC01.03016</v>
      </c>
      <c r="F82" s="1" t="e">
        <f ca="1">_xludf.CONCAT(E82," [Tub-Agua-Pot_Ed_Prod_P3_U9&amp;U9A_EscadariaEsquerda]")</f>
        <v>#NAME?</v>
      </c>
      <c r="G82" s="14"/>
      <c r="H82" s="5" t="e">
        <f t="shared" ca="1" si="1"/>
        <v>#NAME?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4.25" hidden="1" outlineLevel="2">
      <c r="A83" s="12" t="s">
        <v>332</v>
      </c>
      <c r="B83" s="12" t="s">
        <v>333</v>
      </c>
      <c r="C83" s="13" t="s">
        <v>334</v>
      </c>
      <c r="D83" s="12" t="s">
        <v>335</v>
      </c>
      <c r="E83" s="1" t="str">
        <f t="shared" si="0"/>
        <v>=XL01 WP001 -WP01 ++UC01.03017</v>
      </c>
      <c r="F83" s="1" t="e">
        <f ca="1">_xludf.CONCAT(E83," [Tub-Agua-Pot_Ed_Prod_P3_U9&amp;U9A_SalaArCondicionado]")</f>
        <v>#NAME?</v>
      </c>
      <c r="G83" s="14"/>
      <c r="H83" s="5" t="e">
        <f t="shared" ca="1" si="1"/>
        <v>#NAME?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4.25" hidden="1" outlineLevel="2">
      <c r="A84" s="12" t="s">
        <v>336</v>
      </c>
      <c r="B84" s="12" t="s">
        <v>337</v>
      </c>
      <c r="C84" s="13" t="s">
        <v>338</v>
      </c>
      <c r="D84" s="12" t="s">
        <v>339</v>
      </c>
      <c r="E84" s="1" t="str">
        <f t="shared" si="0"/>
        <v>=XL01 WP001 -WP01 ++UC01.03018</v>
      </c>
      <c r="F84" s="1" t="e">
        <f ca="1">_xludf.CONCAT(E84," [Tub-Agua-Pot_Ed_Prod_P3_U9&amp;U9A_SanitFeminino]")</f>
        <v>#NAME?</v>
      </c>
      <c r="G84" s="14"/>
      <c r="H84" s="5" t="e">
        <f t="shared" ca="1" si="1"/>
        <v>#NAME?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4.25" hidden="1" outlineLevel="2">
      <c r="A85" s="12" t="s">
        <v>340</v>
      </c>
      <c r="B85" s="12" t="s">
        <v>341</v>
      </c>
      <c r="C85" s="13" t="s">
        <v>342</v>
      </c>
      <c r="D85" s="12" t="s">
        <v>343</v>
      </c>
      <c r="E85" s="1" t="str">
        <f t="shared" si="0"/>
        <v>=XL01 WP001 -WP01 ++UC01.03019</v>
      </c>
      <c r="F85" s="1" t="e">
        <f ca="1">_xludf.CONCAT(E85," [Tub-Agua-Pot_Ed_Prod_P3_U9&amp;U9A_Deposito]")</f>
        <v>#NAME?</v>
      </c>
      <c r="G85" s="14"/>
      <c r="H85" s="5" t="e">
        <f t="shared" ca="1" si="1"/>
        <v>#NAME?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4.25" hidden="1" outlineLevel="2">
      <c r="A86" s="13" t="s">
        <v>344</v>
      </c>
      <c r="B86" s="12" t="s">
        <v>345</v>
      </c>
      <c r="C86" s="13" t="s">
        <v>346</v>
      </c>
      <c r="D86" s="12" t="s">
        <v>347</v>
      </c>
      <c r="E86" s="1" t="str">
        <f t="shared" si="0"/>
        <v>=XL01 WP001 -WP01 ++UC01.03020</v>
      </c>
      <c r="F86" s="1" t="e">
        <f ca="1">_xludf.CONCAT(E86," [Tub-Agua-Pot_Ed_Prod_P3_U9&amp;U9A_SalaDeReuniao]")</f>
        <v>#NAME?</v>
      </c>
      <c r="G86" s="14"/>
      <c r="H86" s="5" t="e">
        <f t="shared" ca="1" si="1"/>
        <v>#NAME?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4.25" hidden="1" outlineLevel="1" collapsed="1">
      <c r="A87" s="7" t="s">
        <v>348</v>
      </c>
      <c r="B87" s="7" t="s">
        <v>349</v>
      </c>
      <c r="C87" s="8" t="s">
        <v>350</v>
      </c>
      <c r="D87" s="7" t="s">
        <v>351</v>
      </c>
      <c r="E87" s="1" t="str">
        <f t="shared" si="0"/>
        <v>=XL01 WP001 -WP01 ++UC01.04</v>
      </c>
      <c r="F87" s="7" t="e">
        <f ca="1">_xludf.CONCAT(E87," [Tub-Agua-Pot_Ed_Prod_P4_EL(165,33)]")</f>
        <v>#NAME?</v>
      </c>
      <c r="G87" s="10"/>
      <c r="H87" s="5" t="e">
        <f t="shared" ca="1" si="1"/>
        <v>#NAME?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4.25" hidden="1" outlineLevel="2">
      <c r="A88" s="12" t="s">
        <v>352</v>
      </c>
      <c r="B88" s="7" t="s">
        <v>353</v>
      </c>
      <c r="C88" s="8" t="s">
        <v>354</v>
      </c>
      <c r="D88" s="1" t="s">
        <v>355</v>
      </c>
      <c r="E88" s="1" t="str">
        <f t="shared" si="0"/>
        <v>=XL01 WP001 -WP01 ++UC01.04001</v>
      </c>
      <c r="F88" s="1" t="str">
        <f>CONCATENATE(E88," [Tub-Agua-Pot_Ed_Prod_P4_U9&amp;U10_EscadariaDireita] ")</f>
        <v xml:space="preserve">=XL01 WP001 -WP01 ++UC01.04001 [Tub-Agua-Pot_Ed_Prod_P4_U9&amp;U10_EscadariaDireita] </v>
      </c>
      <c r="G88" s="10"/>
      <c r="H88" s="5">
        <f t="shared" si="1"/>
        <v>81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4.25" hidden="1" outlineLevel="2">
      <c r="A89" s="13" t="s">
        <v>356</v>
      </c>
      <c r="B89" s="12" t="s">
        <v>357</v>
      </c>
      <c r="C89" s="13" t="s">
        <v>358</v>
      </c>
      <c r="D89" s="1" t="s">
        <v>359</v>
      </c>
      <c r="E89" s="1" t="str">
        <f t="shared" si="0"/>
        <v>=XL01 WP001 -WP01 ++UC01.04002</v>
      </c>
      <c r="F89" s="1" t="str">
        <f>CONCATENATE(E89," [Tub-Agua-Pot_Ed_Prod_P4_U9&amp;U10_SanitMasculino]")</f>
        <v>=XL01 WP001 -WP01 ++UC01.04002 [Tub-Agua-Pot_Ed_Prod_P4_U9&amp;U10_SanitMasculino]</v>
      </c>
      <c r="G89" s="14"/>
      <c r="H89" s="5">
        <f t="shared" si="1"/>
        <v>78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4.25" hidden="1" outlineLevel="2">
      <c r="A90" s="12" t="s">
        <v>360</v>
      </c>
      <c r="B90" s="12" t="s">
        <v>361</v>
      </c>
      <c r="C90" s="13" t="s">
        <v>362</v>
      </c>
      <c r="D90" s="1" t="s">
        <v>363</v>
      </c>
      <c r="E90" s="1" t="str">
        <f t="shared" si="0"/>
        <v>=XL01 WP001 -WP01 ++UC01.04003</v>
      </c>
      <c r="F90" s="1" t="str">
        <f>CONCATENATE(E90," [Tub-Agua-Pot_Ed_Prod_P4_U9&amp;U10_SalaArCondicionado] ")</f>
        <v xml:space="preserve">=XL01 WP001 -WP01 ++UC01.04003 [Tub-Agua-Pot_Ed_Prod_P4_U9&amp;U10_SalaArCondicionado] </v>
      </c>
      <c r="G90" s="14"/>
      <c r="H90" s="5">
        <f t="shared" si="1"/>
        <v>83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4.25" hidden="1" outlineLevel="2">
      <c r="A91" s="13" t="s">
        <v>364</v>
      </c>
      <c r="B91" s="12" t="s">
        <v>365</v>
      </c>
      <c r="C91" s="13" t="s">
        <v>366</v>
      </c>
      <c r="D91" s="1" t="s">
        <v>367</v>
      </c>
      <c r="E91" s="1" t="str">
        <f t="shared" si="0"/>
        <v>=XL01 WP001 -WP01 ++UC01.04004</v>
      </c>
      <c r="F91" s="1" t="str">
        <f>CONCATENATE(E91," [Tub-Agua-Pot_Ed_Prod_P4_U9&amp;U10_SanitFeminino] ")</f>
        <v xml:space="preserve">=XL01 WP001 -WP01 ++UC01.04004 [Tub-Agua-Pot_Ed_Prod_P4_U9&amp;U10_SanitFeminino] </v>
      </c>
      <c r="G91" s="14"/>
      <c r="H91" s="5">
        <f t="shared" si="1"/>
        <v>78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4.25" hidden="1" outlineLevel="2">
      <c r="A92" s="13" t="s">
        <v>368</v>
      </c>
      <c r="B92" s="12" t="s">
        <v>369</v>
      </c>
      <c r="C92" s="13" t="s">
        <v>370</v>
      </c>
      <c r="D92" s="1" t="s">
        <v>371</v>
      </c>
      <c r="E92" s="1" t="str">
        <f t="shared" si="0"/>
        <v>=XL01 WP001 -WP01 ++UC01.04005</v>
      </c>
      <c r="F92" s="1" t="str">
        <f>CONCATENATE(E92," [Tub-Agua-Pot_Ed_Prod_P4_U9&amp;U10_DepSupEsqSanitFeminino] ")</f>
        <v xml:space="preserve">=XL01 WP001 -WP01 ++UC01.04005 [Tub-Agua-Pot_Ed_Prod_P4_U9&amp;U10_DepSupEsqSanitFeminino] </v>
      </c>
      <c r="G92" s="14"/>
      <c r="H92" s="5">
        <f t="shared" si="1"/>
        <v>87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4.25" hidden="1" outlineLevel="2">
      <c r="A93" s="12" t="s">
        <v>372</v>
      </c>
      <c r="B93" s="12" t="s">
        <v>373</v>
      </c>
      <c r="C93" s="13" t="s">
        <v>374</v>
      </c>
      <c r="D93" s="1" t="s">
        <v>375</v>
      </c>
      <c r="E93" s="1" t="str">
        <f t="shared" si="0"/>
        <v>=XL01 WP001 -WP01 ++UC01.04006</v>
      </c>
      <c r="F93" s="1" t="str">
        <f>CONCATENATE(E93," [Tub-Agua-Pot_Ed_Prod_P4_U9&amp;U10_DepInfEsqSanitFeminino] ")</f>
        <v xml:space="preserve">=XL01 WP001 -WP01 ++UC01.04006 [Tub-Agua-Pot_Ed_Prod_P4_U9&amp;U10_DepInfEsqSanitFeminino] </v>
      </c>
      <c r="G93" s="14"/>
      <c r="H93" s="5">
        <f t="shared" si="1"/>
        <v>87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4.25" hidden="1" outlineLevel="2">
      <c r="A94" s="13" t="s">
        <v>376</v>
      </c>
      <c r="B94" s="12" t="s">
        <v>377</v>
      </c>
      <c r="C94" s="13" t="s">
        <v>378</v>
      </c>
      <c r="D94" s="1" t="s">
        <v>379</v>
      </c>
      <c r="E94" s="1" t="str">
        <f t="shared" si="0"/>
        <v>=XL01 WP001 -WP01 ++UC01.04007</v>
      </c>
      <c r="F94" s="1" t="str">
        <f>CONCATENATE(E94," [Tub-Agua-Pot_Ed_Prod_P4_U9&amp;U10_SalaDeReuniao] ")</f>
        <v xml:space="preserve">=XL01 WP001 -WP01 ++UC01.04007 [Tub-Agua-Pot_Ed_Prod_P4_U9&amp;U10_SalaDeReuniao] </v>
      </c>
      <c r="G94" s="14"/>
      <c r="H94" s="5">
        <f t="shared" si="1"/>
        <v>78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4.25" hidden="1" outlineLevel="2">
      <c r="A95" s="12" t="s">
        <v>380</v>
      </c>
      <c r="B95" s="12" t="s">
        <v>381</v>
      </c>
      <c r="C95" s="13" t="s">
        <v>382</v>
      </c>
      <c r="D95" s="1" t="s">
        <v>383</v>
      </c>
      <c r="E95" s="1" t="str">
        <f t="shared" si="0"/>
        <v>=XL01 WP001 -WP01 ++UC01.04008</v>
      </c>
      <c r="F95" s="1" t="str">
        <f>CONCATENATE(E95," [Tub-Agua-Pot_Ed_Prod_P4_U9&amp;U10_EscadariaEsquerda] ")</f>
        <v xml:space="preserve">=XL01 WP001 -WP01 ++UC01.04008 [Tub-Agua-Pot_Ed_Prod_P4_U9&amp;U10_EscadariaEsquerda] </v>
      </c>
      <c r="G95" s="14"/>
      <c r="H95" s="5">
        <f t="shared" si="1"/>
        <v>82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4.25" hidden="1" outlineLevel="2">
      <c r="A96" s="12" t="s">
        <v>384</v>
      </c>
      <c r="B96" s="12" t="s">
        <v>385</v>
      </c>
      <c r="C96" s="13" t="s">
        <v>386</v>
      </c>
      <c r="D96" s="1" t="s">
        <v>387</v>
      </c>
      <c r="E96" s="1" t="str">
        <f t="shared" si="0"/>
        <v>=XL01 WP001 -WP01 ++UC01.04009</v>
      </c>
      <c r="F96" s="1" t="str">
        <f>CONCATENATE(E96," [Tub-Agua-Pot_Ed_Prod_P4_U10&amp;U11_Copa] ")</f>
        <v xml:space="preserve">=XL01 WP001 -WP01 ++UC01.04009 [Tub-Agua-Pot_Ed_Prod_P4_U10&amp;U11_Copa] </v>
      </c>
      <c r="G96" s="14"/>
      <c r="H96" s="5">
        <f t="shared" si="1"/>
        <v>70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4.25" hidden="1" outlineLevel="2">
      <c r="A97" s="12" t="s">
        <v>388</v>
      </c>
      <c r="B97" s="12" t="s">
        <v>389</v>
      </c>
      <c r="C97" s="13" t="s">
        <v>390</v>
      </c>
      <c r="D97" s="1" t="s">
        <v>391</v>
      </c>
      <c r="E97" s="1" t="str">
        <f t="shared" si="0"/>
        <v>=XL01 WP001 -WP01 ++UC01.04010</v>
      </c>
      <c r="F97" s="1" t="str">
        <f>CONCATENATE(E97," [Tub-Agua-Pot_Ed_Prod_P4_U10&amp;U11_DepDireitaCopa] ")</f>
        <v xml:space="preserve">=XL01 WP001 -WP01 ++UC01.04010 [Tub-Agua-Pot_Ed_Prod_P4_U10&amp;U11_DepDireitaCopa] </v>
      </c>
      <c r="G97" s="14"/>
      <c r="H97" s="5">
        <f t="shared" si="1"/>
        <v>80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4.25" hidden="1" outlineLevel="2">
      <c r="A98" s="12" t="s">
        <v>392</v>
      </c>
      <c r="B98" s="12" t="s">
        <v>393</v>
      </c>
      <c r="C98" s="13" t="s">
        <v>394</v>
      </c>
      <c r="D98" s="1" t="s">
        <v>395</v>
      </c>
      <c r="E98" s="1" t="str">
        <f t="shared" si="0"/>
        <v>=XL01 WP001 -WP01 ++UC01.04011</v>
      </c>
      <c r="F98" s="1" t="str">
        <f>CONCATENATE(E98," [Tub-Agua-Pot_Ed_Prod_P4_U10&amp;U11_DepEsquerdaCopa] ")</f>
        <v xml:space="preserve">=XL01 WP001 -WP01 ++UC01.04011 [Tub-Agua-Pot_Ed_Prod_P4_U10&amp;U11_DepEsquerdaCopa] </v>
      </c>
      <c r="G98" s="14"/>
      <c r="H98" s="5">
        <f t="shared" si="1"/>
        <v>81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4.25" hidden="1" outlineLevel="2">
      <c r="A99" s="12" t="s">
        <v>396</v>
      </c>
      <c r="B99" s="12" t="s">
        <v>397</v>
      </c>
      <c r="C99" s="13" t="s">
        <v>398</v>
      </c>
      <c r="D99" s="1" t="s">
        <v>399</v>
      </c>
      <c r="E99" s="1" t="str">
        <f t="shared" si="0"/>
        <v>=XL01 WP001 -WP01 ++UC01.04012</v>
      </c>
      <c r="F99" s="1" t="str">
        <f>CONCATENATE(E99," [Tub-Agua-Pot_Ed_Prod_P4_U10&amp;U11_SanitFeminino] ")</f>
        <v xml:space="preserve">=XL01 WP001 -WP01 ++UC01.04012 [Tub-Agua-Pot_Ed_Prod_P4_U10&amp;U11_SanitFeminino] </v>
      </c>
      <c r="G99" s="14"/>
      <c r="H99" s="5">
        <f t="shared" si="1"/>
        <v>79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4.25" hidden="1" outlineLevel="2">
      <c r="A100" s="12" t="s">
        <v>400</v>
      </c>
      <c r="B100" s="12" t="s">
        <v>401</v>
      </c>
      <c r="C100" s="13" t="s">
        <v>402</v>
      </c>
      <c r="D100" s="1" t="s">
        <v>403</v>
      </c>
      <c r="E100" s="1" t="str">
        <f t="shared" si="0"/>
        <v>=XL01 WP001 -WP01 ++UC01.04013</v>
      </c>
      <c r="F100" s="1" t="str">
        <f>CONCATENATE(E100," [Tub-Agua-Pot_Ed_Prod_P4_U10&amp;U11_SalaArCondicionado] ")</f>
        <v xml:space="preserve">=XL01 WP001 -WP01 ++UC01.04013 [Tub-Agua-Pot_Ed_Prod_P4_U10&amp;U11_SalaArCondicionado] </v>
      </c>
      <c r="G100" s="14"/>
      <c r="H100" s="5">
        <f t="shared" si="1"/>
        <v>84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4.25" hidden="1" outlineLevel="2">
      <c r="A101" s="12" t="s">
        <v>404</v>
      </c>
      <c r="B101" s="12" t="s">
        <v>405</v>
      </c>
      <c r="C101" s="13" t="s">
        <v>406</v>
      </c>
      <c r="D101" s="1" t="s">
        <v>407</v>
      </c>
      <c r="E101" s="1" t="str">
        <f t="shared" si="0"/>
        <v>=XL01 WP001 -WP01 ++UC01.04014</v>
      </c>
      <c r="F101" s="1" t="str">
        <f>CONCATENATE(E101," [Tub-Agua-Pot_Ed_Prod_P4_U10&amp;U11_SanitMasculino] ")</f>
        <v xml:space="preserve">=XL01 WP001 -WP01 ++UC01.04014 [Tub-Agua-Pot_Ed_Prod_P4_U10&amp;U11_SanitMasculino] </v>
      </c>
      <c r="G101" s="14"/>
      <c r="H101" s="5">
        <f t="shared" si="1"/>
        <v>80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4.25" hidden="1" outlineLevel="2">
      <c r="A102" s="12" t="s">
        <v>408</v>
      </c>
      <c r="B102" s="12" t="s">
        <v>409</v>
      </c>
      <c r="C102" s="13" t="s">
        <v>410</v>
      </c>
      <c r="D102" s="1" t="s">
        <v>411</v>
      </c>
      <c r="E102" s="1" t="str">
        <f t="shared" si="0"/>
        <v>=XL01 WP001 -WP01 ++UC01.04015</v>
      </c>
      <c r="F102" s="1" t="str">
        <f>CONCATENATE(E102," [Tub-Agua-Pot_Ed_Prod_P4_U10&amp;U11_DepositoEsqSanitMasculino] ")</f>
        <v xml:space="preserve">=XL01 WP001 -WP01 ++UC01.04015 [Tub-Agua-Pot_Ed_Prod_P4_U10&amp;U11_DepositoEsqSanitMasculino] </v>
      </c>
      <c r="G102" s="14"/>
      <c r="H102" s="5">
        <f t="shared" si="1"/>
        <v>91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4.25" hidden="1" outlineLevel="2">
      <c r="A103" s="12" t="s">
        <v>412</v>
      </c>
      <c r="B103" s="12" t="s">
        <v>413</v>
      </c>
      <c r="C103" s="13" t="s">
        <v>414</v>
      </c>
      <c r="D103" s="1" t="s">
        <v>415</v>
      </c>
      <c r="E103" s="1" t="str">
        <f t="shared" si="0"/>
        <v>=XL01 WP001 -WP01 ++UC01.04016</v>
      </c>
      <c r="F103" s="1" t="str">
        <f>CONCATENATE(E103," [Tub-Agua-Pot_Ed_Prod_P4_U10&amp;U11_Escadaria] ")</f>
        <v xml:space="preserve">=XL01 WP001 -WP01 ++UC01.04016 [Tub-Agua-Pot_Ed_Prod_P4_U10&amp;U11_Escadaria] </v>
      </c>
      <c r="G103" s="14"/>
      <c r="H103" s="5">
        <f t="shared" si="1"/>
        <v>75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4.25" hidden="1" outlineLevel="1" collapsed="1">
      <c r="A104" s="7" t="s">
        <v>416</v>
      </c>
      <c r="B104" s="7" t="s">
        <v>417</v>
      </c>
      <c r="C104" s="8" t="s">
        <v>418</v>
      </c>
      <c r="D104" s="7" t="s">
        <v>419</v>
      </c>
      <c r="E104" s="1" t="str">
        <f t="shared" si="0"/>
        <v>=XL01 WP001 -WP01 ++UC01.05</v>
      </c>
      <c r="F104" s="7" t="e">
        <f ca="1">_xludf.CONCAT(E104," [Tub-Agua-Pot_Ed_Prod_P5_EL(170,09)]")</f>
        <v>#NAME?</v>
      </c>
      <c r="G104" s="10"/>
      <c r="H104" s="5" t="e">
        <f t="shared" ca="1" si="1"/>
        <v>#NAME?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4.25" hidden="1" outlineLevel="2">
      <c r="A105" s="12" t="s">
        <v>420</v>
      </c>
      <c r="B105" s="12" t="s">
        <v>421</v>
      </c>
      <c r="C105" s="13" t="s">
        <v>422</v>
      </c>
      <c r="D105" s="12" t="s">
        <v>423</v>
      </c>
      <c r="E105" s="1" t="str">
        <f t="shared" si="0"/>
        <v>=XL01 WP001 -WP01 ++UC01.05001</v>
      </c>
      <c r="F105" s="12" t="str">
        <f>CONCATENATE(E105," [Tub-Agua-Pot_Ed_Prod_P5_U10&amp;U11_EscadaCaracol]")</f>
        <v>=XL01 WP001 -WP01 ++UC01.05001 [Tub-Agua-Pot_Ed_Prod_P5_U10&amp;U11_EscadaCaracol]</v>
      </c>
      <c r="G105" s="14"/>
      <c r="H105" s="5">
        <f t="shared" si="1"/>
        <v>78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4.25" hidden="1" outlineLevel="2">
      <c r="A106" s="13" t="s">
        <v>424</v>
      </c>
      <c r="B106" s="12" t="s">
        <v>425</v>
      </c>
      <c r="C106" s="13" t="s">
        <v>426</v>
      </c>
      <c r="D106" s="12" t="s">
        <v>427</v>
      </c>
      <c r="E106" s="1" t="str">
        <f t="shared" si="0"/>
        <v>=XL01 WP001 -WP01 ++UC01.05002</v>
      </c>
      <c r="F106" s="12" t="str">
        <f>CONCATENATE(E106," [Tub-Agua-Pot_Ed_Prod_P5_U10&amp;U11_AnteSala]")</f>
        <v>=XL01 WP001 -WP01 ++UC01.05002 [Tub-Agua-Pot_Ed_Prod_P5_U10&amp;U11_AnteSala]</v>
      </c>
      <c r="G106" s="14"/>
      <c r="H106" s="5">
        <f t="shared" si="1"/>
        <v>73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4.25" hidden="1" outlineLevel="2">
      <c r="A107" s="12" t="s">
        <v>428</v>
      </c>
      <c r="B107" s="12" t="s">
        <v>429</v>
      </c>
      <c r="C107" s="13" t="s">
        <v>430</v>
      </c>
      <c r="D107" s="12" t="s">
        <v>431</v>
      </c>
      <c r="E107" s="1" t="str">
        <f t="shared" si="0"/>
        <v>=XL01 WP001 -WP01 ++UC01.05003</v>
      </c>
      <c r="F107" s="12" t="str">
        <f>CONCATENATE(E107," [Tub-Agua-Pot_Ed_Prod_P5_U10&amp;U11_DepEsqSalaArCondicionado]")</f>
        <v>=XL01 WP001 -WP01 ++UC01.05003 [Tub-Agua-Pot_Ed_Prod_P5_U10&amp;U11_DepEsqSalaArCondicionado]</v>
      </c>
      <c r="G107" s="14"/>
      <c r="H107" s="5">
        <f t="shared" si="1"/>
        <v>89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4.25" hidden="1" outlineLevel="2">
      <c r="A108" s="13" t="s">
        <v>432</v>
      </c>
      <c r="B108" s="12" t="s">
        <v>433</v>
      </c>
      <c r="C108" s="13" t="s">
        <v>434</v>
      </c>
      <c r="D108" s="12" t="s">
        <v>435</v>
      </c>
      <c r="E108" s="1" t="str">
        <f t="shared" si="0"/>
        <v>=XL01 WP001 -WP01 ++UC01.05004</v>
      </c>
      <c r="F108" s="12" t="str">
        <f>CONCATENATE(E108," [Tub-Agua-Pot_Ed_Prod_P5_U10&amp;U11_SalaArCondicionado]")</f>
        <v>=XL01 WP001 -WP01 ++UC01.05004 [Tub-Agua-Pot_Ed_Prod_P5_U10&amp;U11_SalaArCondicionado]</v>
      </c>
      <c r="G108" s="14"/>
      <c r="H108" s="5">
        <f t="shared" si="1"/>
        <v>83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4.25" hidden="1" outlineLevel="2">
      <c r="A109" s="12" t="s">
        <v>436</v>
      </c>
      <c r="B109" s="12" t="s">
        <v>437</v>
      </c>
      <c r="C109" s="13" t="s">
        <v>438</v>
      </c>
      <c r="D109" s="12" t="s">
        <v>439</v>
      </c>
      <c r="E109" s="1" t="str">
        <f t="shared" si="0"/>
        <v>=XL01 WP001 -WP01 ++UC01.05005</v>
      </c>
      <c r="F109" s="12" t="str">
        <f>CONCATENATE(E109," [Tub-Agua-Pot_Ed_Prod_P5_U10&amp;U11_SanitAntesala]")</f>
        <v>=XL01 WP001 -WP01 ++UC01.05005 [Tub-Agua-Pot_Ed_Prod_P5_U10&amp;U11_SanitAntesala]</v>
      </c>
      <c r="G109" s="14"/>
      <c r="H109" s="5">
        <f t="shared" si="1"/>
        <v>78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4.25" hidden="1" outlineLevel="2">
      <c r="A110" s="12" t="s">
        <v>440</v>
      </c>
      <c r="B110" s="12" t="s">
        <v>441</v>
      </c>
      <c r="C110" s="13" t="s">
        <v>442</v>
      </c>
      <c r="D110" s="12" t="s">
        <v>443</v>
      </c>
      <c r="E110" s="1" t="str">
        <f t="shared" si="0"/>
        <v>=XL01 WP001 -WP01 ++UC01.05006</v>
      </c>
      <c r="F110" s="12" t="str">
        <f>CONCATENATE(E110," [Tub-Agua-Pot_Ed_Prod_P5_U10&amp;U11_SanitFeminino]")</f>
        <v>=XL01 WP001 -WP01 ++UC01.05006 [Tub-Agua-Pot_Ed_Prod_P5_U10&amp;U11_SanitFeminino]</v>
      </c>
      <c r="G110" s="14"/>
      <c r="H110" s="5">
        <f t="shared" si="1"/>
        <v>78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4.25" hidden="1" outlineLevel="2">
      <c r="A111" s="12" t="s">
        <v>444</v>
      </c>
      <c r="B111" s="12" t="s">
        <v>445</v>
      </c>
      <c r="C111" s="13" t="s">
        <v>446</v>
      </c>
      <c r="D111" s="12" t="s">
        <v>447</v>
      </c>
      <c r="E111" s="1" t="str">
        <f t="shared" si="0"/>
        <v>=XL01 WP001 -WP01 ++UC01.05007</v>
      </c>
      <c r="F111" s="12" t="str">
        <f>CONCATENATE(E111," [Tub-Agua-Pot_Ed_Prod_P5_U10&amp;U11_SanitDireitaSanitFeminino]")</f>
        <v>=XL01 WP001 -WP01 ++UC01.05007 [Tub-Agua-Pot_Ed_Prod_P5_U10&amp;U11_SanitDireitaSanitFeminino]</v>
      </c>
      <c r="G111" s="14"/>
      <c r="H111" s="5">
        <f t="shared" si="1"/>
        <v>90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4.25" hidden="1" outlineLevel="2">
      <c r="A112" s="13" t="s">
        <v>448</v>
      </c>
      <c r="B112" s="12" t="s">
        <v>449</v>
      </c>
      <c r="C112" s="13" t="s">
        <v>450</v>
      </c>
      <c r="D112" s="12" t="s">
        <v>451</v>
      </c>
      <c r="E112" s="1" t="str">
        <f t="shared" si="0"/>
        <v>=XL01 WP001 -WP01 ++UC01.05008</v>
      </c>
      <c r="F112" s="12" t="str">
        <f>CONCATENATE(E112," [Tub-Agua-Pot_Ed_Prod_P5_U10&amp;U11_SanitMasculino]")</f>
        <v>=XL01 WP001 -WP01 ++UC01.05008 [Tub-Agua-Pot_Ed_Prod_P5_U10&amp;U11_SanitMasculino]</v>
      </c>
      <c r="G112" s="14"/>
      <c r="H112" s="5">
        <f t="shared" si="1"/>
        <v>79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4.25" hidden="1" outlineLevel="2">
      <c r="A113" s="12" t="s">
        <v>452</v>
      </c>
      <c r="B113" s="12" t="s">
        <v>453</v>
      </c>
      <c r="C113" s="13" t="s">
        <v>454</v>
      </c>
      <c r="D113" s="12" t="s">
        <v>455</v>
      </c>
      <c r="E113" s="1" t="str">
        <f t="shared" si="0"/>
        <v>=XL01 WP001 -WP01 ++UC01.05009</v>
      </c>
      <c r="F113" s="12" t="str">
        <f>CONCATENATE(E113," [Tub-Agua-Pot_Ed_Prod_P5_U10&amp;U11_WC_InfDireitaSanitMasculino]")</f>
        <v>=XL01 WP001 -WP01 ++UC01.05009 [Tub-Agua-Pot_Ed_Prod_P5_U10&amp;U11_WC_InfDireitaSanitMasculino]</v>
      </c>
      <c r="G113" s="14"/>
      <c r="H113" s="5">
        <f t="shared" si="1"/>
        <v>92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4.25" hidden="1" outlineLevel="2">
      <c r="A114" s="12" t="s">
        <v>456</v>
      </c>
      <c r="B114" s="12" t="s">
        <v>457</v>
      </c>
      <c r="C114" s="13" t="s">
        <v>458</v>
      </c>
      <c r="D114" s="12" t="s">
        <v>459</v>
      </c>
      <c r="E114" s="1" t="str">
        <f t="shared" si="0"/>
        <v>=XL01 WP001 -WP01 ++UC01.05010</v>
      </c>
      <c r="F114" s="12" t="str">
        <f>CONCATENATE(E114," [Tub-Agua-Pot_Ed_Prod_P5_U10&amp;U11_WC_SupDireitaSanitFeminino]")</f>
        <v>=XL01 WP001 -WP01 ++UC01.05010 [Tub-Agua-Pot_Ed_Prod_P5_U10&amp;U11_WC_SupDireitaSanitFeminino]</v>
      </c>
      <c r="G114" s="14"/>
      <c r="H114" s="5">
        <f t="shared" si="1"/>
        <v>91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4.25" hidden="1" outlineLevel="2">
      <c r="A115" s="12" t="s">
        <v>460</v>
      </c>
      <c r="B115" s="12" t="s">
        <v>461</v>
      </c>
      <c r="C115" s="13" t="s">
        <v>462</v>
      </c>
      <c r="D115" s="12" t="s">
        <v>463</v>
      </c>
      <c r="E115" s="1" t="str">
        <f t="shared" si="0"/>
        <v>=XL01 WP001 -WP01 ++UC01.05011</v>
      </c>
      <c r="F115" s="12" t="str">
        <f>CONCATENATE(E115," [Tub-Agua-Pot_Ed_Prod_P5_U9&amp;U10_BebedouroDireitaSanitFeminino]")</f>
        <v>=XL01 WP001 -WP01 ++UC01.05011 [Tub-Agua-Pot_Ed_Prod_P5_U9&amp;U10_BebedouroDireitaSanitFeminino]</v>
      </c>
      <c r="G115" s="14"/>
      <c r="H115" s="5">
        <f t="shared" si="1"/>
        <v>93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4.25" hidden="1" outlineLevel="2">
      <c r="A116" s="12" t="s">
        <v>464</v>
      </c>
      <c r="B116" s="12" t="s">
        <v>465</v>
      </c>
      <c r="C116" s="13" t="s">
        <v>466</v>
      </c>
      <c r="D116" s="12" t="s">
        <v>467</v>
      </c>
      <c r="E116" s="1" t="str">
        <f t="shared" si="0"/>
        <v>=XL01 WP001 -WP01 ++UC01.05012</v>
      </c>
      <c r="F116" s="12" t="str">
        <f>CONCATENATE(E116," [Tub-Agua-Pot_Ed_Prod_P5_U9&amp;U10_AnteSala]")</f>
        <v>=XL01 WP001 -WP01 ++UC01.05012 [Tub-Agua-Pot_Ed_Prod_P5_U9&amp;U10_AnteSala]</v>
      </c>
      <c r="G116" s="14"/>
      <c r="H116" s="5">
        <f t="shared" si="1"/>
        <v>72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4.25" hidden="1" outlineLevel="2">
      <c r="A117" s="13" t="s">
        <v>468</v>
      </c>
      <c r="B117" s="12" t="s">
        <v>469</v>
      </c>
      <c r="C117" s="13" t="s">
        <v>470</v>
      </c>
      <c r="D117" s="12" t="s">
        <v>471</v>
      </c>
      <c r="E117" s="1" t="str">
        <f t="shared" si="0"/>
        <v>=XL01 WP001 -WP01 ++UC01.05013</v>
      </c>
      <c r="F117" s="12" t="str">
        <f>CONCATENATE(E117," [Tub-Agua-Pot_Ed_Prod_P5_U9&amp;U10_AreaInformatica]")</f>
        <v>=XL01 WP001 -WP01 ++UC01.05013 [Tub-Agua-Pot_Ed_Prod_P5_U9&amp;U10_AreaInformatica]</v>
      </c>
      <c r="G117" s="14"/>
      <c r="H117" s="5">
        <f t="shared" si="1"/>
        <v>79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4.25" hidden="1" outlineLevel="2">
      <c r="A118" s="12" t="s">
        <v>472</v>
      </c>
      <c r="B118" s="12" t="s">
        <v>473</v>
      </c>
      <c r="C118" s="13" t="s">
        <v>474</v>
      </c>
      <c r="D118" s="12" t="s">
        <v>475</v>
      </c>
      <c r="E118" s="1" t="str">
        <f t="shared" si="0"/>
        <v>=XL01 WP001 -WP01 ++UC01.05014</v>
      </c>
      <c r="F118" s="12" t="str">
        <f>CONCATENATE(E118," [Tub-Agua-Pot_Ed_Prod_P5_U9&amp;U10_Copa]")</f>
        <v>=XL01 WP001 -WP01 ++UC01.05014 [Tub-Agua-Pot_Ed_Prod_P5_U9&amp;U10_Copa]</v>
      </c>
      <c r="G118" s="14"/>
      <c r="H118" s="5">
        <f t="shared" si="1"/>
        <v>68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4.25" hidden="1" outlineLevel="2">
      <c r="A119" s="12" t="s">
        <v>476</v>
      </c>
      <c r="B119" s="12" t="s">
        <v>477</v>
      </c>
      <c r="C119" s="13" t="s">
        <v>478</v>
      </c>
      <c r="D119" s="12" t="s">
        <v>479</v>
      </c>
      <c r="E119" s="1" t="str">
        <f t="shared" si="0"/>
        <v>=XL01 WP001 -WP01 ++UC01.05015</v>
      </c>
      <c r="F119" s="12" t="str">
        <f>CONCATENATE(E119," [Tub-Agua-Pot_Ed_Prod_P5_U9&amp;U10_DepCopa]")</f>
        <v>=XL01 WP001 -WP01 ++UC01.05015 [Tub-Agua-Pot_Ed_Prod_P5_U9&amp;U10_DepCopa]</v>
      </c>
      <c r="G119" s="14"/>
      <c r="H119" s="5">
        <f t="shared" si="1"/>
        <v>71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4.25" hidden="1" outlineLevel="2">
      <c r="A120" s="12" t="s">
        <v>480</v>
      </c>
      <c r="B120" s="12" t="s">
        <v>481</v>
      </c>
      <c r="C120" s="13" t="s">
        <v>482</v>
      </c>
      <c r="D120" s="12" t="s">
        <v>483</v>
      </c>
      <c r="E120" s="1" t="str">
        <f t="shared" si="0"/>
        <v>=XL01 WP001 -WP01 ++UC01.05016</v>
      </c>
      <c r="F120" s="12" t="str">
        <f>CONCATENATE(E120," [Tub-Agua-Pot_Ed_Prod_P5_U9&amp;U10_DepEsquerdaSanitFeminino]")</f>
        <v>=XL01 WP001 -WP01 ++UC01.05016 [Tub-Agua-Pot_Ed_Prod_P5_U9&amp;U10_DepEsquerdaSanitFeminino]</v>
      </c>
      <c r="G120" s="14"/>
      <c r="H120" s="5">
        <f t="shared" si="1"/>
        <v>88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4.25" hidden="1" outlineLevel="2">
      <c r="A121" s="12" t="s">
        <v>484</v>
      </c>
      <c r="B121" s="12" t="s">
        <v>485</v>
      </c>
      <c r="C121" s="13" t="s">
        <v>486</v>
      </c>
      <c r="D121" s="12" t="s">
        <v>487</v>
      </c>
      <c r="E121" s="1" t="str">
        <f t="shared" si="0"/>
        <v>=XL01 WP001 -WP01 ++UC01.05017</v>
      </c>
      <c r="F121" s="12" t="str">
        <f>CONCATENATE(E121," [Tub-Agua-Pot_Ed_Prod_P5_U9&amp;U10_EscadariaDireita]")</f>
        <v>=XL01 WP001 -WP01 ++UC01.05017 [Tub-Agua-Pot_Ed_Prod_P5_U9&amp;U10_EscadariaDireita]</v>
      </c>
      <c r="G121" s="14"/>
      <c r="H121" s="5">
        <f t="shared" si="1"/>
        <v>80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4.25" hidden="1" outlineLevel="2">
      <c r="A122" s="13" t="s">
        <v>488</v>
      </c>
      <c r="B122" s="12" t="s">
        <v>489</v>
      </c>
      <c r="C122" s="13" t="s">
        <v>490</v>
      </c>
      <c r="D122" s="12" t="s">
        <v>491</v>
      </c>
      <c r="E122" s="1" t="str">
        <f t="shared" si="0"/>
        <v>=XL01 WP001 -WP01 ++UC01.05018</v>
      </c>
      <c r="F122" s="12" t="str">
        <f>CONCATENATE(E122," [Tub-Agua-Pot_Ed_Prod_P5_U9&amp;U10_EscadariaEsquerda]")</f>
        <v>=XL01 WP001 -WP01 ++UC01.05018 [Tub-Agua-Pot_Ed_Prod_P5_U9&amp;U10_EscadariaEsquerda]</v>
      </c>
      <c r="G122" s="14"/>
      <c r="H122" s="5">
        <f t="shared" si="1"/>
        <v>81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4.25" hidden="1" outlineLevel="2">
      <c r="A123" s="13" t="s">
        <v>492</v>
      </c>
      <c r="B123" s="12" t="s">
        <v>493</v>
      </c>
      <c r="C123" s="13" t="s">
        <v>494</v>
      </c>
      <c r="D123" s="12" t="s">
        <v>495</v>
      </c>
      <c r="E123" s="1" t="str">
        <f t="shared" si="0"/>
        <v>=XL01 WP001 -WP01 ++UC01.05019</v>
      </c>
      <c r="F123" s="12" t="str">
        <f>CONCATENATE(E123," [Tub-Agua-Pot_Ed_Prod_P5_U9&amp;U10_HallNobre]")</f>
        <v>=XL01 WP001 -WP01 ++UC01.05019 [Tub-Agua-Pot_Ed_Prod_P5_U9&amp;U10_HallNobre]</v>
      </c>
      <c r="G123" s="14"/>
      <c r="H123" s="5">
        <f t="shared" si="1"/>
        <v>73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4.25" hidden="1" outlineLevel="2">
      <c r="A124" s="12" t="s">
        <v>496</v>
      </c>
      <c r="B124" s="12" t="s">
        <v>497</v>
      </c>
      <c r="C124" s="13" t="s">
        <v>498</v>
      </c>
      <c r="D124" s="12" t="s">
        <v>499</v>
      </c>
      <c r="E124" s="1" t="str">
        <f t="shared" si="0"/>
        <v>=XL01 WP001 -WP01 ++UC01.05020</v>
      </c>
      <c r="F124" s="12" t="str">
        <f>CONCATENATE(E124," [Tub-Agua-Pot_Ed_Prod_P5_U9&amp;U10_SalaArCondicionado]")</f>
        <v>=XL01 WP001 -WP01 ++UC01.05020 [Tub-Agua-Pot_Ed_Prod_P5_U9&amp;U10_SalaArCondicionado]</v>
      </c>
      <c r="G124" s="14"/>
      <c r="H124" s="5">
        <f t="shared" si="1"/>
        <v>82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4.25" hidden="1" outlineLevel="2">
      <c r="A125" s="13" t="s">
        <v>500</v>
      </c>
      <c r="B125" s="12" t="s">
        <v>501</v>
      </c>
      <c r="C125" s="13" t="s">
        <v>502</v>
      </c>
      <c r="D125" s="12" t="s">
        <v>503</v>
      </c>
      <c r="E125" s="1" t="str">
        <f t="shared" si="0"/>
        <v>=XL01 WP001 -WP01 ++UC01.05021</v>
      </c>
      <c r="F125" s="12" t="str">
        <f>CONCATENATE(E125," [Tub-Agua-Pot_Ed_Prod_P5_U9&amp;U10_SalaEspera]")</f>
        <v>=XL01 WP001 -WP01 ++UC01.05021 [Tub-Agua-Pot_Ed_Prod_P5_U9&amp;U10_SalaEspera]</v>
      </c>
      <c r="G125" s="14"/>
      <c r="H125" s="5">
        <f t="shared" si="1"/>
        <v>74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4.25" hidden="1" outlineLevel="2">
      <c r="A126" s="12" t="s">
        <v>504</v>
      </c>
      <c r="B126" s="12" t="s">
        <v>505</v>
      </c>
      <c r="C126" s="13" t="s">
        <v>506</v>
      </c>
      <c r="D126" s="12" t="s">
        <v>507</v>
      </c>
      <c r="E126" s="1" t="str">
        <f t="shared" si="0"/>
        <v>=XL01 WP001 -WP01 ++UC01.05022</v>
      </c>
      <c r="F126" s="12" t="str">
        <f>CONCATENATE(E126," [Tub-Agua-Pot_Ed_Prod_P5_U9&amp;U10_SanitEsquerdaSanitFeminino]")</f>
        <v>=XL01 WP001 -WP01 ++UC01.05022 [Tub-Agua-Pot_Ed_Prod_P5_U9&amp;U10_SanitEsquerdaSanitFeminino]</v>
      </c>
      <c r="G126" s="14"/>
      <c r="H126" s="5">
        <f t="shared" si="1"/>
        <v>90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4.25" hidden="1" outlineLevel="2">
      <c r="A127" s="12" t="s">
        <v>508</v>
      </c>
      <c r="B127" s="12" t="s">
        <v>509</v>
      </c>
      <c r="C127" s="13" t="s">
        <v>510</v>
      </c>
      <c r="D127" s="12" t="s">
        <v>511</v>
      </c>
      <c r="E127" s="1" t="str">
        <f t="shared" si="0"/>
        <v>=XL01 WP001 -WP01 ++UC01.05023</v>
      </c>
      <c r="F127" s="12" t="str">
        <f>CONCATENATE(E127," [Tub-Agua-Pot_Ed_Prod_P5_U9&amp;U10_SanitAnteSala]")</f>
        <v>=XL01 WP001 -WP01 ++UC01.05023 [Tub-Agua-Pot_Ed_Prod_P5_U9&amp;U10_SanitAnteSala]</v>
      </c>
      <c r="G127" s="14"/>
      <c r="H127" s="5">
        <f t="shared" si="1"/>
        <v>77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4.25" hidden="1" outlineLevel="2">
      <c r="A128" s="12" t="s">
        <v>512</v>
      </c>
      <c r="B128" s="12" t="s">
        <v>513</v>
      </c>
      <c r="C128" s="13" t="s">
        <v>514</v>
      </c>
      <c r="D128" s="12" t="s">
        <v>515</v>
      </c>
      <c r="E128" s="1" t="str">
        <f t="shared" si="0"/>
        <v>=XL01 WP001 -WP01 ++UC01.05024</v>
      </c>
      <c r="F128" s="12" t="str">
        <f>CONCATENATE(E128," [Tub-Agua-Pot_Ed_Prod_P5_U9&amp;U10_SanitFeminino]")</f>
        <v>=XL01 WP001 -WP01 ++UC01.05024 [Tub-Agua-Pot_Ed_Prod_P5_U9&amp;U10_SanitFeminino]</v>
      </c>
      <c r="G128" s="14"/>
      <c r="H128" s="5">
        <f t="shared" si="1"/>
        <v>77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4.25" hidden="1" outlineLevel="2">
      <c r="A129" s="12" t="s">
        <v>516</v>
      </c>
      <c r="B129" s="12" t="s">
        <v>517</v>
      </c>
      <c r="C129" s="13" t="s">
        <v>518</v>
      </c>
      <c r="D129" s="12" t="s">
        <v>519</v>
      </c>
      <c r="E129" s="1" t="str">
        <f t="shared" si="0"/>
        <v>=XL01 WP001 -WP01 ++UC01.05025</v>
      </c>
      <c r="F129" s="12" t="str">
        <f>CONCATENATE(E129," [Tub-Agua-Pot_Ed_Prod_P5_U9&amp;U10_SanitMasculino]")</f>
        <v>=XL01 WP001 -WP01 ++UC01.05025 [Tub-Agua-Pot_Ed_Prod_P5_U9&amp;U10_SanitMasculino]</v>
      </c>
      <c r="G129" s="14"/>
      <c r="H129" s="5">
        <f t="shared" si="1"/>
        <v>78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4.25" hidden="1" outlineLevel="2">
      <c r="A130" s="12" t="s">
        <v>520</v>
      </c>
      <c r="B130" s="12" t="s">
        <v>521</v>
      </c>
      <c r="C130" s="13" t="s">
        <v>522</v>
      </c>
      <c r="D130" s="12" t="s">
        <v>523</v>
      </c>
      <c r="E130" s="1" t="str">
        <f t="shared" si="0"/>
        <v>=XL01 WP001 -WP01 ++UC01.05026</v>
      </c>
      <c r="F130" s="12" t="str">
        <f>CONCATENATE(E130," [Tub-Agua-Pot_Ed_Prod_P5_U9&amp;U10_WC_InfEsqSanitMasculino]")</f>
        <v>=XL01 WP001 -WP01 ++UC01.05026 [Tub-Agua-Pot_Ed_Prod_P5_U9&amp;U10_WC_InfEsqSanitMasculino]</v>
      </c>
      <c r="G130" s="14"/>
      <c r="H130" s="5">
        <f t="shared" si="1"/>
        <v>87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8" hidden="1" customHeight="1" outlineLevel="1" collapsed="1">
      <c r="A131" s="7" t="s">
        <v>524</v>
      </c>
      <c r="B131" s="7" t="s">
        <v>525</v>
      </c>
      <c r="C131" s="8" t="s">
        <v>526</v>
      </c>
      <c r="D131" s="7" t="s">
        <v>527</v>
      </c>
      <c r="E131" s="1" t="str">
        <f t="shared" si="0"/>
        <v>=XL01 WP001 -WP01 ++UC01.06</v>
      </c>
      <c r="F131" s="7" t="e">
        <f ca="1">_xludf.CONCAT(E131," [Tub-Agua-Pot_Ed_Prod_P6_EL(175,06)]")</f>
        <v>#NAME?</v>
      </c>
      <c r="G131" s="10"/>
      <c r="H131" s="5" t="e">
        <f t="shared" ca="1" si="1"/>
        <v>#NAME?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6.5" hidden="1" customHeight="1" outlineLevel="2">
      <c r="A132" s="11" t="s">
        <v>528</v>
      </c>
      <c r="B132" s="1" t="s">
        <v>529</v>
      </c>
      <c r="C132" s="4" t="s">
        <v>530</v>
      </c>
      <c r="D132" s="4" t="s">
        <v>531</v>
      </c>
      <c r="E132" s="1" t="str">
        <f t="shared" si="0"/>
        <v>=XL01 WP001 -WP01 ++UC01.06001</v>
      </c>
      <c r="F132" s="17" t="e">
        <f ca="1">_xludf.CONCAT(E132," [Tub-Agua-Pot_Ed_Prod_P6_U10&amp;U11_SalaEletrica]")</f>
        <v>#NAME?</v>
      </c>
      <c r="H132" s="5" t="e">
        <f t="shared" ca="1" si="1"/>
        <v>#NAME?</v>
      </c>
    </row>
    <row r="133" spans="1:27" ht="14.25" hidden="1" outlineLevel="2">
      <c r="A133" s="11" t="s">
        <v>532</v>
      </c>
      <c r="B133" s="1" t="s">
        <v>533</v>
      </c>
      <c r="C133" s="4" t="s">
        <v>534</v>
      </c>
      <c r="D133" s="4" t="s">
        <v>535</v>
      </c>
      <c r="E133" s="1" t="str">
        <f t="shared" si="0"/>
        <v>=XL01 WP001 -WP01 ++UC01.06002</v>
      </c>
      <c r="F133" s="17" t="e">
        <f ca="1">_xludf.CONCAT(E133," [Tub-Agua-Pot_Ed_Prod_P6_U10&amp;U11_SalaHidraulica]")</f>
        <v>#NAME?</v>
      </c>
      <c r="H133" s="5" t="e">
        <f t="shared" ca="1" si="1"/>
        <v>#NAME?</v>
      </c>
    </row>
    <row r="134" spans="1:27" ht="14.25" hidden="1" outlineLevel="2">
      <c r="A134" s="11" t="s">
        <v>536</v>
      </c>
      <c r="B134" s="1" t="s">
        <v>537</v>
      </c>
      <c r="C134" s="4" t="s">
        <v>538</v>
      </c>
      <c r="D134" s="4" t="s">
        <v>539</v>
      </c>
      <c r="E134" s="1" t="str">
        <f t="shared" si="0"/>
        <v>=XL01 WP001 -WP01 ++UC01.06003</v>
      </c>
      <c r="F134" s="17" t="e">
        <f ca="1">_xludf.CONCAT(E134," [Tub-Agua-Pot_Ed_Prod_P6_U10&amp;U11_CaixaAgua]")</f>
        <v>#NAME?</v>
      </c>
      <c r="H134" s="5" t="e">
        <f t="shared" ca="1" si="1"/>
        <v>#NAME?</v>
      </c>
    </row>
    <row r="135" spans="1:27" ht="14.25" hidden="1" outlineLevel="2">
      <c r="A135" s="11" t="s">
        <v>540</v>
      </c>
      <c r="B135" s="1" t="s">
        <v>541</v>
      </c>
      <c r="C135" s="4" t="s">
        <v>542</v>
      </c>
      <c r="D135" s="4" t="s">
        <v>543</v>
      </c>
      <c r="E135" s="1" t="str">
        <f t="shared" si="0"/>
        <v>=XL01 WP001 -WP01 ++UC01.06004</v>
      </c>
      <c r="F135" s="12" t="str">
        <f>CONCATENATE(E135," [Tub-Agua-Pot_Ed_Prod_P6_U9&amp;U9A_AreaEquipamentosTelefonicos]")</f>
        <v>=XL01 WP001 -WP01 ++UC01.06004 [Tub-Agua-Pot_Ed_Prod_P6_U9&amp;U9A_AreaEquipamentosTelefonicos]</v>
      </c>
      <c r="H135" s="5">
        <f t="shared" si="1"/>
        <v>91</v>
      </c>
    </row>
    <row r="136" spans="1:27" ht="14.25" hidden="1" outlineLevel="2">
      <c r="A136" s="11" t="s">
        <v>544</v>
      </c>
      <c r="B136" s="1" t="s">
        <v>545</v>
      </c>
      <c r="C136" s="4" t="s">
        <v>546</v>
      </c>
      <c r="D136" s="4" t="s">
        <v>547</v>
      </c>
      <c r="E136" s="1" t="str">
        <f t="shared" si="0"/>
        <v>=XL01 WP001 -WP01 ++UC01.06005</v>
      </c>
      <c r="F136" s="12" t="str">
        <f>CONCATENATE(E136," [Tub-Agua-Pot_Ed_Prod_P6_U9&amp;U9A_Escadaria]")</f>
        <v>=XL01 WP001 -WP01 ++UC01.06005 [Tub-Agua-Pot_Ed_Prod_P6_U9&amp;U9A_Escadaria]</v>
      </c>
      <c r="H136" s="5">
        <f t="shared" si="1"/>
        <v>73</v>
      </c>
    </row>
    <row r="137" spans="1:27" ht="14.25" hidden="1" outlineLevel="2">
      <c r="A137" s="11" t="s">
        <v>548</v>
      </c>
      <c r="B137" s="1" t="s">
        <v>549</v>
      </c>
      <c r="C137" s="4" t="s">
        <v>550</v>
      </c>
      <c r="D137" s="4" t="s">
        <v>551</v>
      </c>
      <c r="E137" s="1" t="str">
        <f t="shared" si="0"/>
        <v>=XL01 WP001 -WP01 ++UC01.06006</v>
      </c>
      <c r="F137" s="12" t="str">
        <f>CONCATENATE(E137," [Tub-Agua-Pot_Ed_Prod_P6_U9&amp;U9A_Jardim]")</f>
        <v>=XL01 WP001 -WP01 ++UC01.06006 [Tub-Agua-Pot_Ed_Prod_P6_U9&amp;U9A_Jardim]</v>
      </c>
      <c r="H137" s="5">
        <f t="shared" si="1"/>
        <v>70</v>
      </c>
    </row>
    <row r="138" spans="1:27" ht="14.25" hidden="1" outlineLevel="2">
      <c r="A138" s="11" t="s">
        <v>552</v>
      </c>
      <c r="B138" s="1" t="s">
        <v>553</v>
      </c>
      <c r="C138" s="4" t="s">
        <v>554</v>
      </c>
      <c r="D138" s="4" t="s">
        <v>555</v>
      </c>
      <c r="E138" s="1" t="str">
        <f t="shared" si="0"/>
        <v>=XL01 WP001 -WP01 ++UC01.06007</v>
      </c>
      <c r="F138" s="12" t="str">
        <f>CONCATENATE(E138," [Tub-Agua-Pot_Ed_Prod_P6_U9&amp;U9A_SalaEquipVentilacao]")</f>
        <v>=XL01 WP001 -WP01 ++UC01.06007 [Tub-Agua-Pot_Ed_Prod_P6_U9&amp;U9A_SalaEquipVentilacao]</v>
      </c>
      <c r="H138" s="5">
        <f t="shared" si="1"/>
        <v>83</v>
      </c>
    </row>
    <row r="139" spans="1:27" ht="14.25" hidden="1" outlineLevel="1" collapsed="1">
      <c r="A139" s="7" t="s">
        <v>556</v>
      </c>
      <c r="B139" s="7" t="s">
        <v>557</v>
      </c>
      <c r="C139" s="8" t="s">
        <v>558</v>
      </c>
      <c r="D139" s="8" t="s">
        <v>559</v>
      </c>
      <c r="E139" s="1"/>
      <c r="F139" s="1"/>
      <c r="H139" s="5"/>
    </row>
    <row r="140" spans="1:27" ht="14.25" hidden="1" outlineLevel="2">
      <c r="A140" s="1" t="s">
        <v>560</v>
      </c>
      <c r="B140" s="1" t="s">
        <v>561</v>
      </c>
      <c r="C140" s="4" t="s">
        <v>562</v>
      </c>
      <c r="D140" s="4" t="s">
        <v>563</v>
      </c>
      <c r="E140" s="1"/>
      <c r="F140" s="1"/>
      <c r="H140" s="5"/>
    </row>
    <row r="141" spans="1:27" ht="14.25" hidden="1" outlineLevel="2">
      <c r="A141" s="1" t="s">
        <v>564</v>
      </c>
      <c r="B141" s="1" t="s">
        <v>565</v>
      </c>
      <c r="C141" s="4" t="s">
        <v>566</v>
      </c>
      <c r="D141" s="4" t="s">
        <v>567</v>
      </c>
      <c r="E141" s="1"/>
      <c r="F141" s="1"/>
      <c r="H141" s="5"/>
    </row>
    <row r="142" spans="1:27" ht="14.25" hidden="1" outlineLevel="2">
      <c r="A142" s="1" t="s">
        <v>568</v>
      </c>
      <c r="B142" s="1" t="s">
        <v>569</v>
      </c>
      <c r="C142" s="4" t="s">
        <v>570</v>
      </c>
      <c r="D142" s="4" t="s">
        <v>571</v>
      </c>
      <c r="E142" s="1"/>
      <c r="F142" s="1"/>
      <c r="H142" s="5"/>
    </row>
    <row r="143" spans="1:27" ht="14.25" hidden="1" outlineLevel="2">
      <c r="A143" s="1" t="s">
        <v>572</v>
      </c>
      <c r="B143" s="1" t="s">
        <v>573</v>
      </c>
      <c r="C143" s="4" t="s">
        <v>574</v>
      </c>
      <c r="D143" s="4" t="s">
        <v>575</v>
      </c>
      <c r="E143" s="1"/>
      <c r="F143" s="1"/>
      <c r="H143" s="5"/>
    </row>
    <row r="144" spans="1:27" ht="14.25" hidden="1" outlineLevel="2">
      <c r="A144" s="1" t="s">
        <v>576</v>
      </c>
      <c r="B144" s="1" t="s">
        <v>577</v>
      </c>
      <c r="C144" s="4" t="s">
        <v>578</v>
      </c>
      <c r="D144" s="4" t="s">
        <v>579</v>
      </c>
      <c r="E144" s="1"/>
      <c r="F144" s="1"/>
      <c r="H144" s="5"/>
    </row>
    <row r="145" spans="1:10" ht="14.25" hidden="1" outlineLevel="2">
      <c r="A145" s="1" t="s">
        <v>580</v>
      </c>
      <c r="B145" s="1" t="s">
        <v>581</v>
      </c>
      <c r="C145" s="4" t="s">
        <v>582</v>
      </c>
      <c r="D145" s="4" t="s">
        <v>583</v>
      </c>
      <c r="E145" s="1"/>
      <c r="F145" s="1"/>
      <c r="H145" s="5"/>
    </row>
    <row r="146" spans="1:10" ht="14.25" hidden="1" outlineLevel="1">
      <c r="A146" s="1" t="s">
        <v>584</v>
      </c>
      <c r="C146" s="18"/>
      <c r="D146" s="18"/>
      <c r="H146" s="5">
        <f t="shared" ref="H146:H147" si="3">LEN(F146)</f>
        <v>0</v>
      </c>
    </row>
    <row r="147" spans="1:10" ht="14.25" hidden="1" outlineLevel="1">
      <c r="A147" s="1" t="s">
        <v>585</v>
      </c>
      <c r="C147" s="18"/>
      <c r="D147" s="18"/>
      <c r="H147" s="5">
        <f t="shared" si="3"/>
        <v>0</v>
      </c>
    </row>
    <row r="149" spans="1:10" ht="14.25">
      <c r="A149" s="19" t="s">
        <v>586</v>
      </c>
      <c r="B149" s="1" t="s">
        <v>587</v>
      </c>
      <c r="C149" s="4" t="s">
        <v>588</v>
      </c>
      <c r="D149" s="4" t="s">
        <v>589</v>
      </c>
      <c r="E149" s="1" t="str">
        <f>CONCATENATE("=",'Sistema de água potável'!$D$4,"-",'Sistema de água potável'!$D$8,"++",D149)</f>
        <v>=XL01 WP001-WP01++G1</v>
      </c>
      <c r="F149" s="1"/>
      <c r="H149" s="5">
        <f t="shared" ref="H149:H755" si="4">LEN(F149)</f>
        <v>0</v>
      </c>
    </row>
    <row r="150" spans="1:10" ht="14.25">
      <c r="A150" s="19" t="s">
        <v>590</v>
      </c>
      <c r="B150" s="1" t="s">
        <v>591</v>
      </c>
      <c r="C150" s="4" t="s">
        <v>592</v>
      </c>
      <c r="D150" s="4" t="s">
        <v>593</v>
      </c>
      <c r="E150" s="1" t="str">
        <f>CONCATENATE("=",'Sistema de água potável'!$D$4,"-",'Sistema de água potável'!$D$8,"++",D150)</f>
        <v>=XL01 WP001-WP01++G2</v>
      </c>
      <c r="F150" s="1"/>
      <c r="H150" s="5">
        <f t="shared" si="4"/>
        <v>0</v>
      </c>
    </row>
    <row r="151" spans="1:10" ht="14.25">
      <c r="A151" s="1" t="s">
        <v>594</v>
      </c>
      <c r="B151" s="1" t="s">
        <v>595</v>
      </c>
      <c r="C151" s="4" t="s">
        <v>596</v>
      </c>
      <c r="D151" s="4" t="s">
        <v>597</v>
      </c>
      <c r="E151" s="1" t="str">
        <f>CONCATENATE("=",'Sistema de água potável'!$D$4,"-",'Sistema de água potável'!$D$8,"++",D151)</f>
        <v>=XL01 WP001-WP01++UA1</v>
      </c>
      <c r="F151" s="1"/>
      <c r="H151" s="5">
        <f t="shared" si="4"/>
        <v>0</v>
      </c>
    </row>
    <row r="152" spans="1:10" ht="14.25">
      <c r="A152" s="1" t="s">
        <v>598</v>
      </c>
      <c r="H152" s="5">
        <f t="shared" si="4"/>
        <v>0</v>
      </c>
    </row>
    <row r="153" spans="1:10" ht="14.25" outlineLevel="1" collapsed="1">
      <c r="A153" s="1" t="s">
        <v>599</v>
      </c>
      <c r="B153" s="1" t="s">
        <v>600</v>
      </c>
      <c r="C153" s="4" t="s">
        <v>601</v>
      </c>
      <c r="D153" s="20" t="s">
        <v>602</v>
      </c>
      <c r="E153" s="1" t="str">
        <f>CONCATENATE("=",'Sistema de água potável'!$D$4,"-",'Sistema de água potável'!$D$8,D153)</f>
        <v>=XL01 WP001-WP01++LNC01</v>
      </c>
      <c r="F153" s="1" t="e">
        <f ca="1">_xludf.CONCAT(E153," [Tub-Agua-Pot_BTD]")</f>
        <v>#NAME?</v>
      </c>
      <c r="H153" s="5" t="e">
        <f t="shared" ca="1" si="4"/>
        <v>#NAME?</v>
      </c>
      <c r="J153" s="4"/>
    </row>
    <row r="154" spans="1:10" ht="14.25" hidden="1" outlineLevel="2" collapsed="1">
      <c r="A154" s="1" t="s">
        <v>603</v>
      </c>
      <c r="B154" s="1"/>
      <c r="C154" s="4"/>
      <c r="D154" s="20" t="s">
        <v>604</v>
      </c>
      <c r="E154" s="1" t="str">
        <f>CONCATENATE("=",'Sistema de água potável'!$D$4,"-",'Sistema de água potável'!$D$8,D154)</f>
        <v>=XL01 WP001-WP01++LNC01.01</v>
      </c>
      <c r="F154" s="1" t="e">
        <f ca="1">_xludf.CONCAT(E154," [Tub-Agua-Pot_BTD-D1]")</f>
        <v>#NAME?</v>
      </c>
      <c r="H154" s="5" t="e">
        <f t="shared" ca="1" si="4"/>
        <v>#NAME?</v>
      </c>
      <c r="J154" s="4"/>
    </row>
    <row r="155" spans="1:10" ht="14.25" hidden="1" outlineLevel="3">
      <c r="A155" s="1" t="s">
        <v>605</v>
      </c>
      <c r="B155" s="1"/>
      <c r="C155" s="4"/>
      <c r="D155" s="20" t="s">
        <v>606</v>
      </c>
      <c r="E155" s="1" t="str">
        <f>CONCATENATE("=",'Sistema de água potável'!$D$4,"-",'Sistema de água potável'!$D$8,D155)</f>
        <v>=XL01 WP001-WP01++LNC01.01001</v>
      </c>
      <c r="F155" s="1" t="e">
        <f ca="1">_xludf.CONCAT(E155," [Tub-Agua-Pot_BTD-D1-GaleriaEl214]")</f>
        <v>#NAME?</v>
      </c>
      <c r="H155" s="5" t="e">
        <f t="shared" ca="1" si="4"/>
        <v>#NAME?</v>
      </c>
      <c r="J155" s="4"/>
    </row>
    <row r="156" spans="1:10" ht="14.25" hidden="1" outlineLevel="2" collapsed="1">
      <c r="A156" s="1" t="s">
        <v>607</v>
      </c>
      <c r="B156" s="1"/>
      <c r="C156" s="4"/>
      <c r="D156" s="20" t="s">
        <v>608</v>
      </c>
      <c r="E156" s="1" t="str">
        <f>CONCATENATE("=",'Sistema de água potável'!$D$4,"-",'Sistema de água potável'!$D$8,D156)</f>
        <v>=XL01 WP001-WP01++LNC01.02</v>
      </c>
      <c r="F156" s="1" t="e">
        <f ca="1">_xludf.CONCAT(E156," [Tub-Agua-Pot_BTD-D2]")</f>
        <v>#NAME?</v>
      </c>
      <c r="H156" s="5" t="e">
        <f t="shared" ca="1" si="4"/>
        <v>#NAME?</v>
      </c>
      <c r="J156" s="4"/>
    </row>
    <row r="157" spans="1:10" ht="14.25" hidden="1" outlineLevel="3">
      <c r="A157" s="1" t="s">
        <v>609</v>
      </c>
      <c r="B157" s="1"/>
      <c r="C157" s="4"/>
      <c r="D157" s="20" t="s">
        <v>610</v>
      </c>
      <c r="E157" s="1" t="str">
        <f>CONCATENATE("=",'Sistema de água potável'!$D$4,"-",'Sistema de água potável'!$D$8,D157)</f>
        <v>=XL01 WP001-WP01++LNC01.02001</v>
      </c>
      <c r="F157" s="1" t="e">
        <f ca="1">_xludf.CONCAT(E157," [Tub-Agua-Pot_BTD-D2-GaleriaEl214]")</f>
        <v>#NAME?</v>
      </c>
      <c r="H157" s="5" t="e">
        <f t="shared" ca="1" si="4"/>
        <v>#NAME?</v>
      </c>
      <c r="J157" s="4"/>
    </row>
    <row r="158" spans="1:10" ht="14.25" hidden="1" outlineLevel="2" collapsed="1">
      <c r="A158" s="1" t="s">
        <v>611</v>
      </c>
      <c r="B158" s="1"/>
      <c r="C158" s="4"/>
      <c r="D158" s="20" t="s">
        <v>612</v>
      </c>
      <c r="E158" s="1" t="str">
        <f>CONCATENATE("=",'Sistema de água potável'!$D$4,"-",'Sistema de água potável'!$D$8,D158)</f>
        <v>=XL01 WP001-WP01++LNC01.03</v>
      </c>
      <c r="F158" s="1" t="e">
        <f ca="1">_xludf.CONCAT(E158," [Tub-Agua-Pot_BTD-D3]")</f>
        <v>#NAME?</v>
      </c>
      <c r="H158" s="5" t="e">
        <f t="shared" ca="1" si="4"/>
        <v>#NAME?</v>
      </c>
      <c r="J158" s="4"/>
    </row>
    <row r="159" spans="1:10" ht="14.25" hidden="1" outlineLevel="3">
      <c r="A159" s="1" t="s">
        <v>613</v>
      </c>
      <c r="B159" s="1"/>
      <c r="C159" s="4"/>
      <c r="D159" s="20" t="s">
        <v>614</v>
      </c>
      <c r="E159" s="1" t="str">
        <f>CONCATENATE("=",'Sistema de água potável'!$D$4,"-",'Sistema de água potável'!$D$8,D159)</f>
        <v>=XL01 WP001-WP01++LNC01.03001</v>
      </c>
      <c r="F159" s="1" t="e">
        <f ca="1">_xludf.CONCAT(E159," [Tub-Agua-Pot_BTD-D2-GaleriaEl214]")</f>
        <v>#NAME?</v>
      </c>
      <c r="H159" s="5" t="e">
        <f t="shared" ca="1" si="4"/>
        <v>#NAME?</v>
      </c>
      <c r="J159" s="4"/>
    </row>
    <row r="160" spans="1:10" ht="14.25" hidden="1" outlineLevel="2" collapsed="1">
      <c r="A160" s="1" t="s">
        <v>615</v>
      </c>
      <c r="B160" s="1"/>
      <c r="C160" s="4"/>
      <c r="D160" s="20" t="s">
        <v>616</v>
      </c>
      <c r="E160" s="1" t="str">
        <f>CONCATENATE("=",'Sistema de água potável'!$D$4,"-",'Sistema de água potável'!$D$8,D160)</f>
        <v>=XL01 WP001-WP01++LNC01.04</v>
      </c>
      <c r="F160" s="1" t="e">
        <f ca="1">_xludf.CONCAT(E160," [Tub-Agua-Pot_BTD-D4]")</f>
        <v>#NAME?</v>
      </c>
      <c r="H160" s="5" t="e">
        <f t="shared" ca="1" si="4"/>
        <v>#NAME?</v>
      </c>
      <c r="J160" s="4"/>
    </row>
    <row r="161" spans="1:10" ht="14.25" hidden="1" outlineLevel="3">
      <c r="A161" s="1" t="s">
        <v>617</v>
      </c>
      <c r="B161" s="1"/>
      <c r="C161" s="4"/>
      <c r="D161" s="20" t="s">
        <v>618</v>
      </c>
      <c r="E161" s="1" t="str">
        <f>CONCATENATE("=",'Sistema de água potável'!$D$4,"-",'Sistema de água potável'!$D$8,D161)</f>
        <v>=XL01 WP001-WP01++LNC01.04001</v>
      </c>
      <c r="F161" s="1" t="e">
        <f ca="1">_xludf.CONCAT(E161," [Tub-Agua-Pot_BTD-D2-GaleriaEl214]")</f>
        <v>#NAME?</v>
      </c>
      <c r="H161" s="5" t="e">
        <f t="shared" ca="1" si="4"/>
        <v>#NAME?</v>
      </c>
      <c r="J161" s="4"/>
    </row>
    <row r="162" spans="1:10" ht="14.25" hidden="1" outlineLevel="2" collapsed="1">
      <c r="A162" s="1" t="s">
        <v>619</v>
      </c>
      <c r="B162" s="1"/>
      <c r="C162" s="4"/>
      <c r="D162" s="20" t="s">
        <v>620</v>
      </c>
      <c r="E162" s="1" t="str">
        <f>CONCATENATE("=",'Sistema de água potável'!$D$4,"-",'Sistema de água potável'!$D$8,D162)</f>
        <v>=XL01 WP001-WP01++LNC01.05</v>
      </c>
      <c r="F162" s="1" t="e">
        <f ca="1">_xludf.CONCAT(E162," [Tub-Agua-Pot_BTD-D5]")</f>
        <v>#NAME?</v>
      </c>
      <c r="H162" s="5" t="e">
        <f t="shared" ca="1" si="4"/>
        <v>#NAME?</v>
      </c>
      <c r="J162" s="4"/>
    </row>
    <row r="163" spans="1:10" ht="14.25" hidden="1" outlineLevel="3">
      <c r="A163" s="1" t="s">
        <v>621</v>
      </c>
      <c r="B163" s="1"/>
      <c r="C163" s="4"/>
      <c r="D163" s="20" t="s">
        <v>622</v>
      </c>
      <c r="E163" s="1" t="str">
        <f>CONCATENATE("=",'Sistema de água potável'!$D$4,"-",'Sistema de água potável'!$D$8,D163)</f>
        <v>=XL01 WP001-WP01++LNC01.05001</v>
      </c>
      <c r="F163" s="1" t="e">
        <f ca="1">_xludf.CONCAT(E163," [Tub-Agua-Pot_BTD-D2-GaleriaEl214]")</f>
        <v>#NAME?</v>
      </c>
      <c r="H163" s="5" t="e">
        <f t="shared" ca="1" si="4"/>
        <v>#NAME?</v>
      </c>
      <c r="J163" s="4"/>
    </row>
    <row r="164" spans="1:10" ht="14.25" hidden="1" outlineLevel="2" collapsed="1">
      <c r="A164" s="1" t="s">
        <v>623</v>
      </c>
      <c r="B164" s="1"/>
      <c r="C164" s="4"/>
      <c r="D164" s="20" t="s">
        <v>624</v>
      </c>
      <c r="E164" s="1" t="str">
        <f>CONCATENATE("=",'Sistema de água potável'!$D$4,"-",'Sistema de água potável'!$D$8,D164)</f>
        <v>=XL01 WP001-WP01++LNC01.06</v>
      </c>
      <c r="H164" s="5">
        <f t="shared" si="4"/>
        <v>0</v>
      </c>
      <c r="J164" s="4"/>
    </row>
    <row r="165" spans="1:10" ht="14.25" hidden="1" outlineLevel="3">
      <c r="A165" s="1" t="s">
        <v>625</v>
      </c>
      <c r="B165" s="1"/>
      <c r="C165" s="4"/>
      <c r="D165" s="20" t="s">
        <v>626</v>
      </c>
      <c r="E165" s="1" t="str">
        <f>CONCATENATE("=",'Sistema de água potável'!$D$4,"-",'Sistema de água potável'!$D$8,D165)</f>
        <v>=XL01 WP001-WP01++LNC01.06001</v>
      </c>
      <c r="H165" s="5">
        <f t="shared" si="4"/>
        <v>0</v>
      </c>
      <c r="J165" s="4"/>
    </row>
    <row r="166" spans="1:10" ht="14.25" hidden="1" outlineLevel="2" collapsed="1">
      <c r="A166" s="1" t="s">
        <v>627</v>
      </c>
      <c r="B166" s="1"/>
      <c r="C166" s="4"/>
      <c r="D166" s="20" t="s">
        <v>628</v>
      </c>
      <c r="E166" s="1" t="str">
        <f>CONCATENATE("=",'Sistema de água potável'!$D$4,"-",'Sistema de água potável'!$D$8,D166)</f>
        <v>=XL01 WP001-WP01++LNC01.07</v>
      </c>
      <c r="H166" s="5">
        <f t="shared" si="4"/>
        <v>0</v>
      </c>
      <c r="J166" s="4"/>
    </row>
    <row r="167" spans="1:10" ht="14.25" hidden="1" outlineLevel="3">
      <c r="A167" s="1" t="s">
        <v>629</v>
      </c>
      <c r="B167" s="1"/>
      <c r="C167" s="4"/>
      <c r="D167" s="20" t="s">
        <v>630</v>
      </c>
      <c r="E167" s="1" t="str">
        <f>CONCATENATE("=",'Sistema de água potável'!$D$4,"-",'Sistema de água potável'!$D$8,D167)</f>
        <v>=XL01 WP001-WP01++LNC01.07001</v>
      </c>
      <c r="H167" s="5">
        <f t="shared" si="4"/>
        <v>0</v>
      </c>
      <c r="J167" s="4"/>
    </row>
    <row r="168" spans="1:10" ht="14.25" hidden="1" outlineLevel="2" collapsed="1">
      <c r="A168" s="1" t="s">
        <v>631</v>
      </c>
      <c r="B168" s="1"/>
      <c r="C168" s="4"/>
      <c r="D168" s="20" t="s">
        <v>632</v>
      </c>
      <c r="E168" s="1" t="str">
        <f>CONCATENATE("=",'Sistema de água potável'!$D$4,"-",'Sistema de água potável'!$D$8,D168)</f>
        <v>=XL01 WP001-WP01++LNC01.08</v>
      </c>
      <c r="H168" s="5">
        <f t="shared" si="4"/>
        <v>0</v>
      </c>
      <c r="J168" s="4"/>
    </row>
    <row r="169" spans="1:10" ht="14.25" hidden="1" outlineLevel="3">
      <c r="A169" s="1" t="s">
        <v>633</v>
      </c>
      <c r="B169" s="1"/>
      <c r="C169" s="4"/>
      <c r="D169" s="20" t="s">
        <v>634</v>
      </c>
      <c r="E169" s="1" t="str">
        <f>CONCATENATE("=",'Sistema de água potável'!$D$4,"-",'Sistema de água potável'!$D$8,D169)</f>
        <v>=XL01 WP001-WP01++LNC01.08001</v>
      </c>
      <c r="H169" s="5">
        <f t="shared" si="4"/>
        <v>0</v>
      </c>
      <c r="J169" s="4"/>
    </row>
    <row r="170" spans="1:10" ht="14.25" hidden="1" outlineLevel="3">
      <c r="A170" s="1" t="s">
        <v>635</v>
      </c>
      <c r="B170" s="1"/>
      <c r="C170" s="4"/>
      <c r="D170" s="20" t="s">
        <v>636</v>
      </c>
      <c r="E170" s="1" t="str">
        <f>CONCATENATE("=",'Sistema de água potável'!$D$4,"-",'Sistema de água potável'!$D$8,D170)</f>
        <v>=XL01 WP001-WP01++LNC01.08002</v>
      </c>
      <c r="H170" s="5">
        <f t="shared" si="4"/>
        <v>0</v>
      </c>
      <c r="J170" s="4"/>
    </row>
    <row r="171" spans="1:10" ht="14.25" hidden="1" outlineLevel="2" collapsed="1">
      <c r="A171" s="1" t="s">
        <v>637</v>
      </c>
      <c r="B171" s="1"/>
      <c r="C171" s="4"/>
      <c r="D171" s="20" t="s">
        <v>638</v>
      </c>
      <c r="E171" s="1" t="str">
        <f>CONCATENATE("=",'Sistema de água potável'!$D$4,"-",'Sistema de água potável'!$D$8,D171)</f>
        <v>=XL01 WP001-WP01++LNC01.09</v>
      </c>
      <c r="H171" s="5">
        <f t="shared" si="4"/>
        <v>0</v>
      </c>
      <c r="J171" s="4"/>
    </row>
    <row r="172" spans="1:10" ht="14.25" hidden="1" outlineLevel="3">
      <c r="A172" s="1" t="s">
        <v>639</v>
      </c>
      <c r="B172" s="1"/>
      <c r="C172" s="4"/>
      <c r="D172" s="20" t="s">
        <v>640</v>
      </c>
      <c r="E172" s="1" t="str">
        <f>CONCATENATE("=",'Sistema de água potável'!$D$4,"-",'Sistema de água potável'!$D$8,D172)</f>
        <v>=XL01 WP001-WP01++LNC01.09001</v>
      </c>
      <c r="H172" s="5">
        <f t="shared" si="4"/>
        <v>0</v>
      </c>
      <c r="J172" s="4"/>
    </row>
    <row r="173" spans="1:10" ht="14.25" hidden="1" outlineLevel="3">
      <c r="A173" s="1" t="s">
        <v>641</v>
      </c>
      <c r="B173" s="1"/>
      <c r="C173" s="4"/>
      <c r="D173" s="20" t="s">
        <v>642</v>
      </c>
      <c r="E173" s="1" t="str">
        <f>CONCATENATE("=",'Sistema de água potável'!$D$4,"-",'Sistema de água potável'!$D$8,D173)</f>
        <v>=XL01 WP001-WP01++LNC01.09002</v>
      </c>
      <c r="H173" s="5">
        <f t="shared" si="4"/>
        <v>0</v>
      </c>
      <c r="J173" s="4"/>
    </row>
    <row r="174" spans="1:10" ht="14.25" hidden="1" outlineLevel="2" collapsed="1">
      <c r="A174" s="1" t="s">
        <v>643</v>
      </c>
      <c r="B174" s="1"/>
      <c r="C174" s="4"/>
      <c r="D174" s="20" t="s">
        <v>644</v>
      </c>
      <c r="E174" s="1" t="str">
        <f>CONCATENATE("=",'Sistema de água potável'!$D$4,"-",'Sistema de água potável'!$D$8,D174)</f>
        <v>=XL01 WP001-WP01++LNC01.10</v>
      </c>
      <c r="H174" s="5">
        <f t="shared" si="4"/>
        <v>0</v>
      </c>
      <c r="J174" s="4"/>
    </row>
    <row r="175" spans="1:10" ht="14.25" hidden="1" outlineLevel="3">
      <c r="A175" s="1" t="s">
        <v>645</v>
      </c>
      <c r="B175" s="1"/>
      <c r="C175" s="4"/>
      <c r="D175" s="20" t="s">
        <v>646</v>
      </c>
      <c r="E175" s="1" t="str">
        <f>CONCATENATE("=",'Sistema de água potável'!$D$4,"-",'Sistema de água potável'!$D$8,D175)</f>
        <v>=XL01 WP001-WP01++LNC01.10001</v>
      </c>
      <c r="H175" s="5">
        <f t="shared" si="4"/>
        <v>0</v>
      </c>
      <c r="J175" s="4"/>
    </row>
    <row r="176" spans="1:10" ht="14.25" hidden="1" outlineLevel="2" collapsed="1">
      <c r="A176" s="1" t="s">
        <v>647</v>
      </c>
      <c r="B176" s="1"/>
      <c r="C176" s="4"/>
      <c r="D176" s="20" t="s">
        <v>648</v>
      </c>
      <c r="E176" s="1" t="str">
        <f>CONCATENATE("=",'Sistema de água potável'!$D$4,"-",'Sistema de água potável'!$D$8,D176)</f>
        <v>=XL01 WP001-WP01++LNC01.11</v>
      </c>
      <c r="H176" s="5">
        <f t="shared" si="4"/>
        <v>0</v>
      </c>
      <c r="J176" s="4"/>
    </row>
    <row r="177" spans="1:10" ht="14.25" hidden="1" outlineLevel="3">
      <c r="A177" s="1" t="s">
        <v>649</v>
      </c>
      <c r="B177" s="1"/>
      <c r="C177" s="4"/>
      <c r="D177" s="20" t="s">
        <v>650</v>
      </c>
      <c r="E177" s="1" t="str">
        <f>CONCATENATE("=",'Sistema de água potável'!$D$4,"-",'Sistema de água potável'!$D$8,D177)</f>
        <v>=XL01 WP001-WP01++LNC01.11001</v>
      </c>
      <c r="H177" s="5">
        <f t="shared" si="4"/>
        <v>0</v>
      </c>
      <c r="J177" s="4"/>
    </row>
    <row r="178" spans="1:10" ht="14.25" hidden="1" outlineLevel="2" collapsed="1">
      <c r="A178" s="1" t="s">
        <v>651</v>
      </c>
      <c r="B178" s="1"/>
      <c r="C178" s="4"/>
      <c r="D178" s="20" t="s">
        <v>652</v>
      </c>
      <c r="E178" s="1" t="str">
        <f>CONCATENATE("=",'Sistema de água potável'!$D$4,"-",'Sistema de água potável'!$D$8,D178)</f>
        <v>=XL01 WP001-WP01++LNC01.12</v>
      </c>
      <c r="H178" s="5">
        <f t="shared" si="4"/>
        <v>0</v>
      </c>
      <c r="J178" s="4"/>
    </row>
    <row r="179" spans="1:10" ht="14.25" hidden="1" outlineLevel="3">
      <c r="A179" s="1" t="s">
        <v>653</v>
      </c>
      <c r="B179" s="1"/>
      <c r="C179" s="4"/>
      <c r="D179" s="20" t="s">
        <v>654</v>
      </c>
      <c r="E179" s="1" t="str">
        <f>CONCATENATE("=",'Sistema de água potável'!$D$4,"-",'Sistema de água potável'!$D$8,D179)</f>
        <v>=XL01 WP001-WP01++LNC01.12001</v>
      </c>
      <c r="H179" s="5">
        <f t="shared" si="4"/>
        <v>0</v>
      </c>
      <c r="J179" s="4"/>
    </row>
    <row r="180" spans="1:10" ht="14.25" hidden="1" outlineLevel="2" collapsed="1">
      <c r="A180" s="1" t="s">
        <v>655</v>
      </c>
      <c r="B180" s="1"/>
      <c r="C180" s="4"/>
      <c r="D180" s="20" t="s">
        <v>656</v>
      </c>
      <c r="E180" s="1" t="str">
        <f>CONCATENATE("=",'Sistema de água potável'!$D$4,"-",'Sistema de água potável'!$D$8,D180)</f>
        <v>=XL01 WP001-WP01++LNC01.13</v>
      </c>
      <c r="H180" s="5">
        <f t="shared" si="4"/>
        <v>0</v>
      </c>
      <c r="J180" s="4"/>
    </row>
    <row r="181" spans="1:10" ht="14.25" hidden="1" outlineLevel="3">
      <c r="A181" s="1" t="s">
        <v>657</v>
      </c>
      <c r="B181" s="1"/>
      <c r="C181" s="4"/>
      <c r="D181" s="20" t="s">
        <v>658</v>
      </c>
      <c r="E181" s="1" t="str">
        <f>CONCATENATE("=",'Sistema de água potável'!$D$4,"-",'Sistema de água potável'!$D$8,D181)</f>
        <v>=XL01 WP001-WP01++LNC01.13001</v>
      </c>
      <c r="H181" s="5">
        <f t="shared" si="4"/>
        <v>0</v>
      </c>
      <c r="J181" s="4"/>
    </row>
    <row r="182" spans="1:10" ht="14.25" hidden="1" outlineLevel="3">
      <c r="A182" s="1" t="s">
        <v>659</v>
      </c>
      <c r="B182" s="1"/>
      <c r="C182" s="4"/>
      <c r="D182" s="20" t="s">
        <v>660</v>
      </c>
      <c r="E182" s="1" t="str">
        <f>CONCATENATE("=",'Sistema de água potável'!$D$4,"-",'Sistema de água potável'!$D$8,D182)</f>
        <v>=XL01 WP001-WP01++LNC01.13002</v>
      </c>
      <c r="H182" s="5">
        <f t="shared" si="4"/>
        <v>0</v>
      </c>
      <c r="J182" s="4"/>
    </row>
    <row r="183" spans="1:10" ht="14.25" hidden="1" outlineLevel="2" collapsed="1">
      <c r="A183" s="1" t="s">
        <v>661</v>
      </c>
      <c r="B183" s="1"/>
      <c r="C183" s="4"/>
      <c r="D183" s="20" t="s">
        <v>662</v>
      </c>
      <c r="E183" s="1" t="str">
        <f>CONCATENATE("=",'Sistema de água potável'!$D$4,"-",'Sistema de água potável'!$D$8,D183)</f>
        <v>=XL01 WP001-WP01++LNC01.14</v>
      </c>
      <c r="H183" s="5">
        <f t="shared" si="4"/>
        <v>0</v>
      </c>
      <c r="J183" s="4"/>
    </row>
    <row r="184" spans="1:10" ht="14.25" hidden="1" outlineLevel="3">
      <c r="A184" s="1" t="s">
        <v>663</v>
      </c>
      <c r="B184" s="1"/>
      <c r="C184" s="4"/>
      <c r="D184" s="20" t="s">
        <v>664</v>
      </c>
      <c r="E184" s="1" t="str">
        <f>CONCATENATE("=",'Sistema de água potável'!$D$4,"-",'Sistema de água potável'!$D$8,D184)</f>
        <v>=XL01 WP001-WP01++LNC01.14001</v>
      </c>
      <c r="H184" s="5">
        <f t="shared" si="4"/>
        <v>0</v>
      </c>
      <c r="J184" s="4"/>
    </row>
    <row r="185" spans="1:10" ht="14.25" hidden="1" outlineLevel="2" collapsed="1">
      <c r="A185" s="1" t="s">
        <v>665</v>
      </c>
      <c r="B185" s="1"/>
      <c r="C185" s="4"/>
      <c r="D185" s="20" t="s">
        <v>666</v>
      </c>
      <c r="E185" s="1" t="str">
        <f>CONCATENATE("=",'Sistema de água potável'!$D$4,"-",'Sistema de água potável'!$D$8,D185)</f>
        <v>=XL01 WP001-WP01++LNC01.15</v>
      </c>
      <c r="H185" s="5">
        <f t="shared" si="4"/>
        <v>0</v>
      </c>
      <c r="J185" s="4"/>
    </row>
    <row r="186" spans="1:10" ht="14.25" hidden="1" outlineLevel="3">
      <c r="A186" s="1" t="s">
        <v>667</v>
      </c>
      <c r="B186" s="1"/>
      <c r="C186" s="4"/>
      <c r="D186" s="20" t="s">
        <v>668</v>
      </c>
      <c r="E186" s="1" t="str">
        <f>CONCATENATE("=",'Sistema de água potável'!$D$4,"-",'Sistema de água potável'!$D$8,D186)</f>
        <v>=XL01 WP001-WP01++LNC01.15001</v>
      </c>
      <c r="H186" s="5">
        <f t="shared" si="4"/>
        <v>0</v>
      </c>
      <c r="J186" s="4"/>
    </row>
    <row r="187" spans="1:10" ht="14.25" hidden="1" outlineLevel="2" collapsed="1">
      <c r="A187" s="1" t="s">
        <v>669</v>
      </c>
      <c r="B187" s="1"/>
      <c r="C187" s="4"/>
      <c r="D187" s="20" t="s">
        <v>670</v>
      </c>
      <c r="E187" s="1" t="str">
        <f>CONCATENATE("=",'Sistema de água potável'!$D$4,"-",'Sistema de água potável'!$D$8,D187)</f>
        <v>=XL01 WP001-WP01++LNC01.16</v>
      </c>
      <c r="H187" s="5">
        <f t="shared" si="4"/>
        <v>0</v>
      </c>
      <c r="J187" s="4"/>
    </row>
    <row r="188" spans="1:10" ht="14.25" hidden="1" outlineLevel="3">
      <c r="A188" s="1" t="s">
        <v>671</v>
      </c>
      <c r="B188" s="1"/>
      <c r="C188" s="4"/>
      <c r="D188" s="20" t="s">
        <v>672</v>
      </c>
      <c r="E188" s="1" t="str">
        <f>CONCATENATE("=",'Sistema de água potável'!$D$4,"-",'Sistema de água potável'!$D$8,D188)</f>
        <v>=XL01 WP001-WP01++LNC01.16001</v>
      </c>
      <c r="H188" s="5">
        <f t="shared" si="4"/>
        <v>0</v>
      </c>
      <c r="J188" s="4"/>
    </row>
    <row r="189" spans="1:10" ht="14.25" hidden="1" outlineLevel="2" collapsed="1">
      <c r="A189" s="1" t="s">
        <v>673</v>
      </c>
      <c r="B189" s="1"/>
      <c r="C189" s="4"/>
      <c r="D189" s="20" t="s">
        <v>674</v>
      </c>
      <c r="E189" s="1" t="str">
        <f>CONCATENATE("=",'Sistema de água potável'!$D$4,"-",'Sistema de água potável'!$D$8,D189)</f>
        <v>=XL01 WP001-WP01++LNC01.17</v>
      </c>
      <c r="H189" s="5">
        <f t="shared" si="4"/>
        <v>0</v>
      </c>
      <c r="J189" s="4"/>
    </row>
    <row r="190" spans="1:10" ht="14.25" hidden="1" outlineLevel="3">
      <c r="A190" s="1" t="s">
        <v>675</v>
      </c>
      <c r="B190" s="1"/>
      <c r="C190" s="4"/>
      <c r="D190" s="20" t="s">
        <v>676</v>
      </c>
      <c r="E190" s="1" t="str">
        <f>CONCATENATE("=",'Sistema de água potável'!$D$4,"-",'Sistema de água potável'!$D$8,D190)</f>
        <v>=XL01 WP001-WP01++LNC01.17001</v>
      </c>
      <c r="H190" s="5">
        <f t="shared" si="4"/>
        <v>0</v>
      </c>
      <c r="J190" s="4"/>
    </row>
    <row r="191" spans="1:10" ht="14.25" hidden="1" outlineLevel="2" collapsed="1">
      <c r="A191" s="1" t="s">
        <v>677</v>
      </c>
      <c r="B191" s="1"/>
      <c r="C191" s="4"/>
      <c r="D191" s="20" t="s">
        <v>678</v>
      </c>
      <c r="E191" s="1" t="str">
        <f>CONCATENATE("=",'Sistema de água potável'!$D$4,"-",'Sistema de água potável'!$D$8,D191)</f>
        <v>=XL01 WP001-WP01++LNC01.18</v>
      </c>
      <c r="H191" s="5">
        <f t="shared" si="4"/>
        <v>0</v>
      </c>
      <c r="J191" s="4"/>
    </row>
    <row r="192" spans="1:10" ht="14.25" hidden="1" outlineLevel="3">
      <c r="A192" s="1" t="s">
        <v>679</v>
      </c>
      <c r="B192" s="1"/>
      <c r="C192" s="4"/>
      <c r="D192" s="20" t="s">
        <v>680</v>
      </c>
      <c r="E192" s="1" t="str">
        <f>CONCATENATE("=",'Sistema de água potável'!$D$4,"-",'Sistema de água potável'!$D$8,D192)</f>
        <v>=XL01 WP001-WP01++LNC01.18001</v>
      </c>
      <c r="H192" s="5">
        <f t="shared" si="4"/>
        <v>0</v>
      </c>
      <c r="J192" s="4"/>
    </row>
    <row r="193" spans="1:10" ht="14.25" hidden="1" outlineLevel="3">
      <c r="A193" s="1" t="s">
        <v>681</v>
      </c>
      <c r="B193" s="1"/>
      <c r="C193" s="4"/>
      <c r="D193" s="20" t="s">
        <v>682</v>
      </c>
      <c r="E193" s="1" t="str">
        <f>CONCATENATE("=",'Sistema de água potável'!$D$4,"-",'Sistema de água potável'!$D$8,D193)</f>
        <v>=XL01 WP001-WP01++LNC01.18002</v>
      </c>
      <c r="H193" s="5">
        <f t="shared" si="4"/>
        <v>0</v>
      </c>
      <c r="J193" s="4"/>
    </row>
    <row r="194" spans="1:10" ht="14.25" hidden="1" outlineLevel="2" collapsed="1">
      <c r="A194" s="1" t="s">
        <v>683</v>
      </c>
      <c r="B194" s="1"/>
      <c r="C194" s="4"/>
      <c r="D194" s="20" t="s">
        <v>684</v>
      </c>
      <c r="E194" s="1" t="str">
        <f>CONCATENATE("=",'Sistema de água potável'!$D$4,"-",'Sistema de água potável'!$D$8,D194)</f>
        <v>=XL01 WP001-WP01++LNC01.19</v>
      </c>
      <c r="H194" s="5">
        <f t="shared" si="4"/>
        <v>0</v>
      </c>
      <c r="J194" s="4"/>
    </row>
    <row r="195" spans="1:10" ht="14.25" hidden="1" outlineLevel="3">
      <c r="A195" s="1" t="s">
        <v>685</v>
      </c>
      <c r="B195" s="1"/>
      <c r="C195" s="4"/>
      <c r="D195" s="20" t="s">
        <v>686</v>
      </c>
      <c r="E195" s="1" t="str">
        <f>CONCATENATE("=",'Sistema de água potável'!$D$4,"-",'Sistema de água potável'!$D$8,D195)</f>
        <v>=XL01 WP001-WP01++LNC01.19001</v>
      </c>
      <c r="H195" s="5">
        <f t="shared" si="4"/>
        <v>0</v>
      </c>
      <c r="J195" s="4"/>
    </row>
    <row r="196" spans="1:10" ht="14.25" hidden="1" outlineLevel="2" collapsed="1">
      <c r="A196" s="1" t="s">
        <v>687</v>
      </c>
      <c r="B196" s="1"/>
      <c r="C196" s="4"/>
      <c r="D196" s="20" t="s">
        <v>688</v>
      </c>
      <c r="E196" s="1" t="str">
        <f>CONCATENATE("=",'Sistema de água potável'!$D$4,"-",'Sistema de água potável'!$D$8,D196)</f>
        <v>=XL01 WP001-WP01++LNC01.20</v>
      </c>
      <c r="H196" s="5">
        <f t="shared" si="4"/>
        <v>0</v>
      </c>
      <c r="J196" s="4"/>
    </row>
    <row r="197" spans="1:10" ht="14.25" hidden="1" outlineLevel="3">
      <c r="A197" s="1" t="s">
        <v>689</v>
      </c>
      <c r="B197" s="1"/>
      <c r="C197" s="4"/>
      <c r="D197" s="20" t="s">
        <v>690</v>
      </c>
      <c r="E197" s="1" t="str">
        <f>CONCATENATE("=",'Sistema de água potável'!$D$4,"-",'Sistema de água potável'!$D$8,D197)</f>
        <v>=XL01 WP001-WP01++LNC01.20001</v>
      </c>
      <c r="H197" s="5">
        <f t="shared" si="4"/>
        <v>0</v>
      </c>
      <c r="J197" s="4"/>
    </row>
    <row r="198" spans="1:10" ht="14.25" hidden="1" outlineLevel="3">
      <c r="A198" s="1" t="s">
        <v>691</v>
      </c>
      <c r="B198" s="1"/>
      <c r="C198" s="4"/>
      <c r="D198" s="20" t="s">
        <v>692</v>
      </c>
      <c r="E198" s="1" t="str">
        <f>CONCATENATE("=",'Sistema de água potável'!$D$4,"-",'Sistema de água potável'!$D$8,D198)</f>
        <v>=XL01 WP001-WP01++LNC01.20002</v>
      </c>
      <c r="H198" s="5">
        <f t="shared" si="4"/>
        <v>0</v>
      </c>
      <c r="J198" s="4"/>
    </row>
    <row r="199" spans="1:10" ht="14.25" hidden="1" outlineLevel="2" collapsed="1">
      <c r="A199" s="1" t="s">
        <v>693</v>
      </c>
      <c r="B199" s="1"/>
      <c r="C199" s="4"/>
      <c r="D199" s="20" t="s">
        <v>694</v>
      </c>
      <c r="E199" s="1" t="str">
        <f>CONCATENATE("=",'Sistema de água potável'!$D$4,"-",'Sistema de água potável'!$D$8,D199)</f>
        <v>=XL01 WP001-WP01++LNC01.21</v>
      </c>
      <c r="H199" s="5">
        <f t="shared" si="4"/>
        <v>0</v>
      </c>
      <c r="J199" s="4"/>
    </row>
    <row r="200" spans="1:10" ht="14.25" hidden="1" outlineLevel="3">
      <c r="A200" s="1" t="s">
        <v>695</v>
      </c>
      <c r="B200" s="1"/>
      <c r="C200" s="4"/>
      <c r="D200" s="20" t="s">
        <v>696</v>
      </c>
      <c r="E200" s="1" t="str">
        <f>CONCATENATE("=",'Sistema de água potável'!$D$4,"-",'Sistema de água potável'!$D$8,D200)</f>
        <v>=XL01 WP001-WP01++LNC01.21001</v>
      </c>
      <c r="H200" s="5">
        <f t="shared" si="4"/>
        <v>0</v>
      </c>
      <c r="J200" s="4"/>
    </row>
    <row r="201" spans="1:10" ht="14.25" hidden="1" outlineLevel="2" collapsed="1">
      <c r="A201" s="1" t="s">
        <v>697</v>
      </c>
      <c r="B201" s="1"/>
      <c r="C201" s="4"/>
      <c r="D201" s="20" t="s">
        <v>698</v>
      </c>
      <c r="E201" s="1" t="str">
        <f>CONCATENATE("=",'Sistema de água potável'!$D$4,"-",'Sistema de água potável'!$D$8,D201)</f>
        <v>=XL01 WP001-WP01++LNC01.22</v>
      </c>
      <c r="H201" s="5">
        <f t="shared" si="4"/>
        <v>0</v>
      </c>
      <c r="J201" s="4"/>
    </row>
    <row r="202" spans="1:10" ht="14.25" hidden="1" outlineLevel="3">
      <c r="A202" s="1" t="s">
        <v>699</v>
      </c>
      <c r="B202" s="1"/>
      <c r="C202" s="4"/>
      <c r="D202" s="20" t="s">
        <v>700</v>
      </c>
      <c r="E202" s="1" t="str">
        <f>CONCATENATE("=",'Sistema de água potável'!$D$4,"-",'Sistema de água potável'!$D$8,D202)</f>
        <v>=XL01 WP001-WP01++LNC01.22001</v>
      </c>
      <c r="H202" s="5">
        <f t="shared" si="4"/>
        <v>0</v>
      </c>
      <c r="J202" s="4"/>
    </row>
    <row r="203" spans="1:10" ht="14.25" hidden="1" outlineLevel="2" collapsed="1">
      <c r="A203" s="1" t="s">
        <v>701</v>
      </c>
      <c r="B203" s="1"/>
      <c r="C203" s="4"/>
      <c r="D203" s="20" t="s">
        <v>702</v>
      </c>
      <c r="E203" s="1" t="str">
        <f>CONCATENATE("=",'Sistema de água potável'!$D$4,"-",'Sistema de água potável'!$D$8,D203)</f>
        <v>=XL01 WP001-WP01++LNC01.23</v>
      </c>
      <c r="H203" s="5">
        <f t="shared" si="4"/>
        <v>0</v>
      </c>
      <c r="J203" s="4"/>
    </row>
    <row r="204" spans="1:10" ht="14.25" hidden="1" outlineLevel="3">
      <c r="A204" s="1" t="s">
        <v>703</v>
      </c>
      <c r="B204" s="1"/>
      <c r="C204" s="4"/>
      <c r="D204" s="20" t="s">
        <v>704</v>
      </c>
      <c r="E204" s="1" t="str">
        <f>CONCATENATE("=",'Sistema de água potável'!$D$4,"-",'Sistema de água potável'!$D$8,D204)</f>
        <v>=XL01 WP001-WP01++LNC01.23001</v>
      </c>
      <c r="H204" s="5">
        <f t="shared" si="4"/>
        <v>0</v>
      </c>
      <c r="J204" s="4"/>
    </row>
    <row r="205" spans="1:10" ht="14.25" hidden="1" outlineLevel="3">
      <c r="A205" s="1" t="s">
        <v>705</v>
      </c>
      <c r="B205" s="1"/>
      <c r="C205" s="4"/>
      <c r="D205" s="20" t="s">
        <v>706</v>
      </c>
      <c r="E205" s="1" t="str">
        <f>CONCATENATE("=",'Sistema de água potável'!$D$4,"-",'Sistema de água potável'!$D$8,D205)</f>
        <v>=XL01 WP001-WP01++LNC01.23002</v>
      </c>
      <c r="H205" s="5">
        <f t="shared" si="4"/>
        <v>0</v>
      </c>
      <c r="J205" s="4"/>
    </row>
    <row r="206" spans="1:10" ht="14.25" hidden="1" outlineLevel="2" collapsed="1">
      <c r="A206" s="1" t="s">
        <v>707</v>
      </c>
      <c r="B206" s="1"/>
      <c r="C206" s="4"/>
      <c r="D206" s="20" t="s">
        <v>708</v>
      </c>
      <c r="E206" s="1" t="str">
        <f>CONCATENATE("=",'Sistema de água potável'!$D$4,"-",'Sistema de água potável'!$D$8,D206)</f>
        <v>=XL01 WP001-WP01++LNC01.24</v>
      </c>
      <c r="H206" s="5">
        <f t="shared" si="4"/>
        <v>0</v>
      </c>
      <c r="J206" s="4"/>
    </row>
    <row r="207" spans="1:10" ht="14.25" hidden="1" outlineLevel="3">
      <c r="A207" s="1" t="s">
        <v>709</v>
      </c>
      <c r="B207" s="1"/>
      <c r="C207" s="4"/>
      <c r="D207" s="20" t="s">
        <v>710</v>
      </c>
      <c r="E207" s="1" t="str">
        <f>CONCATENATE("=",'Sistema de água potável'!$D$4,"-",'Sistema de água potável'!$D$8,D207)</f>
        <v>=XL01 WP001-WP01++LNC01.24001</v>
      </c>
      <c r="H207" s="5">
        <f t="shared" si="4"/>
        <v>0</v>
      </c>
      <c r="J207" s="4"/>
    </row>
    <row r="208" spans="1:10" ht="14.25" hidden="1" outlineLevel="2" collapsed="1">
      <c r="A208" s="1" t="s">
        <v>711</v>
      </c>
      <c r="B208" s="1"/>
      <c r="C208" s="4"/>
      <c r="D208" s="20" t="s">
        <v>712</v>
      </c>
      <c r="E208" s="1" t="str">
        <f>CONCATENATE("=",'Sistema de água potável'!$D$4,"-",'Sistema de água potável'!$D$8,D208)</f>
        <v>=XL01 WP001-WP01++LNC01.25</v>
      </c>
      <c r="H208" s="5">
        <f t="shared" si="4"/>
        <v>0</v>
      </c>
      <c r="J208" s="4"/>
    </row>
    <row r="209" spans="1:10" ht="14.25" hidden="1" outlineLevel="3">
      <c r="A209" s="1" t="s">
        <v>713</v>
      </c>
      <c r="B209" s="1"/>
      <c r="C209" s="4"/>
      <c r="D209" s="20" t="s">
        <v>714</v>
      </c>
      <c r="E209" s="1" t="str">
        <f>CONCATENATE("=",'Sistema de água potável'!$D$4,"-",'Sistema de água potável'!$D$8,D209)</f>
        <v>=XL01 WP001-WP01++LNC01.25001</v>
      </c>
      <c r="H209" s="5">
        <f t="shared" si="4"/>
        <v>0</v>
      </c>
      <c r="J209" s="4"/>
    </row>
    <row r="210" spans="1:10" ht="14.25" hidden="1" outlineLevel="2" collapsed="1">
      <c r="A210" s="1" t="s">
        <v>715</v>
      </c>
      <c r="B210" s="1"/>
      <c r="C210" s="4"/>
      <c r="D210" s="20" t="s">
        <v>716</v>
      </c>
      <c r="E210" s="1" t="str">
        <f>CONCATENATE("=",'Sistema de água potável'!$D$4,"-",'Sistema de água potável'!$D$8,D210)</f>
        <v>=XL01 WP001-WP01++LNC01.26</v>
      </c>
      <c r="H210" s="5">
        <f t="shared" si="4"/>
        <v>0</v>
      </c>
      <c r="J210" s="4"/>
    </row>
    <row r="211" spans="1:10" ht="14.25" hidden="1" outlineLevel="3">
      <c r="A211" s="1" t="s">
        <v>717</v>
      </c>
      <c r="B211" s="1"/>
      <c r="C211" s="4"/>
      <c r="D211" s="20" t="s">
        <v>718</v>
      </c>
      <c r="E211" s="1" t="str">
        <f>CONCATENATE("=",'Sistema de água potável'!$D$4,"-",'Sistema de água potável'!$D$8,D211)</f>
        <v>=XL01 WP001-WP01++LNC01.26001</v>
      </c>
      <c r="H211" s="5">
        <f t="shared" si="4"/>
        <v>0</v>
      </c>
      <c r="J211" s="4"/>
    </row>
    <row r="212" spans="1:10" ht="14.25" hidden="1" outlineLevel="2" collapsed="1">
      <c r="A212" s="1" t="s">
        <v>719</v>
      </c>
      <c r="B212" s="1"/>
      <c r="C212" s="4"/>
      <c r="D212" s="20" t="s">
        <v>720</v>
      </c>
      <c r="E212" s="1" t="str">
        <f>CONCATENATE("=",'Sistema de água potável'!$D$4,"-",'Sistema de água potável'!$D$8,D212)</f>
        <v>=XL01 WP001-WP01++LNC01.27</v>
      </c>
      <c r="H212" s="5">
        <f t="shared" si="4"/>
        <v>0</v>
      </c>
      <c r="J212" s="4"/>
    </row>
    <row r="213" spans="1:10" ht="14.25" hidden="1" outlineLevel="3">
      <c r="A213" s="1" t="s">
        <v>721</v>
      </c>
      <c r="B213" s="1"/>
      <c r="C213" s="4"/>
      <c r="D213" s="20" t="s">
        <v>722</v>
      </c>
      <c r="E213" s="1" t="str">
        <f>CONCATENATE("=",'Sistema de água potável'!$D$4,"-",'Sistema de água potável'!$D$8,D213)</f>
        <v>=XL01 WP001-WP01++LNC01.27001</v>
      </c>
      <c r="H213" s="5">
        <f t="shared" si="4"/>
        <v>0</v>
      </c>
      <c r="J213" s="4"/>
    </row>
    <row r="214" spans="1:10" ht="14.25" hidden="1" outlineLevel="2" collapsed="1">
      <c r="A214" s="1" t="s">
        <v>723</v>
      </c>
      <c r="B214" s="1"/>
      <c r="C214" s="4"/>
      <c r="D214" s="20" t="s">
        <v>724</v>
      </c>
      <c r="E214" s="1" t="str">
        <f>CONCATENATE("=",'Sistema de água potável'!$D$4,"-",'Sistema de água potável'!$D$8,D214)</f>
        <v>=XL01 WP001-WP01++LNC01.28</v>
      </c>
      <c r="H214" s="5">
        <f t="shared" si="4"/>
        <v>0</v>
      </c>
      <c r="J214" s="4"/>
    </row>
    <row r="215" spans="1:10" ht="14.25" hidden="1" outlineLevel="3">
      <c r="A215" s="1" t="s">
        <v>725</v>
      </c>
      <c r="B215" s="1"/>
      <c r="C215" s="4"/>
      <c r="D215" s="20" t="s">
        <v>726</v>
      </c>
      <c r="E215" s="1" t="str">
        <f>CONCATENATE("=",'Sistema de água potável'!$D$4,"-",'Sistema de água potável'!$D$8,D215)</f>
        <v>=XL01 WP001-WP01++LNC01.28001</v>
      </c>
      <c r="H215" s="5">
        <f t="shared" si="4"/>
        <v>0</v>
      </c>
      <c r="J215" s="4"/>
    </row>
    <row r="216" spans="1:10" ht="14.25" hidden="1" outlineLevel="2" collapsed="1">
      <c r="A216" s="1" t="s">
        <v>727</v>
      </c>
      <c r="B216" s="1"/>
      <c r="C216" s="4"/>
      <c r="D216" s="20" t="s">
        <v>728</v>
      </c>
      <c r="E216" s="1" t="str">
        <f>CONCATENATE("=",'Sistema de água potável'!$D$4,"-",'Sistema de água potável'!$D$8,D216)</f>
        <v>=XL01 WP001-WP01++LNC01.29</v>
      </c>
      <c r="H216" s="5">
        <f t="shared" si="4"/>
        <v>0</v>
      </c>
      <c r="J216" s="4"/>
    </row>
    <row r="217" spans="1:10" ht="14.25" hidden="1" outlineLevel="3">
      <c r="A217" s="1" t="s">
        <v>729</v>
      </c>
      <c r="B217" s="1"/>
      <c r="C217" s="4"/>
      <c r="D217" s="20" t="s">
        <v>730</v>
      </c>
      <c r="E217" s="1" t="str">
        <f>CONCATENATE("=",'Sistema de água potável'!$D$4,"-",'Sistema de água potável'!$D$8,D217)</f>
        <v>=XL01 WP001-WP01++LNC01.29001</v>
      </c>
      <c r="H217" s="5">
        <f t="shared" si="4"/>
        <v>0</v>
      </c>
      <c r="J217" s="4"/>
    </row>
    <row r="218" spans="1:10" ht="14.25" hidden="1" outlineLevel="2" collapsed="1">
      <c r="A218" s="1" t="s">
        <v>731</v>
      </c>
      <c r="B218" s="1"/>
      <c r="C218" s="4"/>
      <c r="D218" s="20" t="s">
        <v>732</v>
      </c>
      <c r="E218" s="1" t="str">
        <f>CONCATENATE("=",'Sistema de água potável'!$D$4,"-",'Sistema de água potável'!$D$8,D218)</f>
        <v>=XL01 WP001-WP01++LNC01.30</v>
      </c>
      <c r="H218" s="5">
        <f t="shared" si="4"/>
        <v>0</v>
      </c>
      <c r="J218" s="4"/>
    </row>
    <row r="219" spans="1:10" ht="14.25" hidden="1" outlineLevel="3">
      <c r="A219" s="1" t="s">
        <v>733</v>
      </c>
      <c r="B219" s="1"/>
      <c r="C219" s="4"/>
      <c r="D219" s="20" t="s">
        <v>734</v>
      </c>
      <c r="E219" s="1" t="str">
        <f>CONCATENATE("=",'Sistema de água potável'!$D$4,"-",'Sistema de água potável'!$D$8,D219)</f>
        <v>=XL01 WP001-WP01++LNC01.30001</v>
      </c>
      <c r="H219" s="5">
        <f t="shared" si="4"/>
        <v>0</v>
      </c>
      <c r="J219" s="4"/>
    </row>
    <row r="220" spans="1:10" ht="14.25" hidden="1" outlineLevel="2" collapsed="1">
      <c r="A220" s="1" t="s">
        <v>735</v>
      </c>
      <c r="B220" s="1"/>
      <c r="C220" s="4"/>
      <c r="D220" s="20" t="s">
        <v>736</v>
      </c>
      <c r="E220" s="1" t="str">
        <f>CONCATENATE("=",'Sistema de água potável'!$D$4,"-",'Sistema de água potável'!$D$8,D220)</f>
        <v>=XL01 WP001-WP01++LNC01.31</v>
      </c>
      <c r="H220" s="5">
        <f t="shared" si="4"/>
        <v>0</v>
      </c>
      <c r="J220" s="4"/>
    </row>
    <row r="221" spans="1:10" ht="14.25" hidden="1" outlineLevel="3">
      <c r="A221" s="1" t="s">
        <v>733</v>
      </c>
      <c r="B221" s="1"/>
      <c r="C221" s="4"/>
      <c r="D221" s="20" t="s">
        <v>737</v>
      </c>
      <c r="E221" s="1" t="str">
        <f>CONCATENATE("=",'Sistema de água potável'!$D$4,"-",'Sistema de água potável'!$D$8,D221)</f>
        <v>=XL01 WP001-WP01++LNC01.31001</v>
      </c>
      <c r="H221" s="5">
        <f t="shared" si="4"/>
        <v>0</v>
      </c>
      <c r="J221" s="4"/>
    </row>
    <row r="222" spans="1:10" ht="14.25" hidden="1" outlineLevel="2" collapsed="1">
      <c r="A222" s="1" t="s">
        <v>738</v>
      </c>
      <c r="B222" s="1"/>
      <c r="C222" s="4"/>
      <c r="D222" s="20" t="s">
        <v>739</v>
      </c>
      <c r="E222" s="1" t="str">
        <f>CONCATENATE("=",'Sistema de água potável'!$D$4,"-",'Sistema de água potável'!$D$8,D222)</f>
        <v>=XL01 WP001-WP01++LNC01.32</v>
      </c>
      <c r="H222" s="5">
        <f t="shared" si="4"/>
        <v>0</v>
      </c>
      <c r="J222" s="4"/>
    </row>
    <row r="223" spans="1:10" ht="14.25" hidden="1" outlineLevel="3">
      <c r="A223" s="1" t="s">
        <v>740</v>
      </c>
      <c r="B223" s="1"/>
      <c r="C223" s="4"/>
      <c r="D223" s="20" t="s">
        <v>741</v>
      </c>
      <c r="E223" s="1" t="str">
        <f>CONCATENATE("=",'Sistema de água potável'!$D$4,"-",'Sistema de água potável'!$D$8,D223)</f>
        <v>=XL01 WP001-WP01++LNC01.32001</v>
      </c>
      <c r="H223" s="5">
        <f t="shared" si="4"/>
        <v>0</v>
      </c>
      <c r="J223" s="4"/>
    </row>
    <row r="224" spans="1:10" ht="14.25" hidden="1" outlineLevel="2" collapsed="1">
      <c r="A224" s="1" t="s">
        <v>742</v>
      </c>
      <c r="B224" s="1"/>
      <c r="C224" s="4"/>
      <c r="D224" s="20" t="s">
        <v>743</v>
      </c>
      <c r="E224" s="1" t="str">
        <f>CONCATENATE("=",'Sistema de água potável'!$D$4,"-",'Sistema de água potável'!$D$8,D224)</f>
        <v>=XL01 WP001-WP01++LNC01.33</v>
      </c>
      <c r="H224" s="5">
        <f t="shared" si="4"/>
        <v>0</v>
      </c>
      <c r="J224" s="4"/>
    </row>
    <row r="225" spans="1:10" ht="14.25" hidden="1" outlineLevel="3">
      <c r="A225" s="1" t="s">
        <v>744</v>
      </c>
      <c r="B225" s="1"/>
      <c r="C225" s="4"/>
      <c r="D225" s="20" t="s">
        <v>745</v>
      </c>
      <c r="E225" s="1" t="str">
        <f>CONCATENATE("=",'Sistema de água potável'!$D$4,"-",'Sistema de água potável'!$D$8,D225)</f>
        <v>=XL01 WP001-WP01++LNC01.33001</v>
      </c>
      <c r="H225" s="5">
        <f t="shared" si="4"/>
        <v>0</v>
      </c>
      <c r="J225" s="4"/>
    </row>
    <row r="226" spans="1:10" ht="14.25" hidden="1" outlineLevel="2" collapsed="1">
      <c r="A226" s="1" t="s">
        <v>746</v>
      </c>
      <c r="B226" s="1"/>
      <c r="C226" s="4"/>
      <c r="D226" s="20" t="s">
        <v>747</v>
      </c>
      <c r="E226" s="1" t="str">
        <f>CONCATENATE("=",'Sistema de água potável'!$D$4,"-",'Sistema de água potável'!$D$8,D226)</f>
        <v>=XL01 WP001-WP01++LNC01.34</v>
      </c>
      <c r="H226" s="5">
        <f t="shared" si="4"/>
        <v>0</v>
      </c>
      <c r="J226" s="4"/>
    </row>
    <row r="227" spans="1:10" ht="14.25" hidden="1" outlineLevel="3">
      <c r="A227" s="1" t="s">
        <v>748</v>
      </c>
      <c r="B227" s="1"/>
      <c r="C227" s="4"/>
      <c r="D227" s="20" t="s">
        <v>749</v>
      </c>
      <c r="E227" s="1" t="str">
        <f>CONCATENATE("=",'Sistema de água potável'!$D$4,"-",'Sistema de água potável'!$D$8,D227)</f>
        <v>=XL01 WP001-WP01++LNC01.34001</v>
      </c>
      <c r="H227" s="5">
        <f t="shared" si="4"/>
        <v>0</v>
      </c>
      <c r="J227" s="4"/>
    </row>
    <row r="228" spans="1:10" ht="14.25" hidden="1" outlineLevel="2" collapsed="1">
      <c r="A228" s="1" t="s">
        <v>750</v>
      </c>
      <c r="B228" s="1"/>
      <c r="C228" s="4"/>
      <c r="D228" s="20" t="s">
        <v>751</v>
      </c>
      <c r="E228" s="1" t="str">
        <f>CONCATENATE("=",'Sistema de água potável'!$D$4,"-",'Sistema de água potável'!$D$8,D228)</f>
        <v>=XL01 WP001-WP01++LNC01.35</v>
      </c>
      <c r="H228" s="5">
        <f t="shared" si="4"/>
        <v>0</v>
      </c>
      <c r="J228" s="4"/>
    </row>
    <row r="229" spans="1:10" ht="14.25" hidden="1" outlineLevel="3">
      <c r="A229" s="1" t="s">
        <v>752</v>
      </c>
      <c r="B229" s="1"/>
      <c r="C229" s="4"/>
      <c r="D229" s="20" t="s">
        <v>753</v>
      </c>
      <c r="E229" s="1" t="str">
        <f>CONCATENATE("=",'Sistema de água potável'!$D$4,"-",'Sistema de água potável'!$D$8,D229)</f>
        <v>=XL01 WP001-WP01++LNC01.35001</v>
      </c>
      <c r="H229" s="5">
        <f t="shared" si="4"/>
        <v>0</v>
      </c>
      <c r="J229" s="4"/>
    </row>
    <row r="230" spans="1:10" ht="14.25" hidden="1" outlineLevel="2" collapsed="1">
      <c r="A230" s="1" t="s">
        <v>754</v>
      </c>
      <c r="B230" s="1"/>
      <c r="C230" s="4"/>
      <c r="D230" s="20" t="s">
        <v>755</v>
      </c>
      <c r="E230" s="1" t="str">
        <f>CONCATENATE("=",'Sistema de água potável'!$D$4,"-",'Sistema de água potável'!$D$8,D230)</f>
        <v>=XL01 WP001-WP01++LNC01.36</v>
      </c>
      <c r="H230" s="5">
        <f t="shared" si="4"/>
        <v>0</v>
      </c>
      <c r="J230" s="4"/>
    </row>
    <row r="231" spans="1:10" ht="14.25" hidden="1" outlineLevel="3">
      <c r="A231" s="1" t="s">
        <v>756</v>
      </c>
      <c r="B231" s="1"/>
      <c r="C231" s="4"/>
      <c r="D231" s="20" t="s">
        <v>757</v>
      </c>
      <c r="E231" s="1" t="str">
        <f>CONCATENATE("=",'Sistema de água potável'!$D$4,"-",'Sistema de água potável'!$D$8,D231)</f>
        <v>=XL01 WP001-WP01++LNC01.36001</v>
      </c>
      <c r="H231" s="5">
        <f t="shared" si="4"/>
        <v>0</v>
      </c>
      <c r="J231" s="4"/>
    </row>
    <row r="232" spans="1:10" ht="14.25" hidden="1" outlineLevel="2" collapsed="1">
      <c r="A232" s="1" t="s">
        <v>758</v>
      </c>
      <c r="B232" s="1"/>
      <c r="C232" s="4"/>
      <c r="D232" s="20" t="s">
        <v>759</v>
      </c>
      <c r="E232" s="1" t="str">
        <f>CONCATENATE("=",'Sistema de água potável'!$D$4,"-",'Sistema de água potável'!$D$8,D232)</f>
        <v>=XL01 WP001-WP01++LNC01.37</v>
      </c>
      <c r="H232" s="5">
        <f t="shared" si="4"/>
        <v>0</v>
      </c>
      <c r="J232" s="4"/>
    </row>
    <row r="233" spans="1:10" ht="14.25" hidden="1" outlineLevel="3">
      <c r="A233" s="1" t="s">
        <v>760</v>
      </c>
      <c r="B233" s="1"/>
      <c r="C233" s="4"/>
      <c r="D233" s="20" t="s">
        <v>761</v>
      </c>
      <c r="E233" s="1" t="str">
        <f>CONCATENATE("=",'Sistema de água potável'!$D$4,"-",'Sistema de água potável'!$D$8,D233)</f>
        <v>=XL01 WP001-WP01++LNC01.37001</v>
      </c>
      <c r="H233" s="5">
        <f t="shared" si="4"/>
        <v>0</v>
      </c>
      <c r="J233" s="4"/>
    </row>
    <row r="234" spans="1:10" ht="14.25" hidden="1" outlineLevel="2" collapsed="1">
      <c r="A234" s="1" t="s">
        <v>762</v>
      </c>
      <c r="B234" s="1"/>
      <c r="C234" s="4"/>
      <c r="D234" s="20" t="s">
        <v>763</v>
      </c>
      <c r="E234" s="1" t="str">
        <f>CONCATENATE("=",'Sistema de água potável'!$D$4,"-",'Sistema de água potável'!$D$8,D234)</f>
        <v>=XL01 WP001-WP01++LNC01.38</v>
      </c>
      <c r="H234" s="5">
        <f t="shared" si="4"/>
        <v>0</v>
      </c>
      <c r="J234" s="4"/>
    </row>
    <row r="235" spans="1:10" ht="14.25" hidden="1" outlineLevel="3">
      <c r="A235" s="1" t="s">
        <v>729</v>
      </c>
      <c r="B235" s="1"/>
      <c r="C235" s="4"/>
      <c r="D235" s="20" t="s">
        <v>764</v>
      </c>
      <c r="E235" s="1" t="str">
        <f>CONCATENATE("=",'Sistema de água potável'!$D$4,"-",'Sistema de água potável'!$D$8,D235)</f>
        <v>=XL01 WP001-WP01++LNC01.38001</v>
      </c>
      <c r="H235" s="5">
        <f t="shared" si="4"/>
        <v>0</v>
      </c>
      <c r="J235" s="4"/>
    </row>
    <row r="236" spans="1:10" ht="14.25" hidden="1" outlineLevel="3">
      <c r="A236" s="1" t="s">
        <v>765</v>
      </c>
      <c r="B236" s="1"/>
      <c r="C236" s="4"/>
      <c r="D236" s="20" t="s">
        <v>766</v>
      </c>
      <c r="E236" s="1" t="str">
        <f>CONCATENATE("=",'Sistema de água potável'!$D$4,"-",'Sistema de água potável'!$D$8,D236)</f>
        <v>=XL01 WP001-WP01++LNC01.38002</v>
      </c>
      <c r="H236" s="5">
        <f t="shared" si="4"/>
        <v>0</v>
      </c>
      <c r="J236" s="4"/>
    </row>
    <row r="237" spans="1:10" ht="14.25" hidden="1" outlineLevel="2" collapsed="1">
      <c r="A237" s="1" t="s">
        <v>767</v>
      </c>
      <c r="B237" s="1"/>
      <c r="C237" s="4"/>
      <c r="D237" s="20" t="s">
        <v>768</v>
      </c>
      <c r="E237" s="1" t="str">
        <f>CONCATENATE("=",'Sistema de água potável'!$D$4,"-",'Sistema de água potável'!$D$8,D237)</f>
        <v>=XL01 WP001-WP01++LNC01.39</v>
      </c>
      <c r="H237" s="5">
        <f t="shared" si="4"/>
        <v>0</v>
      </c>
      <c r="J237" s="4"/>
    </row>
    <row r="238" spans="1:10" ht="14.25" hidden="1" outlineLevel="3">
      <c r="A238" s="1" t="s">
        <v>769</v>
      </c>
      <c r="B238" s="1"/>
      <c r="C238" s="4"/>
      <c r="D238" s="20" t="s">
        <v>770</v>
      </c>
      <c r="E238" s="1" t="str">
        <f>CONCATENATE("=",'Sistema de água potável'!$D$4,"-",'Sistema de água potável'!$D$8,D238)</f>
        <v>=XL01 WP001-WP01++LNC01.39001</v>
      </c>
      <c r="H238" s="5">
        <f t="shared" si="4"/>
        <v>0</v>
      </c>
      <c r="J238" s="4"/>
    </row>
    <row r="239" spans="1:10" ht="14.25" hidden="1" outlineLevel="2" collapsed="1">
      <c r="A239" s="1" t="s">
        <v>771</v>
      </c>
      <c r="B239" s="1"/>
      <c r="C239" s="4"/>
      <c r="D239" s="20" t="s">
        <v>772</v>
      </c>
      <c r="E239" s="1" t="str">
        <f>CONCATENATE("=",'Sistema de água potável'!$D$4,"-",'Sistema de água potável'!$D$8,D239)</f>
        <v>=XL01 WP001-WP01++LNC01.40</v>
      </c>
      <c r="H239" s="5">
        <f t="shared" si="4"/>
        <v>0</v>
      </c>
      <c r="J239" s="4"/>
    </row>
    <row r="240" spans="1:10" ht="14.25" hidden="1" outlineLevel="3">
      <c r="A240" s="1" t="s">
        <v>773</v>
      </c>
      <c r="B240" s="1"/>
      <c r="C240" s="4"/>
      <c r="D240" s="20" t="s">
        <v>774</v>
      </c>
      <c r="E240" s="1" t="str">
        <f>CONCATENATE("=",'Sistema de água potável'!$D$4,"-",'Sistema de água potável'!$D$8,D240)</f>
        <v>=XL01 WP001-WP01++LNC01.40001</v>
      </c>
      <c r="H240" s="5">
        <f t="shared" si="4"/>
        <v>0</v>
      </c>
      <c r="J240" s="4"/>
    </row>
    <row r="241" spans="1:10" ht="14.25" hidden="1" outlineLevel="2" collapsed="1">
      <c r="A241" s="1" t="s">
        <v>775</v>
      </c>
      <c r="B241" s="1"/>
      <c r="C241" s="4"/>
      <c r="D241" s="20" t="s">
        <v>776</v>
      </c>
      <c r="E241" s="1" t="str">
        <f>CONCATENATE("=",'Sistema de água potável'!$D$4,"-",'Sistema de água potável'!$D$8,D241)</f>
        <v>=XL01 WP001-WP01++LNC01.41</v>
      </c>
      <c r="H241" s="5">
        <f t="shared" si="4"/>
        <v>0</v>
      </c>
      <c r="J241" s="4"/>
    </row>
    <row r="242" spans="1:10" ht="14.25" hidden="1" outlineLevel="3">
      <c r="A242" s="1" t="s">
        <v>777</v>
      </c>
      <c r="B242" s="1"/>
      <c r="C242" s="4"/>
      <c r="D242" s="20" t="s">
        <v>778</v>
      </c>
      <c r="E242" s="1" t="str">
        <f>CONCATENATE("=",'Sistema de água potável'!$D$4,"-",'Sistema de água potável'!$D$8,D242)</f>
        <v>=XL01 WP001-WP01++LNC01.41001</v>
      </c>
      <c r="H242" s="5">
        <f t="shared" si="4"/>
        <v>0</v>
      </c>
      <c r="J242" s="4"/>
    </row>
    <row r="243" spans="1:10" ht="14.25" hidden="1" outlineLevel="2" collapsed="1">
      <c r="A243" s="1" t="s">
        <v>779</v>
      </c>
      <c r="B243" s="1"/>
      <c r="C243" s="4"/>
      <c r="D243" s="20" t="s">
        <v>780</v>
      </c>
      <c r="E243" s="1" t="str">
        <f>CONCATENATE("=",'Sistema de água potável'!$D$4,"-",'Sistema de água potável'!$D$8,D243)</f>
        <v>=XL01 WP001-WP01++LNC01.42</v>
      </c>
      <c r="H243" s="5">
        <f t="shared" si="4"/>
        <v>0</v>
      </c>
      <c r="J243" s="4"/>
    </row>
    <row r="244" spans="1:10" ht="14.25" hidden="1" outlineLevel="3">
      <c r="A244" s="1" t="s">
        <v>781</v>
      </c>
      <c r="B244" s="1"/>
      <c r="C244" s="4"/>
      <c r="D244" s="20" t="s">
        <v>782</v>
      </c>
      <c r="E244" s="1" t="str">
        <f>CONCATENATE("=",'Sistema de água potável'!$D$4,"-",'Sistema de água potável'!$D$8,D244)</f>
        <v>=XL01 WP001-WP01++LNC01.42001</v>
      </c>
      <c r="H244" s="5">
        <f t="shared" si="4"/>
        <v>0</v>
      </c>
      <c r="J244" s="4"/>
    </row>
    <row r="245" spans="1:10" ht="14.25" hidden="1" outlineLevel="2" collapsed="1">
      <c r="A245" s="1" t="s">
        <v>783</v>
      </c>
      <c r="B245" s="1"/>
      <c r="C245" s="4"/>
      <c r="D245" s="20" t="s">
        <v>784</v>
      </c>
      <c r="E245" s="1" t="str">
        <f>CONCATENATE("=",'Sistema de água potável'!$D$4,"-",'Sistema de água potável'!$D$8,D245)</f>
        <v>=XL01 WP001-WP01++LNC01.43</v>
      </c>
      <c r="H245" s="5">
        <f t="shared" si="4"/>
        <v>0</v>
      </c>
      <c r="J245" s="4"/>
    </row>
    <row r="246" spans="1:10" ht="14.25" hidden="1" outlineLevel="3">
      <c r="A246" s="1" t="s">
        <v>785</v>
      </c>
      <c r="B246" s="1"/>
      <c r="C246" s="4"/>
      <c r="D246" s="20" t="s">
        <v>786</v>
      </c>
      <c r="E246" s="1" t="str">
        <f>CONCATENATE("=",'Sistema de água potável'!$D$4,"-",'Sistema de água potável'!$D$8,D246)</f>
        <v>=XL01 WP001-WP01++LNC01.43001</v>
      </c>
      <c r="H246" s="5">
        <f t="shared" si="4"/>
        <v>0</v>
      </c>
      <c r="J246" s="4"/>
    </row>
    <row r="247" spans="1:10" ht="14.25" hidden="1" outlineLevel="2" collapsed="1">
      <c r="A247" s="1" t="s">
        <v>787</v>
      </c>
      <c r="B247" s="1"/>
      <c r="C247" s="4"/>
      <c r="D247" s="20" t="s">
        <v>788</v>
      </c>
      <c r="E247" s="1" t="str">
        <f>CONCATENATE("=",'Sistema de água potável'!$D$4,"-",'Sistema de água potável'!$D$8,D247)</f>
        <v>=XL01 WP001-WP01++LNC01.44</v>
      </c>
      <c r="H247" s="5">
        <f t="shared" si="4"/>
        <v>0</v>
      </c>
      <c r="J247" s="4"/>
    </row>
    <row r="248" spans="1:10" ht="14.25" hidden="1" outlineLevel="3">
      <c r="A248" s="1" t="s">
        <v>789</v>
      </c>
      <c r="B248" s="1"/>
      <c r="C248" s="4"/>
      <c r="D248" s="20" t="s">
        <v>790</v>
      </c>
      <c r="E248" s="1" t="str">
        <f>CONCATENATE("=",'Sistema de água potável'!$D$4,"-",'Sistema de água potável'!$D$8,D248)</f>
        <v>=XL01 WP001-WP01++LNC01.44001</v>
      </c>
      <c r="H248" s="5">
        <f t="shared" si="4"/>
        <v>0</v>
      </c>
      <c r="J248" s="4"/>
    </row>
    <row r="249" spans="1:10" ht="14.25" hidden="1" outlineLevel="2" collapsed="1">
      <c r="A249" s="1" t="s">
        <v>791</v>
      </c>
      <c r="B249" s="1"/>
      <c r="C249" s="4"/>
      <c r="D249" s="20" t="s">
        <v>792</v>
      </c>
      <c r="E249" s="1" t="str">
        <f>CONCATENATE("=",'Sistema de água potável'!$D$4,"-",'Sistema de água potável'!$D$8,D249)</f>
        <v>=XL01 WP001-WP01++LNC01.45</v>
      </c>
      <c r="H249" s="5">
        <f t="shared" si="4"/>
        <v>0</v>
      </c>
      <c r="J249" s="4"/>
    </row>
    <row r="250" spans="1:10" ht="14.25" hidden="1" outlineLevel="3">
      <c r="A250" s="1" t="s">
        <v>785</v>
      </c>
      <c r="B250" s="1"/>
      <c r="C250" s="4"/>
      <c r="D250" s="20" t="s">
        <v>793</v>
      </c>
      <c r="E250" s="1" t="str">
        <f>CONCATENATE("=",'Sistema de água potável'!$D$4,"-",'Sistema de água potável'!$D$8,D250)</f>
        <v>=XL01 WP001-WP01++LNC01.45001</v>
      </c>
      <c r="H250" s="5">
        <f t="shared" si="4"/>
        <v>0</v>
      </c>
      <c r="J250" s="4"/>
    </row>
    <row r="251" spans="1:10" ht="14.25" hidden="1" outlineLevel="2" collapsed="1">
      <c r="A251" s="1" t="s">
        <v>794</v>
      </c>
      <c r="B251" s="1"/>
      <c r="C251" s="4"/>
      <c r="D251" s="20" t="s">
        <v>795</v>
      </c>
      <c r="E251" s="1" t="str">
        <f>CONCATENATE("=",'Sistema de água potável'!$D$4,"-",'Sistema de água potável'!$D$8,D251)</f>
        <v>=XL01 WP001-WP01++LNC01.46</v>
      </c>
      <c r="H251" s="5">
        <f t="shared" si="4"/>
        <v>0</v>
      </c>
      <c r="J251" s="4"/>
    </row>
    <row r="252" spans="1:10" ht="14.25" hidden="1" outlineLevel="3">
      <c r="A252" s="1" t="s">
        <v>796</v>
      </c>
      <c r="B252" s="1"/>
      <c r="C252" s="4"/>
      <c r="D252" s="20" t="s">
        <v>797</v>
      </c>
      <c r="E252" s="1" t="str">
        <f>CONCATENATE("=",'Sistema de água potável'!$D$4,"-",'Sistema de água potável'!$D$8,D252)</f>
        <v>=XL01 WP001-WP01++LNC01.46001</v>
      </c>
      <c r="H252" s="5">
        <f t="shared" si="4"/>
        <v>0</v>
      </c>
      <c r="J252" s="4"/>
    </row>
    <row r="253" spans="1:10" ht="14.25" hidden="1" outlineLevel="2" collapsed="1">
      <c r="A253" s="1" t="s">
        <v>798</v>
      </c>
      <c r="B253" s="1"/>
      <c r="C253" s="4"/>
      <c r="D253" s="20" t="s">
        <v>799</v>
      </c>
      <c r="E253" s="1" t="str">
        <f>CONCATENATE("=",'Sistema de água potável'!$D$4,"-",'Sistema de água potável'!$D$8,D253)</f>
        <v>=XL01 WP001-WP01++LNC01.47</v>
      </c>
      <c r="H253" s="5">
        <f t="shared" si="4"/>
        <v>0</v>
      </c>
      <c r="J253" s="4"/>
    </row>
    <row r="254" spans="1:10" ht="14.25" hidden="1" outlineLevel="3">
      <c r="A254" s="1" t="s">
        <v>800</v>
      </c>
      <c r="B254" s="1"/>
      <c r="C254" s="4"/>
      <c r="D254" s="20" t="s">
        <v>801</v>
      </c>
      <c r="E254" s="1" t="str">
        <f>CONCATENATE("=",'Sistema de água potável'!$D$4,"-",'Sistema de água potável'!$D$8,D254)</f>
        <v>=XL01 WP001-WP01++LNC01.47001</v>
      </c>
      <c r="H254" s="5">
        <f t="shared" si="4"/>
        <v>0</v>
      </c>
      <c r="J254" s="4"/>
    </row>
    <row r="255" spans="1:10" ht="14.25" hidden="1" outlineLevel="2" collapsed="1">
      <c r="A255" s="1" t="s">
        <v>802</v>
      </c>
      <c r="B255" s="1"/>
      <c r="C255" s="4"/>
      <c r="D255" s="20" t="s">
        <v>803</v>
      </c>
      <c r="E255" s="1" t="str">
        <f>CONCATENATE("=",'Sistema de água potável'!$D$4,"-",'Sistema de água potável'!$D$8,D255)</f>
        <v>=XL01 WP001-WP01++LNC01.48</v>
      </c>
      <c r="H255" s="5">
        <f t="shared" si="4"/>
        <v>0</v>
      </c>
      <c r="J255" s="4"/>
    </row>
    <row r="256" spans="1:10" ht="14.25" hidden="1" outlineLevel="3">
      <c r="A256" s="1" t="s">
        <v>804</v>
      </c>
      <c r="B256" s="1"/>
      <c r="C256" s="4"/>
      <c r="D256" s="20" t="s">
        <v>805</v>
      </c>
      <c r="E256" s="1" t="str">
        <f>CONCATENATE("=",'Sistema de água potável'!$D$4,"-",'Sistema de água potável'!$D$8,D256)</f>
        <v>=XL01 WP001-WP01++LNC01.48001</v>
      </c>
      <c r="H256" s="5">
        <f t="shared" si="4"/>
        <v>0</v>
      </c>
      <c r="J256" s="4"/>
    </row>
    <row r="257" spans="1:10" ht="14.25" hidden="1" outlineLevel="2" collapsed="1">
      <c r="A257" s="1" t="s">
        <v>806</v>
      </c>
      <c r="B257" s="1"/>
      <c r="C257" s="4"/>
      <c r="D257" s="20" t="s">
        <v>807</v>
      </c>
      <c r="E257" s="1" t="str">
        <f>CONCATENATE("=",'Sistema de água potável'!$D$4,"-",'Sistema de água potável'!$D$8,D257)</f>
        <v>=XL01 WP001-WP01++LNC01.49</v>
      </c>
      <c r="H257" s="5">
        <f t="shared" si="4"/>
        <v>0</v>
      </c>
      <c r="J257" s="4"/>
    </row>
    <row r="258" spans="1:10" ht="14.25" hidden="1" outlineLevel="3">
      <c r="A258" s="1" t="s">
        <v>808</v>
      </c>
      <c r="B258" s="1"/>
      <c r="C258" s="4"/>
      <c r="D258" s="20" t="s">
        <v>809</v>
      </c>
      <c r="E258" s="1" t="str">
        <f>CONCATENATE("=",'Sistema de água potável'!$D$4,"-",'Sistema de água potável'!$D$8,D258)</f>
        <v>=XL01 WP001-WP01++LNC01.49001</v>
      </c>
      <c r="H258" s="5">
        <f t="shared" si="4"/>
        <v>0</v>
      </c>
      <c r="J258" s="4"/>
    </row>
    <row r="259" spans="1:10" ht="14.25" hidden="1" outlineLevel="2" collapsed="1">
      <c r="A259" s="1" t="s">
        <v>810</v>
      </c>
      <c r="B259" s="1"/>
      <c r="C259" s="4"/>
      <c r="D259" s="20" t="s">
        <v>811</v>
      </c>
      <c r="E259" s="1" t="str">
        <f>CONCATENATE("=",'Sistema de água potável'!$D$4,"-",'Sistema de água potável'!$D$8,D259)</f>
        <v>=XL01 WP001-WP01++LNC01.50</v>
      </c>
      <c r="H259" s="5">
        <f t="shared" si="4"/>
        <v>0</v>
      </c>
      <c r="J259" s="4"/>
    </row>
    <row r="260" spans="1:10" ht="14.25" hidden="1" outlineLevel="3">
      <c r="A260" s="1" t="s">
        <v>812</v>
      </c>
      <c r="B260" s="1"/>
      <c r="C260" s="4"/>
      <c r="D260" s="20" t="s">
        <v>813</v>
      </c>
      <c r="E260" s="1" t="str">
        <f>CONCATENATE("=",'Sistema de água potável'!$D$4,"-",'Sistema de água potável'!$D$8,D260)</f>
        <v>=XL01 WP001-WP01++LNC01.50001</v>
      </c>
      <c r="H260" s="5">
        <f t="shared" si="4"/>
        <v>0</v>
      </c>
      <c r="J260" s="4"/>
    </row>
    <row r="261" spans="1:10" ht="14.25" hidden="1" outlineLevel="2" collapsed="1">
      <c r="A261" s="1" t="s">
        <v>814</v>
      </c>
      <c r="B261" s="1"/>
      <c r="C261" s="4"/>
      <c r="D261" s="20" t="s">
        <v>815</v>
      </c>
      <c r="E261" s="1" t="str">
        <f>CONCATENATE("=",'Sistema de água potável'!$D$4,"-",'Sistema de água potável'!$D$8,D261)</f>
        <v>=XL01 WP001-WP01++LNC01.51</v>
      </c>
      <c r="H261" s="5">
        <f t="shared" si="4"/>
        <v>0</v>
      </c>
      <c r="J261" s="4"/>
    </row>
    <row r="262" spans="1:10" ht="14.25" hidden="1" outlineLevel="3">
      <c r="A262" s="1" t="s">
        <v>816</v>
      </c>
      <c r="B262" s="1"/>
      <c r="C262" s="4"/>
      <c r="D262" s="20" t="s">
        <v>817</v>
      </c>
      <c r="E262" s="1" t="str">
        <f>CONCATENATE("=",'Sistema de água potável'!$D$4,"-",'Sistema de água potável'!$D$8,D262)</f>
        <v>=XL01 WP001-WP01++LNC01.51001</v>
      </c>
      <c r="H262" s="5">
        <f t="shared" si="4"/>
        <v>0</v>
      </c>
      <c r="J262" s="4"/>
    </row>
    <row r="263" spans="1:10" ht="14.25" hidden="1" outlineLevel="2" collapsed="1">
      <c r="A263" s="1" t="s">
        <v>818</v>
      </c>
      <c r="B263" s="1"/>
      <c r="C263" s="4"/>
      <c r="D263" s="20" t="s">
        <v>819</v>
      </c>
      <c r="E263" s="1" t="str">
        <f>CONCATENATE("=",'Sistema de água potável'!$D$4,"-",'Sistema de água potável'!$D$8,D263)</f>
        <v>=XL01 WP001-WP01++LNC01.52</v>
      </c>
      <c r="H263" s="5">
        <f t="shared" si="4"/>
        <v>0</v>
      </c>
      <c r="J263" s="4"/>
    </row>
    <row r="264" spans="1:10" ht="14.25" hidden="1" outlineLevel="3">
      <c r="A264" s="1" t="s">
        <v>820</v>
      </c>
      <c r="B264" s="1"/>
      <c r="C264" s="4"/>
      <c r="D264" s="20" t="s">
        <v>821</v>
      </c>
      <c r="E264" s="1" t="str">
        <f>CONCATENATE("=",'Sistema de água potável'!$D$4,"-",'Sistema de água potável'!$D$8,D264)</f>
        <v>=XL01 WP001-WP01++LNC01.52001</v>
      </c>
      <c r="H264" s="5">
        <f t="shared" si="4"/>
        <v>0</v>
      </c>
      <c r="J264" s="4"/>
    </row>
    <row r="265" spans="1:10" ht="14.25" hidden="1" outlineLevel="2" collapsed="1">
      <c r="A265" s="1" t="s">
        <v>822</v>
      </c>
      <c r="B265" s="1"/>
      <c r="C265" s="4"/>
      <c r="D265" s="20" t="s">
        <v>823</v>
      </c>
      <c r="E265" s="1" t="str">
        <f>CONCATENATE("=",'Sistema de água potável'!$D$4,"-",'Sistema de água potável'!$D$8,D265)</f>
        <v>=XL01 WP001-WP01++LNC01.53</v>
      </c>
      <c r="H265" s="5">
        <f t="shared" si="4"/>
        <v>0</v>
      </c>
      <c r="J265" s="4"/>
    </row>
    <row r="266" spans="1:10" ht="14.25" hidden="1" outlineLevel="3">
      <c r="A266" s="1" t="s">
        <v>824</v>
      </c>
      <c r="B266" s="1"/>
      <c r="C266" s="4"/>
      <c r="D266" s="20" t="s">
        <v>825</v>
      </c>
      <c r="E266" s="1" t="str">
        <f>CONCATENATE("=",'Sistema de água potável'!$D$4,"-",'Sistema de água potável'!$D$8,D266)</f>
        <v>=XL01 WP001-WP01++LNC01.53001</v>
      </c>
      <c r="H266" s="5">
        <f t="shared" si="4"/>
        <v>0</v>
      </c>
      <c r="J266" s="4"/>
    </row>
    <row r="267" spans="1:10" ht="14.25" hidden="1" outlineLevel="2" collapsed="1">
      <c r="A267" s="1" t="s">
        <v>826</v>
      </c>
      <c r="B267" s="1"/>
      <c r="C267" s="4"/>
      <c r="D267" s="20" t="s">
        <v>827</v>
      </c>
      <c r="E267" s="1" t="str">
        <f>CONCATENATE("=",'Sistema de água potável'!$D$4,"-",'Sistema de água potável'!$D$8,D267)</f>
        <v>=XL01 WP001-WP01++LNC01.54</v>
      </c>
      <c r="H267" s="5">
        <f t="shared" si="4"/>
        <v>0</v>
      </c>
      <c r="J267" s="4"/>
    </row>
    <row r="268" spans="1:10" ht="14.25" hidden="1" outlineLevel="3">
      <c r="A268" s="1" t="s">
        <v>828</v>
      </c>
      <c r="B268" s="1"/>
      <c r="C268" s="4"/>
      <c r="D268" s="20" t="s">
        <v>829</v>
      </c>
      <c r="E268" s="1" t="str">
        <f>CONCATENATE("=",'Sistema de água potável'!$D$4,"-",'Sistema de água potável'!$D$8,D268)</f>
        <v>=XL01 WP001-WP01++LNC01.54001</v>
      </c>
      <c r="H268" s="5">
        <f t="shared" si="4"/>
        <v>0</v>
      </c>
      <c r="J268" s="4"/>
    </row>
    <row r="269" spans="1:10" ht="14.25" hidden="1" outlineLevel="3">
      <c r="A269" s="1" t="s">
        <v>830</v>
      </c>
      <c r="B269" s="1"/>
      <c r="C269" s="4"/>
      <c r="D269" s="20" t="s">
        <v>831</v>
      </c>
      <c r="E269" s="1" t="str">
        <f>CONCATENATE("=",'Sistema de água potável'!$D$4,"-",'Sistema de água potável'!$D$8,D269)</f>
        <v>=XL01 WP001-WP01++LNC01.54002</v>
      </c>
      <c r="H269" s="5">
        <f t="shared" si="4"/>
        <v>0</v>
      </c>
      <c r="J269" s="4"/>
    </row>
    <row r="270" spans="1:10" ht="14.25" hidden="1" outlineLevel="2" collapsed="1">
      <c r="A270" s="1" t="s">
        <v>832</v>
      </c>
      <c r="B270" s="1"/>
      <c r="C270" s="4"/>
      <c r="D270" s="20" t="s">
        <v>833</v>
      </c>
      <c r="E270" s="1" t="str">
        <f>CONCATENATE("=",'Sistema de água potável'!$D$4,"-",'Sistema de água potável'!$D$8,D270)</f>
        <v>=XL01 WP001-WP01++LNC01.55</v>
      </c>
      <c r="H270" s="5">
        <f t="shared" si="4"/>
        <v>0</v>
      </c>
      <c r="J270" s="4"/>
    </row>
    <row r="271" spans="1:10" ht="14.25" hidden="1" outlineLevel="3">
      <c r="A271" s="1" t="s">
        <v>834</v>
      </c>
      <c r="B271" s="1"/>
      <c r="C271" s="4"/>
      <c r="D271" s="20" t="s">
        <v>835</v>
      </c>
      <c r="E271" s="1" t="str">
        <f>CONCATENATE("=",'Sistema de água potável'!$D$4,"-",'Sistema de água potável'!$D$8,D271)</f>
        <v>=XL01 WP001-WP01++LNC01.55001</v>
      </c>
      <c r="H271" s="5">
        <f t="shared" si="4"/>
        <v>0</v>
      </c>
      <c r="J271" s="4"/>
    </row>
    <row r="272" spans="1:10" ht="14.25" hidden="1" outlineLevel="2" collapsed="1">
      <c r="A272" s="1" t="s">
        <v>836</v>
      </c>
      <c r="B272" s="1"/>
      <c r="C272" s="4"/>
      <c r="D272" s="20" t="s">
        <v>837</v>
      </c>
      <c r="E272" s="1" t="str">
        <f>CONCATENATE("=",'Sistema de água potável'!$D$4,"-",'Sistema de água potável'!$D$8,D272)</f>
        <v>=XL01 WP001-WP01++LNC01.56</v>
      </c>
      <c r="H272" s="5">
        <f t="shared" si="4"/>
        <v>0</v>
      </c>
      <c r="J272" s="4"/>
    </row>
    <row r="273" spans="1:10" ht="14.25" hidden="1" outlineLevel="3">
      <c r="A273" s="1" t="s">
        <v>838</v>
      </c>
      <c r="B273" s="1"/>
      <c r="C273" s="4"/>
      <c r="D273" s="20" t="s">
        <v>839</v>
      </c>
      <c r="E273" s="1" t="str">
        <f>CONCATENATE("=",'Sistema de água potável'!$D$4,"-",'Sistema de água potável'!$D$8,D273)</f>
        <v>=XL01 WP001-WP01++LNC01.56001</v>
      </c>
      <c r="H273" s="5">
        <f t="shared" si="4"/>
        <v>0</v>
      </c>
      <c r="J273" s="4"/>
    </row>
    <row r="274" spans="1:10" ht="14.25" hidden="1" outlineLevel="2" collapsed="1">
      <c r="A274" s="1" t="s">
        <v>840</v>
      </c>
      <c r="B274" s="1"/>
      <c r="C274" s="4"/>
      <c r="D274" s="20" t="s">
        <v>841</v>
      </c>
      <c r="E274" s="1" t="str">
        <f>CONCATENATE("=",'Sistema de água potável'!$D$4,"-",'Sistema de água potável'!$D$8,D274)</f>
        <v>=XL01 WP001-WP01++LNC01.57</v>
      </c>
      <c r="H274" s="5">
        <f t="shared" si="4"/>
        <v>0</v>
      </c>
      <c r="J274" s="4"/>
    </row>
    <row r="275" spans="1:10" ht="14.25" hidden="1" outlineLevel="3">
      <c r="A275" s="1" t="s">
        <v>842</v>
      </c>
      <c r="B275" s="1"/>
      <c r="C275" s="4"/>
      <c r="D275" s="20" t="s">
        <v>843</v>
      </c>
      <c r="E275" s="1" t="str">
        <f>CONCATENATE("=",'Sistema de água potável'!$D$4,"-",'Sistema de água potável'!$D$8,D275)</f>
        <v>=XL01 WP001-WP01++LNC01.57001</v>
      </c>
      <c r="H275" s="5">
        <f t="shared" si="4"/>
        <v>0</v>
      </c>
      <c r="J275" s="4"/>
    </row>
    <row r="276" spans="1:10" ht="14.25" hidden="1" outlineLevel="3">
      <c r="A276" s="1" t="s">
        <v>844</v>
      </c>
      <c r="B276" s="1"/>
      <c r="C276" s="4"/>
      <c r="D276" s="20" t="s">
        <v>845</v>
      </c>
      <c r="E276" s="1" t="str">
        <f>CONCATENATE("=",'Sistema de água potável'!$D$4,"-",'Sistema de água potável'!$D$8,D276)</f>
        <v>=XL01 WP001-WP01++LNC01.57002</v>
      </c>
      <c r="H276" s="5">
        <f t="shared" si="4"/>
        <v>0</v>
      </c>
      <c r="J276" s="4"/>
    </row>
    <row r="277" spans="1:10" ht="14.25" hidden="1" outlineLevel="2" collapsed="1">
      <c r="A277" s="1" t="s">
        <v>846</v>
      </c>
      <c r="B277" s="1"/>
      <c r="C277" s="4"/>
      <c r="D277" s="20" t="s">
        <v>847</v>
      </c>
      <c r="E277" s="1" t="str">
        <f>CONCATENATE("=",'Sistema de água potável'!$D$4,"-",'Sistema de água potável'!$D$8,D277)</f>
        <v>=XL01 WP001-WP01++LNC01.58</v>
      </c>
      <c r="H277" s="5">
        <f t="shared" si="4"/>
        <v>0</v>
      </c>
      <c r="J277" s="4"/>
    </row>
    <row r="278" spans="1:10" ht="14.25" hidden="1" outlineLevel="3">
      <c r="A278" s="1" t="s">
        <v>848</v>
      </c>
      <c r="B278" s="1"/>
      <c r="C278" s="4"/>
      <c r="D278" s="20" t="s">
        <v>849</v>
      </c>
      <c r="E278" s="1" t="str">
        <f>CONCATENATE("=",'Sistema de água potável'!$D$4,"-",'Sistema de água potável'!$D$8,D278)</f>
        <v>=XL01 WP001-WP01++LNC01.58001</v>
      </c>
      <c r="F278" s="1" t="e">
        <f ca="1">_xludf.CONCAT(E278," - Tub.ÁguaP TD")</f>
        <v>#NAME?</v>
      </c>
      <c r="H278" s="5" t="e">
        <f t="shared" ca="1" si="4"/>
        <v>#NAME?</v>
      </c>
      <c r="J278" s="4"/>
    </row>
    <row r="279" spans="1:10" ht="14.25" outlineLevel="1" collapsed="1">
      <c r="A279" s="1" t="s">
        <v>850</v>
      </c>
      <c r="B279" s="1" t="s">
        <v>851</v>
      </c>
      <c r="C279" s="4" t="s">
        <v>852</v>
      </c>
      <c r="D279" s="20" t="s">
        <v>853</v>
      </c>
      <c r="E279" s="1" t="str">
        <f>CONCATENATE("=",'Sistema de água potável'!$D$4,"-",'Sistema de água potável'!$D$8,D279)</f>
        <v>=XL01 WP001-WP01++LNC02</v>
      </c>
      <c r="F279" s="1" t="e">
        <f ca="1">_xludf.CONCAT(E279," [Tub-Água-Pot_BTE]")</f>
        <v>#NAME?</v>
      </c>
      <c r="H279" s="5" t="e">
        <f t="shared" ca="1" si="4"/>
        <v>#NAME?</v>
      </c>
      <c r="J279" s="4"/>
    </row>
    <row r="280" spans="1:10" ht="14.25" hidden="1" outlineLevel="2" collapsed="1">
      <c r="A280" s="1" t="s">
        <v>854</v>
      </c>
      <c r="B280" s="1" t="s">
        <v>855</v>
      </c>
      <c r="C280" s="4" t="s">
        <v>856</v>
      </c>
      <c r="D280" s="20" t="s">
        <v>857</v>
      </c>
      <c r="E280" s="1" t="str">
        <f>CONCATENATE("=",'Sistema de água potável'!$D$4,"-",'Sistema de água potável'!$D$8,D280)</f>
        <v>=XL01 WP001-WP01++LNC02.01</v>
      </c>
      <c r="F280" s="1" t="e">
        <f ca="1">_xludf.CONCAT(E280," [Tub-Água-Pot_BTE-E1]")</f>
        <v>#NAME?</v>
      </c>
      <c r="H280" s="5" t="e">
        <f t="shared" ca="1" si="4"/>
        <v>#NAME?</v>
      </c>
      <c r="J280" s="4"/>
    </row>
    <row r="281" spans="1:10" ht="14.25" hidden="1" outlineLevel="3">
      <c r="A281" s="1" t="s">
        <v>858</v>
      </c>
      <c r="B281" s="1"/>
      <c r="C281" s="4"/>
      <c r="D281" s="20" t="s">
        <v>859</v>
      </c>
      <c r="E281" s="1" t="str">
        <f>CONCATENATE("=",'Sistema de água potável'!$D$4,"-",'Sistema de água potável'!$D$8,D281)</f>
        <v>=XL01 WP001-WP01++LNC02.01001</v>
      </c>
      <c r="F281" s="1" t="e">
        <f ca="1">_xludf.CONCAT(E281," [Tub-Água-Pot_BTE-E1-TunelDrenagemEl123]")</f>
        <v>#NAME?</v>
      </c>
      <c r="G281" s="1" t="s">
        <v>860</v>
      </c>
      <c r="H281" s="5" t="e">
        <f t="shared" ca="1" si="4"/>
        <v>#NAME?</v>
      </c>
      <c r="J281" s="4"/>
    </row>
    <row r="282" spans="1:10" ht="14.25" hidden="1" outlineLevel="2" collapsed="1">
      <c r="A282" s="1" t="s">
        <v>861</v>
      </c>
      <c r="B282" s="1" t="s">
        <v>862</v>
      </c>
      <c r="C282" s="4" t="s">
        <v>863</v>
      </c>
      <c r="D282" s="20" t="s">
        <v>864</v>
      </c>
      <c r="E282" s="1" t="str">
        <f>CONCATENATE("=",'Sistema de água potável'!$D$4,"-",'Sistema de água potável'!$D$8,D282)</f>
        <v>=XL01 WP001-WP01++LNC02.02</v>
      </c>
      <c r="F282" s="1" t="e">
        <f ca="1">_xludf.CONCAT(E282," [Tub_Água_Pot_TE_E2]")</f>
        <v>#NAME?</v>
      </c>
      <c r="H282" s="5" t="e">
        <f t="shared" ca="1" si="4"/>
        <v>#NAME?</v>
      </c>
      <c r="J282" s="4"/>
    </row>
    <row r="283" spans="1:10" ht="14.25" hidden="1" outlineLevel="3">
      <c r="A283" s="1" t="s">
        <v>865</v>
      </c>
      <c r="B283" s="1"/>
      <c r="C283" s="4"/>
      <c r="D283" s="20" t="s">
        <v>866</v>
      </c>
      <c r="E283" s="1" t="str">
        <f>CONCATENATE("=",'Sistema de água potável'!$D$4,"-",'Sistema de água potável'!$D$8,D283)</f>
        <v>=XL01 WP001-WP01++LNC02.02001</v>
      </c>
      <c r="F283" s="1" t="e">
        <f ca="1">_xludf.CONCAT(E283," [Tub_Água_Pot_TE_E2_TunelDrenagemEl123]")</f>
        <v>#NAME?</v>
      </c>
      <c r="G283" s="1" t="s">
        <v>860</v>
      </c>
      <c r="H283" s="5" t="e">
        <f t="shared" ca="1" si="4"/>
        <v>#NAME?</v>
      </c>
      <c r="J283" s="4"/>
    </row>
    <row r="284" spans="1:10" ht="14.25" hidden="1" outlineLevel="2" collapsed="1">
      <c r="A284" s="1" t="s">
        <v>867</v>
      </c>
      <c r="B284" s="1" t="s">
        <v>868</v>
      </c>
      <c r="C284" s="4" t="s">
        <v>869</v>
      </c>
      <c r="D284" s="20" t="s">
        <v>870</v>
      </c>
      <c r="E284" s="1" t="str">
        <f>CONCATENATE("=",'Sistema de água potável'!$D$4,"-",'Sistema de água potável'!$D$8,D284)</f>
        <v>=XL01 WP001-WP01++LNC02.03</v>
      </c>
      <c r="F284" s="1" t="e">
        <f ca="1">_xludf.CONCAT(E284," [Tub_Água_Pot_TE_E3]")</f>
        <v>#NAME?</v>
      </c>
      <c r="H284" s="5" t="e">
        <f t="shared" ca="1" si="4"/>
        <v>#NAME?</v>
      </c>
      <c r="J284" s="4"/>
    </row>
    <row r="285" spans="1:10" ht="14.25" hidden="1" outlineLevel="3">
      <c r="A285" s="1" t="s">
        <v>871</v>
      </c>
      <c r="B285" s="1"/>
      <c r="C285" s="4"/>
      <c r="D285" s="20" t="s">
        <v>872</v>
      </c>
      <c r="E285" s="1" t="str">
        <f>CONCATENATE("=",'Sistema de água potável'!$D$4,"-",'Sistema de água potável'!$D$8,D285)</f>
        <v>=XL01 WP001-WP01++LNC02.03001</v>
      </c>
      <c r="F285" s="1" t="e">
        <f ca="1">_xludf.CONCAT(E285," [Tub_Água_Pot_TE_E3_TunelDrenagemEl123]")</f>
        <v>#NAME?</v>
      </c>
      <c r="G285" s="1" t="s">
        <v>860</v>
      </c>
      <c r="H285" s="5" t="e">
        <f t="shared" ca="1" si="4"/>
        <v>#NAME?</v>
      </c>
      <c r="J285" s="4"/>
    </row>
    <row r="286" spans="1:10" ht="14.25" hidden="1" outlineLevel="2" collapsed="1">
      <c r="A286" s="1" t="s">
        <v>873</v>
      </c>
      <c r="B286" s="1" t="s">
        <v>874</v>
      </c>
      <c r="C286" s="4" t="s">
        <v>875</v>
      </c>
      <c r="D286" s="20" t="s">
        <v>876</v>
      </c>
      <c r="E286" s="1" t="str">
        <f>CONCATENATE("=",'Sistema de água potável'!$D$4,"-",'Sistema de água potável'!$D$8,D286)</f>
        <v>=XL01 WP001-WP01++LNC02.04</v>
      </c>
      <c r="F286" s="1" t="e">
        <f ca="1">_xludf.CONCAT(E286," [Tub_Água_Pot_TE_E4]")</f>
        <v>#NAME?</v>
      </c>
      <c r="H286" s="5" t="e">
        <f t="shared" ca="1" si="4"/>
        <v>#NAME?</v>
      </c>
      <c r="J286" s="4"/>
    </row>
    <row r="287" spans="1:10" ht="14.25" hidden="1" outlineLevel="3">
      <c r="A287" s="1" t="s">
        <v>877</v>
      </c>
      <c r="B287" s="1"/>
      <c r="C287" s="4"/>
      <c r="D287" s="20" t="s">
        <v>878</v>
      </c>
      <c r="E287" s="1" t="str">
        <f>CONCATENATE("=",'Sistema de água potável'!$D$4,"-",'Sistema de água potável'!$D$8,D287)</f>
        <v>=XL01 WP001-WP01++LNC02.04001</v>
      </c>
      <c r="F287" s="1" t="e">
        <f ca="1">_xludf.CONCAT(E287," [Tub_Água_Pot_TE_E4_TunelDrenagemEl123]")</f>
        <v>#NAME?</v>
      </c>
      <c r="G287" s="1" t="s">
        <v>860</v>
      </c>
      <c r="H287" s="5" t="e">
        <f t="shared" ca="1" si="4"/>
        <v>#NAME?</v>
      </c>
      <c r="J287" s="4"/>
    </row>
    <row r="288" spans="1:10" ht="14.25" hidden="1" outlineLevel="3">
      <c r="A288" s="1" t="s">
        <v>879</v>
      </c>
      <c r="B288" s="1"/>
      <c r="C288" s="4"/>
      <c r="D288" s="20" t="s">
        <v>880</v>
      </c>
      <c r="E288" s="1" t="str">
        <f>CONCATENATE("=",'Sistema de água potável'!$D$4,"-",'Sistema de água potável'!$D$8,D288)</f>
        <v>=XL01 WP001-WP01++LNC02.04002</v>
      </c>
      <c r="F288" s="1" t="e">
        <f ca="1">_xludf.CONCAT(E288," [Tub_Água_Pot_TE_E4_TunelEl114,5]")</f>
        <v>#NAME?</v>
      </c>
      <c r="G288" s="1" t="s">
        <v>881</v>
      </c>
      <c r="H288" s="5" t="e">
        <f t="shared" ca="1" si="4"/>
        <v>#NAME?</v>
      </c>
      <c r="J288" s="4"/>
    </row>
    <row r="289" spans="1:10" ht="14.25" hidden="1" outlineLevel="3">
      <c r="A289" s="1" t="s">
        <v>882</v>
      </c>
      <c r="B289" s="1"/>
      <c r="C289" s="4"/>
      <c r="D289" s="20" t="s">
        <v>883</v>
      </c>
      <c r="E289" s="1" t="str">
        <f>CONCATENATE("=",'Sistema de água potável'!$D$4,"-",'Sistema de água potável'!$D$8,D289)</f>
        <v>=XL01 WP001-WP01++LNC02.04003</v>
      </c>
      <c r="F289" s="1" t="e">
        <f ca="1">_xludf.CONCAT(E289," [Tub_Água_Pot_TE_E4_GaleriaEl161]")</f>
        <v>#NAME?</v>
      </c>
      <c r="G289" s="1"/>
      <c r="H289" s="5" t="e">
        <f t="shared" ca="1" si="4"/>
        <v>#NAME?</v>
      </c>
      <c r="J289" s="4"/>
    </row>
    <row r="290" spans="1:10" ht="14.25" hidden="1" outlineLevel="2" collapsed="1">
      <c r="A290" s="1" t="s">
        <v>884</v>
      </c>
      <c r="B290" s="1" t="s">
        <v>885</v>
      </c>
      <c r="C290" s="4" t="s">
        <v>886</v>
      </c>
      <c r="D290" s="20" t="s">
        <v>887</v>
      </c>
      <c r="E290" s="1" t="str">
        <f>CONCATENATE("=",'Sistema de água potável'!$D$4,"-",'Sistema de água potável'!$D$8,D290)</f>
        <v>=XL01 WP001-WP01++LNC02.05</v>
      </c>
      <c r="F290" s="1" t="e">
        <f ca="1">_xludf.CONCAT(E290," [Tub_Água_Pot_TE_E5]")</f>
        <v>#NAME?</v>
      </c>
      <c r="H290" s="5" t="e">
        <f t="shared" ca="1" si="4"/>
        <v>#NAME?</v>
      </c>
      <c r="J290" s="4"/>
    </row>
    <row r="291" spans="1:10" ht="14.25" hidden="1" outlineLevel="3">
      <c r="A291" s="1" t="s">
        <v>888</v>
      </c>
      <c r="B291" s="1"/>
      <c r="C291" s="4"/>
      <c r="D291" s="20" t="s">
        <v>889</v>
      </c>
      <c r="E291" s="1" t="str">
        <f>CONCATENATE("=",'Sistema de água potável'!$D$4,"-",'Sistema de água potável'!$D$8,D291)</f>
        <v>=XL01 WP001-WP01++LNC02.05001</v>
      </c>
      <c r="F291" s="1" t="e">
        <f ca="1">_xludf.CONCAT(E291," [Tub_Água_Pot_TE_E5_TunelDrenagemEl123]")</f>
        <v>#NAME?</v>
      </c>
      <c r="G291" s="1" t="s">
        <v>860</v>
      </c>
      <c r="H291" s="5" t="e">
        <f t="shared" ca="1" si="4"/>
        <v>#NAME?</v>
      </c>
      <c r="J291" s="4"/>
    </row>
    <row r="292" spans="1:10" ht="14.25" hidden="1" outlineLevel="3">
      <c r="A292" s="1" t="s">
        <v>890</v>
      </c>
      <c r="B292" s="1"/>
      <c r="C292" s="4"/>
      <c r="D292" s="20" t="s">
        <v>891</v>
      </c>
      <c r="E292" s="1" t="str">
        <f>CONCATENATE("=",'Sistema de água potável'!$D$4,"-",'Sistema de água potável'!$D$8,D292)</f>
        <v>=XL01 WP001-WP01++LNC02.05002</v>
      </c>
      <c r="F292" s="1" t="e">
        <f ca="1">_xludf.CONCAT(E292," [Tub_Água_Pot_TE_E5_GaleriaEl169]")</f>
        <v>#NAME?</v>
      </c>
      <c r="G292" s="1"/>
      <c r="H292" s="5" t="e">
        <f t="shared" ca="1" si="4"/>
        <v>#NAME?</v>
      </c>
      <c r="J292" s="4"/>
    </row>
    <row r="293" spans="1:10" ht="14.25" hidden="1" outlineLevel="3">
      <c r="A293" s="1" t="s">
        <v>892</v>
      </c>
      <c r="B293" s="1"/>
      <c r="C293" s="4"/>
      <c r="D293" s="20" t="s">
        <v>893</v>
      </c>
      <c r="E293" s="1" t="str">
        <f>CONCATENATE("=",'Sistema de água potável'!$D$4,"-",'Sistema de água potável'!$D$8,D293)</f>
        <v>=XL01 WP001-WP01++LNC02.05003</v>
      </c>
      <c r="F293" s="1" t="e">
        <f ca="1">_xludf.CONCAT(E293," [Tub_Água_Pot_TE_E5_TunelEl114,5]")</f>
        <v>#NAME?</v>
      </c>
      <c r="G293" s="1" t="s">
        <v>881</v>
      </c>
      <c r="H293" s="5" t="e">
        <f t="shared" ca="1" si="4"/>
        <v>#NAME?</v>
      </c>
      <c r="J293" s="4"/>
    </row>
    <row r="294" spans="1:10" ht="14.25" hidden="1" outlineLevel="3">
      <c r="A294" s="1" t="s">
        <v>894</v>
      </c>
      <c r="B294" s="1"/>
      <c r="C294" s="4"/>
      <c r="D294" s="20" t="s">
        <v>895</v>
      </c>
      <c r="E294" s="1" t="str">
        <f>CONCATENATE("=",'Sistema de água potável'!$D$4,"-",'Sistema de água potável'!$D$8,D294)</f>
        <v>=XL01 WP001-WP01++LNC02.05004</v>
      </c>
      <c r="F294" s="1" t="e">
        <f ca="1">_xludf.CONCAT(E294," [Tub_Água_Pot_TE_E5_Escada]")</f>
        <v>#NAME?</v>
      </c>
      <c r="G294" s="1"/>
      <c r="H294" s="5" t="e">
        <f t="shared" ca="1" si="4"/>
        <v>#NAME?</v>
      </c>
      <c r="J294" s="4"/>
    </row>
    <row r="295" spans="1:10" ht="14.25" hidden="1" outlineLevel="2" collapsed="1">
      <c r="A295" s="1" t="s">
        <v>896</v>
      </c>
      <c r="B295" s="1" t="s">
        <v>897</v>
      </c>
      <c r="C295" s="4" t="s">
        <v>898</v>
      </c>
      <c r="D295" s="20" t="s">
        <v>899</v>
      </c>
      <c r="E295" s="1" t="str">
        <f>CONCATENATE("=",'Sistema de água potável'!$D$4,"-",'Sistema de água potável'!$D$8,D295)</f>
        <v>=XL01 WP001-WP01++LNC02.06</v>
      </c>
      <c r="F295" s="1" t="e">
        <f ca="1">_xludf.CONCAT(E295," [Tub_Água_Pot_TE_E6]")</f>
        <v>#NAME?</v>
      </c>
      <c r="H295" s="5" t="e">
        <f t="shared" ca="1" si="4"/>
        <v>#NAME?</v>
      </c>
      <c r="J295" s="4"/>
    </row>
    <row r="296" spans="1:10" ht="14.25" hidden="1" outlineLevel="3">
      <c r="A296" s="1" t="s">
        <v>900</v>
      </c>
      <c r="B296" s="1"/>
      <c r="C296" s="4"/>
      <c r="D296" s="20" t="s">
        <v>901</v>
      </c>
      <c r="E296" s="1" t="str">
        <f>CONCATENATE("=",'Sistema de água potável'!$D$4,"-",'Sistema de água potável'!$D$8,D296)</f>
        <v>=XL01 WP001-WP01++LNC02.06001</v>
      </c>
      <c r="F296" s="1" t="e">
        <f ca="1">_xludf.CONCAT(E296," [Tub_Água_Pot_TE_E6_TunelDrenagemEl123]")</f>
        <v>#NAME?</v>
      </c>
      <c r="G296" s="1" t="s">
        <v>860</v>
      </c>
      <c r="H296" s="5" t="e">
        <f t="shared" ca="1" si="4"/>
        <v>#NAME?</v>
      </c>
      <c r="J296" s="4"/>
    </row>
    <row r="297" spans="1:10" ht="14.25" hidden="1" outlineLevel="3">
      <c r="A297" s="1" t="s">
        <v>902</v>
      </c>
      <c r="B297" s="1"/>
      <c r="C297" s="4"/>
      <c r="D297" s="20" t="s">
        <v>903</v>
      </c>
      <c r="E297" s="1" t="str">
        <f>CONCATENATE("=",'Sistema de água potável'!$D$4,"-",'Sistema de água potável'!$D$8,D297)</f>
        <v>=XL01 WP001-WP01++LNC02.06002</v>
      </c>
      <c r="F297" s="1" t="e">
        <f ca="1">_xludf.CONCAT(E297," [Tub_Água_Pot_TE_E6_TunelEl114,5]")</f>
        <v>#NAME?</v>
      </c>
      <c r="G297" s="1" t="s">
        <v>881</v>
      </c>
      <c r="H297" s="5" t="e">
        <f t="shared" ca="1" si="4"/>
        <v>#NAME?</v>
      </c>
      <c r="J297" s="4"/>
    </row>
    <row r="298" spans="1:10" ht="14.25" hidden="1" outlineLevel="3">
      <c r="A298" s="1" t="s">
        <v>904</v>
      </c>
      <c r="B298" s="1"/>
      <c r="C298" s="4"/>
      <c r="D298" s="20" t="s">
        <v>905</v>
      </c>
      <c r="E298" s="1" t="str">
        <f>CONCATENATE("=",'Sistema de água potável'!$D$4,"-",'Sistema de água potável'!$D$8,D298)</f>
        <v>=XL01 WP001-WP01++LNC02.06003</v>
      </c>
      <c r="F298" s="1" t="e">
        <f ca="1">_xludf.CONCAT(E298," [Tub_Água_Pot_TE_E6_GaleriaEl140]")</f>
        <v>#NAME?</v>
      </c>
      <c r="G298" s="1"/>
      <c r="H298" s="5" t="e">
        <f t="shared" ca="1" si="4"/>
        <v>#NAME?</v>
      </c>
      <c r="J298" s="4"/>
    </row>
    <row r="299" spans="1:10" ht="14.25" hidden="1" outlineLevel="3">
      <c r="A299" s="1" t="s">
        <v>906</v>
      </c>
      <c r="B299" s="1"/>
      <c r="C299" s="4"/>
      <c r="D299" s="20" t="s">
        <v>907</v>
      </c>
      <c r="E299" s="1" t="str">
        <f>CONCATENATE("=",'Sistema de água potável'!$D$4,"-",'Sistema de água potável'!$D$8,D299)</f>
        <v>=XL01 WP001-WP01++LNC02.06004</v>
      </c>
      <c r="F299" s="1" t="e">
        <f ca="1">_xludf.CONCAT(E299," [Tub_Água_Pot_TE_E6_GaleriaEl169]")</f>
        <v>#NAME?</v>
      </c>
      <c r="G299" s="1"/>
      <c r="H299" s="5" t="e">
        <f t="shared" ca="1" si="4"/>
        <v>#NAME?</v>
      </c>
      <c r="J299" s="4"/>
    </row>
    <row r="300" spans="1:10" ht="14.25" hidden="1" outlineLevel="2" collapsed="1">
      <c r="A300" s="19" t="s">
        <v>908</v>
      </c>
      <c r="B300" s="1"/>
      <c r="C300" s="4"/>
      <c r="D300" s="20" t="s">
        <v>909</v>
      </c>
      <c r="E300" s="1" t="str">
        <f>CONCATENATE("=",'Sistema de água potável'!$D$4,"-",'Sistema de água potável'!$D$8,D300)</f>
        <v>=XL01 WP001-WP01++LNC02.07</v>
      </c>
      <c r="F300" s="1" t="e">
        <f ca="1">_xludf.CONCAT(E300," [Tub_Água_Pot_TE_E7]")</f>
        <v>#NAME?</v>
      </c>
      <c r="G300" s="1"/>
      <c r="H300" s="5" t="e">
        <f t="shared" ca="1" si="4"/>
        <v>#NAME?</v>
      </c>
      <c r="J300" s="4"/>
    </row>
    <row r="301" spans="1:10" ht="14.25" hidden="1" outlineLevel="3">
      <c r="A301" s="1" t="s">
        <v>910</v>
      </c>
      <c r="B301" s="1"/>
      <c r="C301" s="4"/>
      <c r="D301" s="20" t="s">
        <v>911</v>
      </c>
      <c r="E301" s="1" t="str">
        <f>CONCATENATE("=",'Sistema de água potável'!$D$4,"-",'Sistema de água potável'!$D$8,D301)</f>
        <v>=XL01 WP001-WP01++LNC02.07001</v>
      </c>
      <c r="F301" s="1" t="e">
        <f ca="1">_xludf.CONCAT(E301," [Tub_Água_Pot_TE_E7_ReservatórioÁguaA]")</f>
        <v>#NAME?</v>
      </c>
      <c r="G301" s="1" t="s">
        <v>912</v>
      </c>
      <c r="H301" s="5" t="e">
        <f t="shared" ca="1" si="4"/>
        <v>#NAME?</v>
      </c>
      <c r="J301" s="4"/>
    </row>
    <row r="302" spans="1:10" ht="14.25" hidden="1" outlineLevel="3">
      <c r="A302" s="1" t="s">
        <v>913</v>
      </c>
      <c r="B302" s="1"/>
      <c r="C302" s="4"/>
      <c r="D302" s="20" t="s">
        <v>914</v>
      </c>
      <c r="E302" s="1" t="str">
        <f>CONCATENATE("=",'Sistema de água potável'!$D$4,"-",'Sistema de água potável'!$D$8,D302)</f>
        <v>=XL01 WP001-WP01++LNC02.07002</v>
      </c>
      <c r="F302" s="1" t="e">
        <f ca="1">_xludf.CONCAT(E302," [Tub_Água_Pot_TE_E7_ReservatórioÁguaB]")</f>
        <v>#NAME?</v>
      </c>
      <c r="G302" s="1" t="s">
        <v>912</v>
      </c>
      <c r="H302" s="5" t="e">
        <f t="shared" ca="1" si="4"/>
        <v>#NAME?</v>
      </c>
      <c r="J302" s="4"/>
    </row>
    <row r="303" spans="1:10" ht="14.25" hidden="1" outlineLevel="3">
      <c r="A303" s="1" t="s">
        <v>915</v>
      </c>
      <c r="B303" s="1"/>
      <c r="C303" s="4"/>
      <c r="D303" s="20" t="s">
        <v>916</v>
      </c>
      <c r="E303" s="1" t="str">
        <f>CONCATENATE("=",'Sistema de água potável'!$D$4,"-",'Sistema de água potável'!$D$8,D303)</f>
        <v>=XL01 WP001-WP01++LNC02.07003</v>
      </c>
      <c r="F303" s="1" t="e">
        <f ca="1">_xludf.CONCAT(E303," [Tub_Água_Pot_TE_E7_Laboratório]")</f>
        <v>#NAME?</v>
      </c>
      <c r="G303" s="1"/>
      <c r="H303" s="5" t="e">
        <f t="shared" ca="1" si="4"/>
        <v>#NAME?</v>
      </c>
      <c r="J303" s="4"/>
    </row>
    <row r="304" spans="1:10" ht="14.25" hidden="1" outlineLevel="3">
      <c r="A304" s="1" t="s">
        <v>917</v>
      </c>
      <c r="B304" s="1"/>
      <c r="C304" s="4"/>
      <c r="D304" s="20" t="s">
        <v>918</v>
      </c>
      <c r="E304" s="1" t="str">
        <f>CONCATENATE("=",'Sistema de água potável'!$D$4,"-",'Sistema de água potável'!$D$8,D304)</f>
        <v>=XL01 WP001-WP01++LNC02.07004</v>
      </c>
      <c r="F304" s="1" t="e">
        <f ca="1">_xludf.CONCAT(E304," [Tub_Água_Pot_TE_E7_Depósito]")</f>
        <v>#NAME?</v>
      </c>
      <c r="G304" s="1"/>
      <c r="H304" s="5" t="e">
        <f t="shared" ca="1" si="4"/>
        <v>#NAME?</v>
      </c>
      <c r="J304" s="4"/>
    </row>
    <row r="305" spans="1:10" ht="14.25" hidden="1" outlineLevel="3">
      <c r="A305" s="1" t="s">
        <v>919</v>
      </c>
      <c r="B305" s="1"/>
      <c r="C305" s="4"/>
      <c r="D305" s="20" t="s">
        <v>920</v>
      </c>
      <c r="E305" s="1" t="str">
        <f>CONCATENATE("=",'Sistema de água potável'!$D$4,"-",'Sistema de água potável'!$D$8,D305)</f>
        <v>=XL01 WP001-WP01++LNC02.07005</v>
      </c>
      <c r="F305" s="1" t="e">
        <f ca="1">_xludf.CONCAT(E305," [Tub_Água_Pot_TE_E7_Sanitário]")</f>
        <v>#NAME?</v>
      </c>
      <c r="G305" s="1"/>
      <c r="H305" s="5" t="e">
        <f t="shared" ca="1" si="4"/>
        <v>#NAME?</v>
      </c>
      <c r="J305" s="4"/>
    </row>
    <row r="306" spans="1:10" ht="14.25" hidden="1" outlineLevel="3">
      <c r="A306" s="1" t="s">
        <v>921</v>
      </c>
      <c r="B306" s="1"/>
      <c r="C306" s="4"/>
      <c r="D306" s="20" t="s">
        <v>922</v>
      </c>
      <c r="E306" s="1" t="str">
        <f>CONCATENATE("=",'Sistema de água potável'!$D$4,"-",'Sistema de água potável'!$D$8,D306)</f>
        <v>=XL01 WP001-WP01++LNC02.07006</v>
      </c>
      <c r="F306" s="1" t="e">
        <f ca="1">_xludf.CONCAT(E306," [Tub_Água_Pot_TE_E7_ÁreaCirculaçãoLab]")</f>
        <v>#NAME?</v>
      </c>
      <c r="G306" s="1"/>
      <c r="H306" s="5" t="e">
        <f t="shared" ca="1" si="4"/>
        <v>#NAME?</v>
      </c>
      <c r="J306" s="4"/>
    </row>
    <row r="307" spans="1:10" ht="14.25" hidden="1" outlineLevel="3">
      <c r="A307" s="1" t="s">
        <v>923</v>
      </c>
      <c r="B307" s="1"/>
      <c r="C307" s="4"/>
      <c r="D307" s="20" t="s">
        <v>924</v>
      </c>
      <c r="E307" s="1" t="str">
        <f>CONCATENATE("=",'Sistema de água potável'!$D$4,"-",'Sistema de água potável'!$D$8,D307)</f>
        <v>=XL01 WP001-WP01++LNC02.07007</v>
      </c>
      <c r="F307" s="1" t="e">
        <f ca="1">_xludf.CONCAT(E307," [Tub_Água_Pot_TE_E7_ReservatórioÁguaAdicional]")</f>
        <v>#NAME?</v>
      </c>
      <c r="G307" s="1"/>
      <c r="H307" s="5" t="e">
        <f t="shared" ca="1" si="4"/>
        <v>#NAME?</v>
      </c>
      <c r="J307" s="4"/>
    </row>
    <row r="308" spans="1:10" ht="14.25" hidden="1" outlineLevel="3">
      <c r="A308" s="1" t="s">
        <v>925</v>
      </c>
      <c r="B308" s="1"/>
      <c r="C308" s="4"/>
      <c r="D308" s="20" t="s">
        <v>926</v>
      </c>
      <c r="E308" s="1" t="str">
        <f>CONCATENATE("=",'Sistema de água potável'!$D$4,"-",'Sistema de água potável'!$D$8,D308)</f>
        <v>=XL01 WP001-WP01++LNC02.07008</v>
      </c>
      <c r="F308" s="1" t="e">
        <f ca="1">_xludf.CONCAT(E308," [Tub_Água_Pot_TE_E7_Escada]")</f>
        <v>#NAME?</v>
      </c>
      <c r="G308" s="1"/>
      <c r="H308" s="5" t="e">
        <f t="shared" ca="1" si="4"/>
        <v>#NAME?</v>
      </c>
      <c r="J308" s="4"/>
    </row>
    <row r="309" spans="1:10" ht="14.25" outlineLevel="1" collapsed="1">
      <c r="A309" s="1" t="s">
        <v>927</v>
      </c>
      <c r="B309" s="1" t="s">
        <v>928</v>
      </c>
      <c r="C309" s="4" t="s">
        <v>929</v>
      </c>
      <c r="D309" s="20" t="s">
        <v>930</v>
      </c>
      <c r="E309" s="1" t="str">
        <f>CONCATENATE("=",'Sistema de água potável'!$D$4,"-",'Sistema de água potável'!$D$8,D309)</f>
        <v>=XL01 WP001-WP01++LNC03</v>
      </c>
      <c r="F309" s="1" t="e">
        <f ca="1">_xludf.CONCAT(E309," [Tub_Água_Pot_TF]")</f>
        <v>#NAME?</v>
      </c>
      <c r="H309" s="5" t="e">
        <f t="shared" ca="1" si="4"/>
        <v>#NAME?</v>
      </c>
      <c r="J309" s="4"/>
    </row>
    <row r="310" spans="1:10" ht="14.25" hidden="1" outlineLevel="2" collapsed="1">
      <c r="A310" s="1" t="s">
        <v>931</v>
      </c>
      <c r="B310" s="1" t="s">
        <v>932</v>
      </c>
      <c r="C310" s="4" t="s">
        <v>933</v>
      </c>
      <c r="D310" s="20" t="s">
        <v>934</v>
      </c>
      <c r="E310" s="1" t="str">
        <f>CONCATENATE("=",'Sistema de água potável'!$D$4,"-",'Sistema de água potável'!$D$8,D310)</f>
        <v>=XL01 WP001-WP01++LNC03.01</v>
      </c>
      <c r="F310" s="1" t="e">
        <f ca="1">_xludf.CONCAT(E310," [Tub_Água_Pot_TF_F1]")</f>
        <v>#NAME?</v>
      </c>
      <c r="H310" s="5" t="e">
        <f t="shared" ca="1" si="4"/>
        <v>#NAME?</v>
      </c>
      <c r="J310" s="4"/>
    </row>
    <row r="311" spans="1:10" ht="14.25" hidden="1" outlineLevel="3">
      <c r="A311" s="1" t="s">
        <v>935</v>
      </c>
      <c r="B311" s="1"/>
      <c r="C311" s="4"/>
      <c r="D311" s="20" t="s">
        <v>936</v>
      </c>
      <c r="E311" s="1" t="str">
        <f>CONCATENATE("=",'Sistema de água potável'!$D$4,"-",'Sistema de água potável'!$D$8,D311)</f>
        <v>=XL01 WP001-WP01++LNC03.01001</v>
      </c>
      <c r="F311" s="1" t="e">
        <f ca="1">_xludf.CONCAT(E311," [Tub_Água_Pot_TF_F1_TunelDrangemEl60]")</f>
        <v>#NAME?</v>
      </c>
      <c r="G311" s="1" t="s">
        <v>860</v>
      </c>
      <c r="H311" s="5" t="e">
        <f t="shared" ca="1" si="4"/>
        <v>#NAME?</v>
      </c>
      <c r="J311" s="4"/>
    </row>
    <row r="312" spans="1:10" ht="14.25" hidden="1" outlineLevel="3">
      <c r="A312" s="1" t="s">
        <v>937</v>
      </c>
      <c r="B312" s="1"/>
      <c r="C312" s="4"/>
      <c r="D312" s="20" t="s">
        <v>938</v>
      </c>
      <c r="E312" s="1" t="str">
        <f>CONCATENATE("=",'Sistema de água potável'!$D$4,"-",'Sistema de água potável'!$D$8,D312)</f>
        <v>=XL01 WP001-WP01++LNC03.01002</v>
      </c>
      <c r="F312" s="1" t="e">
        <f ca="1">_xludf.CONCAT(E312," [Tub_Água_Pot_TF_F1_GaleriaEl84]")</f>
        <v>#NAME?</v>
      </c>
      <c r="G312" s="1" t="s">
        <v>939</v>
      </c>
      <c r="H312" s="5" t="e">
        <f t="shared" ca="1" si="4"/>
        <v>#NAME?</v>
      </c>
      <c r="J312" s="4"/>
    </row>
    <row r="313" spans="1:10" ht="14.25" hidden="1" outlineLevel="3">
      <c r="A313" s="1" t="s">
        <v>940</v>
      </c>
      <c r="B313" s="1"/>
      <c r="C313" s="4"/>
      <c r="D313" s="20" t="s">
        <v>941</v>
      </c>
      <c r="E313" s="1" t="str">
        <f>CONCATENATE("=",'Sistema de água potável'!$D$4,"-",'Sistema de água potável'!$D$8,D313)</f>
        <v>=XL01 WP001-WP01++LNC03.01003</v>
      </c>
      <c r="F313" s="1" t="e">
        <f ca="1">_xludf.CONCAT(E313," [Tub_Água_Pot_TF_F1_GaleriaEl96,5]")</f>
        <v>#NAME?</v>
      </c>
      <c r="G313" s="1" t="s">
        <v>942</v>
      </c>
      <c r="H313" s="5" t="e">
        <f t="shared" ca="1" si="4"/>
        <v>#NAME?</v>
      </c>
      <c r="J313" s="4"/>
    </row>
    <row r="314" spans="1:10" ht="14.25" hidden="1" outlineLevel="3">
      <c r="A314" s="1" t="s">
        <v>943</v>
      </c>
      <c r="B314" s="1"/>
      <c r="C314" s="4"/>
      <c r="D314" s="20" t="s">
        <v>944</v>
      </c>
      <c r="E314" s="1" t="str">
        <f>CONCATENATE("=",'Sistema de água potável'!$D$4,"-",'Sistema de água potável'!$D$8,D314)</f>
        <v>=XL01 WP001-WP01++LNC03.01004</v>
      </c>
      <c r="F314" s="1" t="e">
        <f ca="1">_xludf.CONCAT(E314," [Tub_Água_Pot_TF_F1_TunelEl114,5]")</f>
        <v>#NAME?</v>
      </c>
      <c r="G314" s="1" t="s">
        <v>881</v>
      </c>
      <c r="H314" s="5" t="e">
        <f t="shared" ca="1" si="4"/>
        <v>#NAME?</v>
      </c>
      <c r="J314" s="4"/>
    </row>
    <row r="315" spans="1:10" ht="14.25" hidden="1" outlineLevel="3">
      <c r="A315" s="1" t="s">
        <v>945</v>
      </c>
      <c r="B315" s="1"/>
      <c r="C315" s="4"/>
      <c r="D315" s="20" t="s">
        <v>946</v>
      </c>
      <c r="E315" s="1" t="str">
        <f>CONCATENATE("=",'Sistema de água potável'!$D$4,"-",'Sistema de água potável'!$D$8,D315)</f>
        <v>=XL01 WP001-WP01++LNC03.01005</v>
      </c>
      <c r="F315" s="1" t="e">
        <f ca="1">_xludf.CONCAT(E315," [Tub_Água_Pot_TF_F1_GaleriaEl123]")</f>
        <v>#NAME?</v>
      </c>
      <c r="G315" s="1" t="s">
        <v>947</v>
      </c>
      <c r="H315" s="5" t="e">
        <f t="shared" ca="1" si="4"/>
        <v>#NAME?</v>
      </c>
      <c r="J315" s="4"/>
    </row>
    <row r="316" spans="1:10" ht="14.25" hidden="1" outlineLevel="3">
      <c r="A316" s="1" t="s">
        <v>948</v>
      </c>
      <c r="B316" s="1"/>
      <c r="C316" s="4"/>
      <c r="D316" s="20" t="s">
        <v>949</v>
      </c>
      <c r="E316" s="1" t="str">
        <f>CONCATENATE("=",'Sistema de água potável'!$D$4,"-",'Sistema de água potável'!$D$8,D316)</f>
        <v>=XL01 WP001-WP01++LNC03.01006</v>
      </c>
      <c r="F316" s="1" t="e">
        <f ca="1">_xludf.CONCAT(E316," [Tub_Água_Pot_TF_F1_GaleriaEl135]")</f>
        <v>#NAME?</v>
      </c>
      <c r="G316" s="1" t="s">
        <v>950</v>
      </c>
      <c r="H316" s="5" t="e">
        <f t="shared" ca="1" si="4"/>
        <v>#NAME?</v>
      </c>
      <c r="J316" s="4"/>
    </row>
    <row r="317" spans="1:10" ht="14.25" hidden="1" outlineLevel="3">
      <c r="A317" s="1" t="s">
        <v>951</v>
      </c>
      <c r="B317" s="1"/>
      <c r="C317" s="4"/>
      <c r="D317" s="20" t="s">
        <v>952</v>
      </c>
      <c r="E317" s="1" t="str">
        <f>CONCATENATE("=",'Sistema de água potável'!$D$4,"-",'Sistema de água potável'!$D$8,D317)</f>
        <v>=XL01 WP001-WP01++LNC03.01007</v>
      </c>
      <c r="F317" s="1" t="e">
        <f ca="1">_xludf.CONCAT(E317," [Tub_Água_Pot_TF_F1_GaleriaEl141]")</f>
        <v>#NAME?</v>
      </c>
      <c r="G317" s="1" t="s">
        <v>953</v>
      </c>
      <c r="H317" s="5" t="e">
        <f t="shared" ca="1" si="4"/>
        <v>#NAME?</v>
      </c>
      <c r="J317" s="4"/>
    </row>
    <row r="318" spans="1:10" ht="14.25" hidden="1" outlineLevel="3">
      <c r="A318" s="1" t="s">
        <v>954</v>
      </c>
      <c r="B318" s="1"/>
      <c r="C318" s="4"/>
      <c r="D318" s="20" t="s">
        <v>955</v>
      </c>
      <c r="E318" s="1" t="str">
        <f>CONCATENATE("=",'Sistema de água potável'!$D$4,"-",'Sistema de água potável'!$D$8,D318)</f>
        <v>=XL01 WP001-WP01++LNC03.01008</v>
      </c>
      <c r="F318" s="1" t="e">
        <f ca="1">_xludf.CONCAT(E318," [Tub_Água_Pot_TF_F1_GaleriaEl169Montante]")</f>
        <v>#NAME?</v>
      </c>
      <c r="G318" s="1" t="s">
        <v>956</v>
      </c>
      <c r="H318" s="5" t="e">
        <f t="shared" ca="1" si="4"/>
        <v>#NAME?</v>
      </c>
      <c r="J318" s="4"/>
    </row>
    <row r="319" spans="1:10" ht="14.25" hidden="1" outlineLevel="3">
      <c r="A319" s="1" t="s">
        <v>957</v>
      </c>
      <c r="B319" s="1"/>
      <c r="C319" s="4"/>
      <c r="D319" s="20" t="s">
        <v>958</v>
      </c>
      <c r="E319" s="1" t="str">
        <f>CONCATENATE("=",'Sistema de água potável'!$D$4,"-",'Sistema de água potável'!$D$8,D319)</f>
        <v>=XL01 WP001-WP01++LNC03.01009</v>
      </c>
      <c r="F319" s="1" t="e">
        <f ca="1">_xludf.CONCAT(E319," [Tub_Água_Pot_TF_F1_GaleriaEl169Jusante]")</f>
        <v>#NAME?</v>
      </c>
      <c r="G319" s="1" t="s">
        <v>956</v>
      </c>
      <c r="H319" s="5" t="e">
        <f t="shared" ca="1" si="4"/>
        <v>#NAME?</v>
      </c>
      <c r="J319" s="4"/>
    </row>
    <row r="320" spans="1:10" ht="14.25" hidden="1" outlineLevel="3">
      <c r="A320" s="1" t="s">
        <v>959</v>
      </c>
      <c r="B320" s="1"/>
      <c r="C320" s="4"/>
      <c r="D320" s="20" t="s">
        <v>960</v>
      </c>
      <c r="E320" s="1" t="str">
        <f>CONCATENATE("=",'Sistema de água potável'!$D$4,"-",'Sistema de água potável'!$D$8,D320)</f>
        <v>=XL01 WP001-WP01++LNC03.01010</v>
      </c>
      <c r="F320" s="1" t="e">
        <f ca="1">_xludf.CONCAT(E320," [Tub_Água_Pot_TF_F1_GaleriaEl174]")</f>
        <v>#NAME?</v>
      </c>
      <c r="G320" s="1" t="s">
        <v>956</v>
      </c>
      <c r="H320" s="5" t="e">
        <f t="shared" ca="1" si="4"/>
        <v>#NAME?</v>
      </c>
      <c r="J320" s="4"/>
    </row>
    <row r="321" spans="1:10" ht="14.25" hidden="1" outlineLevel="3">
      <c r="A321" s="1" t="s">
        <v>961</v>
      </c>
      <c r="B321" s="1"/>
      <c r="C321" s="4"/>
      <c r="D321" s="20" t="s">
        <v>962</v>
      </c>
      <c r="E321" s="1" t="str">
        <f>CONCATENATE("=",'Sistema de água potável'!$D$4,"-",'Sistema de água potável'!$D$8,D321)</f>
        <v>=XL01 WP001-WP01++LNC03.01011</v>
      </c>
      <c r="F321" s="1" t="e">
        <f ca="1">_xludf.CONCAT(E321," [Tub_Água_Pot_TF_F1_GaleriaEl214]")</f>
        <v>#NAME?</v>
      </c>
      <c r="G321" s="1" t="s">
        <v>963</v>
      </c>
      <c r="H321" s="5" t="e">
        <f t="shared" ca="1" si="4"/>
        <v>#NAME?</v>
      </c>
      <c r="J321" s="4"/>
    </row>
    <row r="322" spans="1:10" ht="14.25" hidden="1" outlineLevel="3">
      <c r="A322" s="1" t="s">
        <v>964</v>
      </c>
      <c r="B322" s="1"/>
      <c r="C322" s="4"/>
      <c r="D322" s="20" t="s">
        <v>965</v>
      </c>
      <c r="E322" s="1" t="str">
        <f>CONCATENATE("=",'Sistema de água potável'!$D$4,"-",'Sistema de água potável'!$D$8,D322)</f>
        <v>=XL01 WP001-WP01++LNC03.01012</v>
      </c>
      <c r="F322" s="1" t="e">
        <f ca="1">_xludf.CONCAT(E322," [Tub_Água_Pot_TF_F1_SalaComandosComporta]")</f>
        <v>#NAME?</v>
      </c>
      <c r="G322" s="1" t="s">
        <v>966</v>
      </c>
      <c r="H322" s="5" t="e">
        <f t="shared" ca="1" si="4"/>
        <v>#NAME?</v>
      </c>
      <c r="J322" s="4"/>
    </row>
    <row r="323" spans="1:10" ht="14.25" hidden="1" outlineLevel="3">
      <c r="A323" s="1" t="s">
        <v>967</v>
      </c>
      <c r="B323" s="1"/>
      <c r="C323" s="4"/>
      <c r="D323" s="20" t="s">
        <v>968</v>
      </c>
      <c r="E323" s="1" t="str">
        <f>CONCATENATE("=",'Sistema de água potável'!$D$4,"-",'Sistema de água potável'!$D$8,D323)</f>
        <v>=XL01 WP001-WP01++LNC03.01013</v>
      </c>
      <c r="F323" s="1" t="e">
        <f ca="1">_xludf.CONCAT(E323," [Tub_Água_Pot_TF_F1_SalaEquipamentosEletricos]")</f>
        <v>#NAME?</v>
      </c>
      <c r="G323" s="1" t="s">
        <v>969</v>
      </c>
      <c r="H323" s="5" t="e">
        <f t="shared" ca="1" si="4"/>
        <v>#NAME?</v>
      </c>
      <c r="J323" s="4"/>
    </row>
    <row r="324" spans="1:10" ht="14.25" hidden="1" outlineLevel="3">
      <c r="A324" s="1" t="s">
        <v>970</v>
      </c>
      <c r="B324" s="1"/>
      <c r="C324" s="4"/>
      <c r="D324" s="20" t="s">
        <v>971</v>
      </c>
      <c r="E324" s="1" t="str">
        <f>CONCATENATE("=",'Sistema de água potável'!$D$4,"-",'Sistema de água potável'!$D$8,D324)</f>
        <v>=XL01 WP001-WP01++LNC03.01014</v>
      </c>
      <c r="G324" s="1"/>
      <c r="H324" s="5">
        <f t="shared" si="4"/>
        <v>0</v>
      </c>
      <c r="J324" s="21"/>
    </row>
    <row r="325" spans="1:10" ht="14.25" hidden="1" outlineLevel="2" collapsed="1">
      <c r="A325" s="1" t="s">
        <v>972</v>
      </c>
      <c r="B325" s="1" t="s">
        <v>973</v>
      </c>
      <c r="C325" s="4" t="s">
        <v>974</v>
      </c>
      <c r="D325" s="20" t="s">
        <v>975</v>
      </c>
      <c r="E325" s="1" t="str">
        <f>CONCATENATE("=",'Sistema de água potável'!$D$4,"-",'Sistema de água potável'!$D$8,D325)</f>
        <v>=XL01 WP001-WP01++LNC03.02</v>
      </c>
      <c r="H325" s="5">
        <f t="shared" si="4"/>
        <v>0</v>
      </c>
      <c r="J325" s="4"/>
    </row>
    <row r="326" spans="1:10" ht="14.25" hidden="1" outlineLevel="3">
      <c r="A326" s="1" t="s">
        <v>976</v>
      </c>
      <c r="B326" s="1"/>
      <c r="C326" s="4"/>
      <c r="D326" s="20" t="s">
        <v>977</v>
      </c>
      <c r="E326" s="1" t="str">
        <f>CONCATENATE("=",'Sistema de água potável'!$D$4,"-",'Sistema de água potável'!$D$8,D326)</f>
        <v>=XL01 WP001-WP01++LNC03.02001</v>
      </c>
      <c r="G326" s="1" t="s">
        <v>860</v>
      </c>
      <c r="H326" s="5">
        <f t="shared" si="4"/>
        <v>0</v>
      </c>
      <c r="J326" s="4"/>
    </row>
    <row r="327" spans="1:10" ht="14.25" hidden="1" outlineLevel="3">
      <c r="A327" s="1" t="s">
        <v>978</v>
      </c>
      <c r="B327" s="1"/>
      <c r="C327" s="4"/>
      <c r="D327" s="20" t="s">
        <v>979</v>
      </c>
      <c r="E327" s="1" t="str">
        <f>CONCATENATE("=",'Sistema de água potável'!$D$4,"-",'Sistema de água potável'!$D$8,D327)</f>
        <v>=XL01 WP001-WP01++LNC03.02002</v>
      </c>
      <c r="G327" s="1" t="s">
        <v>939</v>
      </c>
      <c r="H327" s="5">
        <f t="shared" si="4"/>
        <v>0</v>
      </c>
      <c r="J327" s="4"/>
    </row>
    <row r="328" spans="1:10" ht="14.25" hidden="1" outlineLevel="3">
      <c r="A328" s="1" t="s">
        <v>980</v>
      </c>
      <c r="B328" s="1"/>
      <c r="C328" s="4"/>
      <c r="D328" s="20" t="s">
        <v>981</v>
      </c>
      <c r="E328" s="1" t="str">
        <f>CONCATENATE("=",'Sistema de água potável'!$D$4,"-",'Sistema de água potável'!$D$8,D328)</f>
        <v>=XL01 WP001-WP01++LNC03.02003</v>
      </c>
      <c r="G328" s="1" t="s">
        <v>942</v>
      </c>
      <c r="H328" s="5">
        <f t="shared" si="4"/>
        <v>0</v>
      </c>
      <c r="J328" s="4"/>
    </row>
    <row r="329" spans="1:10" ht="14.25" hidden="1" outlineLevel="3">
      <c r="A329" s="1" t="s">
        <v>982</v>
      </c>
      <c r="B329" s="1"/>
      <c r="C329" s="4"/>
      <c r="D329" s="20" t="s">
        <v>983</v>
      </c>
      <c r="E329" s="1" t="str">
        <f>CONCATENATE("=",'Sistema de água potável'!$D$4,"-",'Sistema de água potável'!$D$8,D329)</f>
        <v>=XL01 WP001-WP01++LNC03.02004</v>
      </c>
      <c r="G329" s="1" t="s">
        <v>984</v>
      </c>
      <c r="H329" s="5">
        <f t="shared" si="4"/>
        <v>0</v>
      </c>
      <c r="J329" s="4"/>
    </row>
    <row r="330" spans="1:10" ht="14.25" hidden="1" outlineLevel="3">
      <c r="A330" s="1" t="s">
        <v>985</v>
      </c>
      <c r="B330" s="1"/>
      <c r="C330" s="4"/>
      <c r="D330" s="20" t="s">
        <v>986</v>
      </c>
      <c r="E330" s="1" t="str">
        <f>CONCATENATE("=",'Sistema de água potável'!$D$4,"-",'Sistema de água potável'!$D$8,D330)</f>
        <v>=XL01 WP001-WP01++LNC03.02005</v>
      </c>
      <c r="G330" s="1" t="s">
        <v>987</v>
      </c>
      <c r="H330" s="5">
        <f t="shared" si="4"/>
        <v>0</v>
      </c>
      <c r="J330" s="4"/>
    </row>
    <row r="331" spans="1:10" ht="14.25" hidden="1" outlineLevel="3">
      <c r="A331" s="1" t="s">
        <v>988</v>
      </c>
      <c r="B331" s="1"/>
      <c r="C331" s="4"/>
      <c r="D331" s="20" t="s">
        <v>989</v>
      </c>
      <c r="E331" s="1" t="str">
        <f>CONCATENATE("=",'Sistema de água potável'!$D$4,"-",'Sistema de água potável'!$D$8,D331)</f>
        <v>=XL01 WP001-WP01++LNC03.02006</v>
      </c>
      <c r="G331" s="1" t="s">
        <v>953</v>
      </c>
      <c r="H331" s="5">
        <f t="shared" si="4"/>
        <v>0</v>
      </c>
      <c r="J331" s="4"/>
    </row>
    <row r="332" spans="1:10" ht="14.25" hidden="1" outlineLevel="3">
      <c r="A332" s="1" t="s">
        <v>990</v>
      </c>
      <c r="B332" s="1"/>
      <c r="C332" s="4"/>
      <c r="D332" s="20" t="s">
        <v>991</v>
      </c>
      <c r="E332" s="1" t="str">
        <f>CONCATENATE("=",'Sistema de água potável'!$D$4,"-",'Sistema de água potável'!$D$8,D332)</f>
        <v>=XL01 WP001-WP01++LNC03.02007</v>
      </c>
      <c r="G332" s="1" t="s">
        <v>956</v>
      </c>
      <c r="H332" s="5">
        <f t="shared" si="4"/>
        <v>0</v>
      </c>
      <c r="J332" s="4"/>
    </row>
    <row r="333" spans="1:10" ht="14.25" hidden="1" outlineLevel="3">
      <c r="A333" s="1" t="s">
        <v>992</v>
      </c>
      <c r="B333" s="1"/>
      <c r="C333" s="4"/>
      <c r="D333" s="20" t="s">
        <v>993</v>
      </c>
      <c r="E333" s="1" t="str">
        <f>CONCATENATE("=",'Sistema de água potável'!$D$4,"-",'Sistema de água potável'!$D$8,D333)</f>
        <v>=XL01 WP001-WP01++LNC03.02008</v>
      </c>
      <c r="G333" s="1" t="s">
        <v>956</v>
      </c>
      <c r="H333" s="5">
        <f t="shared" si="4"/>
        <v>0</v>
      </c>
      <c r="J333" s="4"/>
    </row>
    <row r="334" spans="1:10" ht="14.25" hidden="1" outlineLevel="3">
      <c r="A334" s="1" t="s">
        <v>994</v>
      </c>
      <c r="B334" s="1"/>
      <c r="C334" s="4"/>
      <c r="D334" s="20" t="s">
        <v>995</v>
      </c>
      <c r="E334" s="1" t="str">
        <f>CONCATENATE("=",'Sistema de água potável'!$D$4,"-",'Sistema de água potável'!$D$8,D334)</f>
        <v>=XL01 WP001-WP01++LNC03.02009</v>
      </c>
      <c r="G334" s="1" t="s">
        <v>956</v>
      </c>
      <c r="H334" s="5">
        <f t="shared" si="4"/>
        <v>0</v>
      </c>
      <c r="J334" s="4"/>
    </row>
    <row r="335" spans="1:10" ht="14.25" hidden="1" outlineLevel="3">
      <c r="A335" s="1" t="s">
        <v>996</v>
      </c>
      <c r="B335" s="1"/>
      <c r="C335" s="4"/>
      <c r="D335" s="20" t="s">
        <v>997</v>
      </c>
      <c r="E335" s="1" t="str">
        <f>CONCATENATE("=",'Sistema de água potável'!$D$4,"-",'Sistema de água potável'!$D$8,D335)</f>
        <v>=XL01 WP001-WP01++LNC03.02010</v>
      </c>
      <c r="G335" s="1" t="s">
        <v>998</v>
      </c>
      <c r="H335" s="5">
        <f t="shared" si="4"/>
        <v>0</v>
      </c>
      <c r="J335" s="4"/>
    </row>
    <row r="336" spans="1:10" ht="14.25" hidden="1" outlineLevel="3">
      <c r="A336" s="1" t="s">
        <v>999</v>
      </c>
      <c r="B336" s="1"/>
      <c r="C336" s="4"/>
      <c r="D336" s="20" t="s">
        <v>1000</v>
      </c>
      <c r="E336" s="1" t="str">
        <f>CONCATENATE("=",'Sistema de água potável'!$D$4,"-",'Sistema de água potável'!$D$8,D336)</f>
        <v>=XL01 WP001-WP01++LNC03.02011</v>
      </c>
      <c r="G336" s="1" t="s">
        <v>966</v>
      </c>
      <c r="H336" s="5">
        <f t="shared" si="4"/>
        <v>0</v>
      </c>
      <c r="J336" s="4"/>
    </row>
    <row r="337" spans="1:10" ht="14.25" hidden="1" outlineLevel="3">
      <c r="A337" s="1" t="s">
        <v>1001</v>
      </c>
      <c r="B337" s="1"/>
      <c r="C337" s="4"/>
      <c r="D337" s="20" t="s">
        <v>1002</v>
      </c>
      <c r="E337" s="1" t="str">
        <f>CONCATENATE("=",'Sistema de água potável'!$D$4,"-",'Sistema de água potável'!$D$8,D337)</f>
        <v>=XL01 WP001-WP01++LNC03.02012</v>
      </c>
      <c r="G337" s="1" t="s">
        <v>969</v>
      </c>
      <c r="H337" s="5">
        <f t="shared" si="4"/>
        <v>0</v>
      </c>
      <c r="J337" s="4"/>
    </row>
    <row r="338" spans="1:10" ht="14.25" hidden="1" outlineLevel="3">
      <c r="A338" s="1" t="s">
        <v>1003</v>
      </c>
      <c r="B338" s="1"/>
      <c r="C338" s="4"/>
      <c r="D338" s="20" t="s">
        <v>1004</v>
      </c>
      <c r="E338" s="1" t="str">
        <f>CONCATENATE("=",'Sistema de água potável'!$D$4,"-",'Sistema de água potável'!$D$8,D338)</f>
        <v>=XL01 WP001-WP01++LNC03.02013</v>
      </c>
      <c r="F338" s="1"/>
      <c r="G338" s="1" t="s">
        <v>1005</v>
      </c>
      <c r="H338" s="5">
        <f t="shared" si="4"/>
        <v>0</v>
      </c>
      <c r="J338" s="4"/>
    </row>
    <row r="339" spans="1:10" ht="14.25" hidden="1" outlineLevel="2" collapsed="1">
      <c r="A339" s="1" t="s">
        <v>1006</v>
      </c>
      <c r="B339" s="1" t="s">
        <v>1007</v>
      </c>
      <c r="C339" s="4" t="s">
        <v>1008</v>
      </c>
      <c r="D339" s="20" t="s">
        <v>1009</v>
      </c>
      <c r="E339" s="1" t="str">
        <f>CONCATENATE("=",'Sistema de água potável'!$D$4,"-",'Sistema de água potável'!$D$8,D339)</f>
        <v>=XL01 WP001-WP01++LNC03.03</v>
      </c>
      <c r="H339" s="5">
        <f t="shared" si="4"/>
        <v>0</v>
      </c>
      <c r="J339" s="4"/>
    </row>
    <row r="340" spans="1:10" ht="14.25" hidden="1" outlineLevel="3">
      <c r="A340" s="1" t="s">
        <v>1010</v>
      </c>
      <c r="B340" s="1"/>
      <c r="C340" s="4"/>
      <c r="D340" s="20" t="s">
        <v>1011</v>
      </c>
      <c r="E340" s="1" t="str">
        <f>CONCATENATE("=",'Sistema de água potável'!$D$4,"-",'Sistema de água potável'!$D$8,D340)</f>
        <v>=XL01 WP001-WP01++LNC03.03001</v>
      </c>
      <c r="G340" s="1" t="s">
        <v>860</v>
      </c>
      <c r="H340" s="5">
        <f t="shared" si="4"/>
        <v>0</v>
      </c>
      <c r="J340" s="4"/>
    </row>
    <row r="341" spans="1:10" ht="14.25" hidden="1" outlineLevel="3">
      <c r="A341" s="1" t="s">
        <v>1012</v>
      </c>
      <c r="B341" s="1"/>
      <c r="C341" s="4"/>
      <c r="D341" s="20" t="s">
        <v>1013</v>
      </c>
      <c r="E341" s="1" t="str">
        <f>CONCATENATE("=",'Sistema de água potável'!$D$4,"-",'Sistema de água potável'!$D$8,D341)</f>
        <v>=XL01 WP001-WP01++LNC03.03002</v>
      </c>
      <c r="G341" s="1" t="s">
        <v>1014</v>
      </c>
      <c r="H341" s="5">
        <f t="shared" si="4"/>
        <v>0</v>
      </c>
      <c r="J341" s="4"/>
    </row>
    <row r="342" spans="1:10" ht="14.25" hidden="1" outlineLevel="3">
      <c r="A342" s="1" t="s">
        <v>1015</v>
      </c>
      <c r="B342" s="1"/>
      <c r="C342" s="4"/>
      <c r="D342" s="20" t="s">
        <v>1016</v>
      </c>
      <c r="E342" s="1" t="str">
        <f>CONCATENATE("=",'Sistema de água potável'!$D$4,"-",'Sistema de água potável'!$D$8,D342)</f>
        <v>=XL01 WP001-WP01++LNC03.03003</v>
      </c>
      <c r="G342" s="1" t="s">
        <v>1017</v>
      </c>
      <c r="H342" s="5">
        <f t="shared" si="4"/>
        <v>0</v>
      </c>
      <c r="J342" s="4"/>
    </row>
    <row r="343" spans="1:10" ht="14.25" hidden="1" outlineLevel="3">
      <c r="A343" s="1" t="s">
        <v>1018</v>
      </c>
      <c r="B343" s="1"/>
      <c r="C343" s="4"/>
      <c r="D343" s="20" t="s">
        <v>1019</v>
      </c>
      <c r="E343" s="1" t="str">
        <f>CONCATENATE("=",'Sistema de água potável'!$D$4,"-",'Sistema de água potável'!$D$8,D343)</f>
        <v>=XL01 WP001-WP01++LNC03.03004</v>
      </c>
      <c r="G343" s="1" t="s">
        <v>1020</v>
      </c>
      <c r="H343" s="5">
        <f t="shared" si="4"/>
        <v>0</v>
      </c>
      <c r="J343" s="4"/>
    </row>
    <row r="344" spans="1:10" ht="14.25" hidden="1" outlineLevel="3">
      <c r="A344" s="1" t="s">
        <v>1021</v>
      </c>
      <c r="B344" s="1"/>
      <c r="C344" s="4"/>
      <c r="D344" s="20" t="s">
        <v>1022</v>
      </c>
      <c r="E344" s="1" t="str">
        <f>CONCATENATE("=",'Sistema de água potável'!$D$4,"-",'Sistema de água potável'!$D$8,D344)</f>
        <v>=XL01 WP001-WP01++LNC03.03005</v>
      </c>
      <c r="G344" s="1" t="s">
        <v>1023</v>
      </c>
      <c r="H344" s="5">
        <f t="shared" si="4"/>
        <v>0</v>
      </c>
      <c r="J344" s="4"/>
    </row>
    <row r="345" spans="1:10" ht="14.25" hidden="1" outlineLevel="3">
      <c r="A345" s="1" t="s">
        <v>1024</v>
      </c>
      <c r="B345" s="1"/>
      <c r="C345" s="4"/>
      <c r="D345" s="20" t="s">
        <v>1025</v>
      </c>
      <c r="E345" s="1" t="str">
        <f>CONCATENATE("=",'Sistema de água potável'!$D$4,"-",'Sistema de água potável'!$D$8,D345)</f>
        <v>=XL01 WP001-WP01++LNC03.03006</v>
      </c>
      <c r="G345" s="1" t="s">
        <v>1026</v>
      </c>
      <c r="H345" s="5">
        <f t="shared" si="4"/>
        <v>0</v>
      </c>
      <c r="J345" s="4"/>
    </row>
    <row r="346" spans="1:10" ht="14.25" hidden="1" outlineLevel="3">
      <c r="A346" s="1" t="s">
        <v>1027</v>
      </c>
      <c r="B346" s="1"/>
      <c r="C346" s="4"/>
      <c r="D346" s="20" t="s">
        <v>1028</v>
      </c>
      <c r="E346" s="1" t="str">
        <f>CONCATENATE("=",'Sistema de água potável'!$D$4,"-",'Sistema de água potável'!$D$8,D346)</f>
        <v>=XL01 WP001-WP01++LNC03.03007</v>
      </c>
      <c r="G346" s="1" t="s">
        <v>1029</v>
      </c>
      <c r="H346" s="5">
        <f t="shared" si="4"/>
        <v>0</v>
      </c>
      <c r="J346" s="4"/>
    </row>
    <row r="347" spans="1:10" ht="14.25" hidden="1" outlineLevel="3">
      <c r="A347" s="1" t="s">
        <v>1030</v>
      </c>
      <c r="B347" s="1"/>
      <c r="C347" s="4"/>
      <c r="D347" s="20" t="s">
        <v>1031</v>
      </c>
      <c r="E347" s="1" t="str">
        <f>CONCATENATE("=",'Sistema de água potável'!$D$4,"-",'Sistema de água potável'!$D$8,D347)</f>
        <v>=XL01 WP001-WP01++LNC03.03008</v>
      </c>
      <c r="G347" s="1" t="s">
        <v>1032</v>
      </c>
      <c r="H347" s="5">
        <f t="shared" si="4"/>
        <v>0</v>
      </c>
      <c r="J347" s="4"/>
    </row>
    <row r="348" spans="1:10" ht="14.25" hidden="1" outlineLevel="3">
      <c r="A348" s="1" t="s">
        <v>1033</v>
      </c>
      <c r="B348" s="1"/>
      <c r="C348" s="4"/>
      <c r="D348" s="20" t="s">
        <v>1034</v>
      </c>
      <c r="E348" s="1" t="str">
        <f>CONCATENATE("=",'Sistema de água potável'!$D$4,"-",'Sistema de água potável'!$D$8,D348)</f>
        <v>=XL01 WP001-WP01++LNC03.03009</v>
      </c>
      <c r="G348" s="1" t="s">
        <v>1032</v>
      </c>
      <c r="H348" s="5">
        <f t="shared" si="4"/>
        <v>0</v>
      </c>
      <c r="J348" s="4"/>
    </row>
    <row r="349" spans="1:10" ht="14.25" hidden="1" outlineLevel="3">
      <c r="A349" s="1" t="s">
        <v>1035</v>
      </c>
      <c r="B349" s="1"/>
      <c r="C349" s="4"/>
      <c r="D349" s="20" t="s">
        <v>1036</v>
      </c>
      <c r="E349" s="1" t="str">
        <f>CONCATENATE("=",'Sistema de água potável'!$D$4,"-",'Sistema de água potável'!$D$8,D349)</f>
        <v>=XL01 WP001-WP01++LNC03.03010</v>
      </c>
      <c r="G349" s="1" t="s">
        <v>998</v>
      </c>
      <c r="H349" s="5">
        <f t="shared" si="4"/>
        <v>0</v>
      </c>
      <c r="J349" s="4"/>
    </row>
    <row r="350" spans="1:10" ht="14.25" hidden="1" outlineLevel="3">
      <c r="A350" s="1" t="s">
        <v>1037</v>
      </c>
      <c r="B350" s="1"/>
      <c r="C350" s="4"/>
      <c r="D350" s="20" t="s">
        <v>1038</v>
      </c>
      <c r="E350" s="1" t="str">
        <f>CONCATENATE("=",'Sistema de água potável'!$D$4,"-",'Sistema de água potável'!$D$8,D350)</f>
        <v>=XL01 WP001-WP01++LNC03.03011</v>
      </c>
      <c r="G350" s="1" t="s">
        <v>966</v>
      </c>
      <c r="H350" s="5">
        <f t="shared" si="4"/>
        <v>0</v>
      </c>
      <c r="J350" s="4"/>
    </row>
    <row r="351" spans="1:10" ht="14.25" hidden="1" outlineLevel="3">
      <c r="A351" s="1" t="s">
        <v>1039</v>
      </c>
      <c r="B351" s="1"/>
      <c r="C351" s="4"/>
      <c r="D351" s="20" t="s">
        <v>1040</v>
      </c>
      <c r="E351" s="1" t="str">
        <f>CONCATENATE("=",'Sistema de água potável'!$D$4,"-",'Sistema de água potável'!$D$8,D351)</f>
        <v>=XL01 WP001-WP01++LNC03.03012</v>
      </c>
      <c r="G351" s="1" t="s">
        <v>969</v>
      </c>
      <c r="H351" s="5">
        <f t="shared" si="4"/>
        <v>0</v>
      </c>
      <c r="J351" s="4"/>
    </row>
    <row r="352" spans="1:10" ht="14.25" hidden="1" outlineLevel="2" collapsed="1">
      <c r="A352" s="1" t="s">
        <v>1041</v>
      </c>
      <c r="B352" s="1" t="s">
        <v>1042</v>
      </c>
      <c r="C352" s="4" t="s">
        <v>1043</v>
      </c>
      <c r="D352" s="20" t="s">
        <v>1044</v>
      </c>
      <c r="E352" s="1" t="str">
        <f>CONCATENATE("=",'Sistema de água potável'!$D$4,"-",'Sistema de água potável'!$D$8,D352)</f>
        <v>=XL01 WP001-WP01++LNC03.04</v>
      </c>
      <c r="H352" s="5">
        <f t="shared" si="4"/>
        <v>0</v>
      </c>
      <c r="J352" s="4"/>
    </row>
    <row r="353" spans="1:10" ht="14.25" hidden="1" outlineLevel="3">
      <c r="A353" s="1" t="s">
        <v>1045</v>
      </c>
      <c r="B353" s="1"/>
      <c r="C353" s="4"/>
      <c r="D353" s="20" t="s">
        <v>1046</v>
      </c>
      <c r="E353" s="1" t="str">
        <f>CONCATENATE("=",'Sistema de água potável'!$D$4,"-",'Sistema de água potável'!$D$8,D353)</f>
        <v>=XL01 WP001-WP01++LNC03.04001</v>
      </c>
      <c r="G353" s="1" t="s">
        <v>860</v>
      </c>
      <c r="H353" s="5">
        <f t="shared" si="4"/>
        <v>0</v>
      </c>
      <c r="J353" s="4"/>
    </row>
    <row r="354" spans="1:10" ht="14.25" hidden="1" outlineLevel="3">
      <c r="A354" s="1" t="s">
        <v>1047</v>
      </c>
      <c r="B354" s="1"/>
      <c r="C354" s="4"/>
      <c r="D354" s="20" t="s">
        <v>1048</v>
      </c>
      <c r="E354" s="1" t="str">
        <f>CONCATENATE("=",'Sistema de água potável'!$D$4,"-",'Sistema de água potável'!$D$8,D354)</f>
        <v>=XL01 WP001-WP01++LNC03.04002</v>
      </c>
      <c r="G354" s="1" t="s">
        <v>1014</v>
      </c>
      <c r="H354" s="5">
        <f t="shared" si="4"/>
        <v>0</v>
      </c>
      <c r="J354" s="4"/>
    </row>
    <row r="355" spans="1:10" ht="14.25" hidden="1" outlineLevel="3">
      <c r="A355" s="1" t="s">
        <v>1049</v>
      </c>
      <c r="B355" s="1"/>
      <c r="C355" s="4"/>
      <c r="D355" s="20" t="s">
        <v>1050</v>
      </c>
      <c r="E355" s="1" t="str">
        <f>CONCATENATE("=",'Sistema de água potável'!$D$4,"-",'Sistema de água potável'!$D$8,D355)</f>
        <v>=XL01 WP001-WP01++LNC03.04003</v>
      </c>
      <c r="G355" s="1" t="s">
        <v>1017</v>
      </c>
      <c r="H355" s="5">
        <f t="shared" si="4"/>
        <v>0</v>
      </c>
      <c r="J355" s="4"/>
    </row>
    <row r="356" spans="1:10" ht="14.25" hidden="1" outlineLevel="3">
      <c r="A356" s="1" t="s">
        <v>1051</v>
      </c>
      <c r="B356" s="1"/>
      <c r="C356" s="4"/>
      <c r="D356" s="20" t="s">
        <v>1052</v>
      </c>
      <c r="E356" s="1" t="str">
        <f>CONCATENATE("=",'Sistema de água potável'!$D$4,"-",'Sistema de água potável'!$D$8,D356)</f>
        <v>=XL01 WP001-WP01++LNC03.04004</v>
      </c>
      <c r="G356" s="1" t="s">
        <v>1053</v>
      </c>
      <c r="H356" s="5">
        <f t="shared" si="4"/>
        <v>0</v>
      </c>
      <c r="J356" s="4"/>
    </row>
    <row r="357" spans="1:10" ht="14.25" hidden="1" outlineLevel="3">
      <c r="A357" s="1" t="s">
        <v>1054</v>
      </c>
      <c r="B357" s="1"/>
      <c r="C357" s="4"/>
      <c r="D357" s="20" t="s">
        <v>1055</v>
      </c>
      <c r="E357" s="1" t="str">
        <f>CONCATENATE("=",'Sistema de água potável'!$D$4,"-",'Sistema de água potável'!$D$8,D357)</f>
        <v>=XL01 WP001-WP01++LNC03.04005</v>
      </c>
      <c r="G357" s="1" t="s">
        <v>1056</v>
      </c>
      <c r="H357" s="5">
        <f t="shared" si="4"/>
        <v>0</v>
      </c>
      <c r="J357" s="4"/>
    </row>
    <row r="358" spans="1:10" ht="14.25" hidden="1" outlineLevel="3">
      <c r="A358" s="1" t="s">
        <v>1057</v>
      </c>
      <c r="B358" s="1"/>
      <c r="C358" s="4"/>
      <c r="D358" s="20" t="s">
        <v>1058</v>
      </c>
      <c r="E358" s="1" t="str">
        <f>CONCATENATE("=",'Sistema de água potável'!$D$4,"-",'Sistema de água potável'!$D$8,D358)</f>
        <v>=XL01 WP001-WP01++LNC03.04006</v>
      </c>
      <c r="G358" s="1" t="s">
        <v>1023</v>
      </c>
      <c r="H358" s="5">
        <f t="shared" si="4"/>
        <v>0</v>
      </c>
      <c r="J358" s="4"/>
    </row>
    <row r="359" spans="1:10" ht="14.25" hidden="1" outlineLevel="3">
      <c r="A359" s="1" t="s">
        <v>1059</v>
      </c>
      <c r="B359" s="1"/>
      <c r="C359" s="4"/>
      <c r="D359" s="20" t="s">
        <v>1060</v>
      </c>
      <c r="E359" s="1" t="str">
        <f>CONCATENATE("=",'Sistema de água potável'!$D$4,"-",'Sistema de água potável'!$D$8,D359)</f>
        <v>=XL01 WP001-WP01++LNC03.04007</v>
      </c>
      <c r="G359" s="1" t="s">
        <v>1026</v>
      </c>
      <c r="H359" s="5">
        <f t="shared" si="4"/>
        <v>0</v>
      </c>
      <c r="J359" s="4"/>
    </row>
    <row r="360" spans="1:10" ht="14.25" hidden="1" outlineLevel="3">
      <c r="A360" s="1" t="s">
        <v>1061</v>
      </c>
      <c r="B360" s="1"/>
      <c r="C360" s="4"/>
      <c r="D360" s="20" t="s">
        <v>1062</v>
      </c>
      <c r="E360" s="1" t="str">
        <f>CONCATENATE("=",'Sistema de água potável'!$D$4,"-",'Sistema de água potável'!$D$8,D360)</f>
        <v>=XL01 WP001-WP01++LNC03.04008</v>
      </c>
      <c r="G360" s="1" t="s">
        <v>1029</v>
      </c>
      <c r="H360" s="5">
        <f t="shared" si="4"/>
        <v>0</v>
      </c>
      <c r="J360" s="4"/>
    </row>
    <row r="361" spans="1:10" ht="14.25" hidden="1" outlineLevel="3">
      <c r="A361" s="1" t="s">
        <v>1033</v>
      </c>
      <c r="B361" s="1"/>
      <c r="C361" s="4"/>
      <c r="D361" s="20" t="s">
        <v>1063</v>
      </c>
      <c r="E361" s="1" t="str">
        <f>CONCATENATE("=",'Sistema de água potável'!$D$4,"-",'Sistema de água potável'!$D$8,D361)</f>
        <v>=XL01 WP001-WP01++LNC03.04009</v>
      </c>
      <c r="G361" s="1" t="s">
        <v>1032</v>
      </c>
      <c r="H361" s="5">
        <f t="shared" si="4"/>
        <v>0</v>
      </c>
      <c r="J361" s="4"/>
    </row>
    <row r="362" spans="1:10" ht="14.25" hidden="1" outlineLevel="3">
      <c r="A362" s="1" t="s">
        <v>1030</v>
      </c>
      <c r="B362" s="1"/>
      <c r="C362" s="4"/>
      <c r="D362" s="20" t="s">
        <v>1064</v>
      </c>
      <c r="E362" s="1" t="str">
        <f>CONCATENATE("=",'Sistema de água potável'!$D$4,"-",'Sistema de água potável'!$D$8,D362)</f>
        <v>=XL01 WP001-WP01++LNC03.04010</v>
      </c>
      <c r="G362" s="1" t="s">
        <v>1032</v>
      </c>
      <c r="H362" s="5">
        <f t="shared" si="4"/>
        <v>0</v>
      </c>
      <c r="J362" s="4"/>
    </row>
    <row r="363" spans="1:10" ht="14.25" hidden="1" outlineLevel="3">
      <c r="A363" s="1" t="s">
        <v>1065</v>
      </c>
      <c r="B363" s="1"/>
      <c r="C363" s="4"/>
      <c r="D363" s="20" t="s">
        <v>1066</v>
      </c>
      <c r="E363" s="1" t="str">
        <f>CONCATENATE("=",'Sistema de água potável'!$D$4,"-",'Sistema de água potável'!$D$8,D363)</f>
        <v>=XL01 WP001-WP01++LNC03.04011</v>
      </c>
      <c r="G363" s="1" t="s">
        <v>998</v>
      </c>
      <c r="H363" s="5">
        <f t="shared" si="4"/>
        <v>0</v>
      </c>
      <c r="J363" s="4"/>
    </row>
    <row r="364" spans="1:10" ht="14.25" hidden="1" outlineLevel="3">
      <c r="A364" s="1" t="s">
        <v>1067</v>
      </c>
      <c r="B364" s="1"/>
      <c r="C364" s="4"/>
      <c r="D364" s="20" t="s">
        <v>1068</v>
      </c>
      <c r="E364" s="1" t="str">
        <f>CONCATENATE("=",'Sistema de água potável'!$D$4,"-",'Sistema de água potável'!$D$8,D364)</f>
        <v>=XL01 WP001-WP01++LNC03.04012</v>
      </c>
      <c r="G364" s="1" t="s">
        <v>1005</v>
      </c>
      <c r="H364" s="5">
        <f t="shared" si="4"/>
        <v>0</v>
      </c>
      <c r="J364" s="4"/>
    </row>
    <row r="365" spans="1:10" ht="14.25" hidden="1" outlineLevel="3">
      <c r="A365" s="1" t="s">
        <v>1069</v>
      </c>
      <c r="B365" s="1"/>
      <c r="C365" s="4"/>
      <c r="D365" s="20" t="s">
        <v>1070</v>
      </c>
      <c r="E365" s="1" t="str">
        <f>CONCATENATE("=",'Sistema de água potável'!$D$4,"-",'Sistema de água potável'!$D$8,D365)</f>
        <v>=XL01 WP001-WP01++LNC03.04013</v>
      </c>
      <c r="G365" s="1" t="s">
        <v>966</v>
      </c>
      <c r="H365" s="5">
        <f t="shared" si="4"/>
        <v>0</v>
      </c>
      <c r="J365" s="4"/>
    </row>
    <row r="366" spans="1:10" ht="14.25" hidden="1" outlineLevel="3">
      <c r="A366" s="1" t="s">
        <v>1071</v>
      </c>
      <c r="B366" s="1"/>
      <c r="C366" s="4"/>
      <c r="D366" s="20" t="s">
        <v>1072</v>
      </c>
      <c r="E366" s="1" t="str">
        <f>CONCATENATE("=",'Sistema de água potável'!$D$4,"-",'Sistema de água potável'!$D$8,D366)</f>
        <v>=XL01 WP001-WP01++LNC03.04014</v>
      </c>
      <c r="G366" s="1" t="s">
        <v>969</v>
      </c>
      <c r="H366" s="5">
        <f t="shared" si="4"/>
        <v>0</v>
      </c>
      <c r="J366" s="4"/>
    </row>
    <row r="367" spans="1:10" ht="14.25" hidden="1" outlineLevel="3">
      <c r="A367" s="1" t="s">
        <v>1003</v>
      </c>
      <c r="B367" s="1"/>
      <c r="C367" s="4"/>
      <c r="D367" s="20" t="s">
        <v>1073</v>
      </c>
      <c r="E367" s="1" t="str">
        <f>CONCATENATE("=",'Sistema de água potável'!$D$4,"-",'Sistema de água potável'!$D$8,D367)</f>
        <v>=XL01 WP001-WP01++LNC03.04015</v>
      </c>
      <c r="G367" s="1" t="s">
        <v>1005</v>
      </c>
      <c r="H367" s="5">
        <f t="shared" si="4"/>
        <v>0</v>
      </c>
      <c r="J367" s="4"/>
    </row>
    <row r="368" spans="1:10" ht="14.25" hidden="1" outlineLevel="2" collapsed="1">
      <c r="A368" s="1" t="s">
        <v>1074</v>
      </c>
      <c r="B368" s="1" t="s">
        <v>1075</v>
      </c>
      <c r="C368" s="4" t="s">
        <v>1076</v>
      </c>
      <c r="D368" s="20" t="s">
        <v>1077</v>
      </c>
      <c r="E368" s="1" t="str">
        <f>CONCATENATE("=",'Sistema de água potável'!$D$4,"-",'Sistema de água potável'!$D$8,D368)</f>
        <v>=XL01 WP001-WP01++LNC03.05</v>
      </c>
      <c r="H368" s="5">
        <f t="shared" si="4"/>
        <v>0</v>
      </c>
      <c r="J368" s="4"/>
    </row>
    <row r="369" spans="1:10" ht="14.25" hidden="1" outlineLevel="3">
      <c r="A369" s="1" t="s">
        <v>1078</v>
      </c>
      <c r="B369" s="1"/>
      <c r="C369" s="4"/>
      <c r="D369" s="20" t="s">
        <v>1079</v>
      </c>
      <c r="E369" s="1" t="str">
        <f>CONCATENATE("=",'Sistema de água potável'!$D$4,"-",'Sistema de água potável'!$D$8,D369)</f>
        <v>=XL01 WP001-WP01++LNC03.05001</v>
      </c>
      <c r="G369" s="1" t="s">
        <v>1005</v>
      </c>
      <c r="H369" s="5">
        <f t="shared" si="4"/>
        <v>0</v>
      </c>
      <c r="J369" s="4"/>
    </row>
    <row r="370" spans="1:10" ht="14.25" hidden="1" outlineLevel="3">
      <c r="A370" s="1" t="s">
        <v>1080</v>
      </c>
      <c r="B370" s="1"/>
      <c r="C370" s="4"/>
      <c r="D370" s="20" t="s">
        <v>1081</v>
      </c>
      <c r="E370" s="1" t="str">
        <f>CONCATENATE("=",'Sistema de água potável'!$D$4,"-",'Sistema de água potável'!$D$8,D370)</f>
        <v>=XL01 WP001-WP01++LNC03.05002</v>
      </c>
      <c r="G370" s="1" t="s">
        <v>1005</v>
      </c>
      <c r="H370" s="5">
        <f t="shared" si="4"/>
        <v>0</v>
      </c>
      <c r="J370" s="4"/>
    </row>
    <row r="371" spans="1:10" ht="14.25" hidden="1" outlineLevel="3">
      <c r="A371" s="1" t="s">
        <v>1082</v>
      </c>
      <c r="B371" s="1"/>
      <c r="C371" s="4"/>
      <c r="D371" s="20" t="s">
        <v>1083</v>
      </c>
      <c r="E371" s="1" t="str">
        <f>CONCATENATE("=",'Sistema de água potável'!$D$4,"-",'Sistema de água potável'!$D$8,D371)</f>
        <v>=XL01 WP001-WP01++LNC03.05003</v>
      </c>
      <c r="G371" s="1" t="s">
        <v>860</v>
      </c>
      <c r="H371" s="5">
        <f t="shared" si="4"/>
        <v>0</v>
      </c>
      <c r="J371" s="4"/>
    </row>
    <row r="372" spans="1:10" ht="14.25" hidden="1" outlineLevel="3">
      <c r="A372" s="1" t="s">
        <v>1084</v>
      </c>
      <c r="B372" s="1"/>
      <c r="C372" s="4"/>
      <c r="D372" s="20" t="s">
        <v>1085</v>
      </c>
      <c r="E372" s="1" t="str">
        <f>CONCATENATE("=",'Sistema de água potável'!$D$4,"-",'Sistema de água potável'!$D$8,D372)</f>
        <v>=XL01 WP001-WP01++LNC03.05004</v>
      </c>
      <c r="G372" s="1" t="s">
        <v>1086</v>
      </c>
      <c r="H372" s="5">
        <f t="shared" si="4"/>
        <v>0</v>
      </c>
      <c r="J372" s="4"/>
    </row>
    <row r="373" spans="1:10" ht="14.25" hidden="1" outlineLevel="3">
      <c r="A373" s="1" t="s">
        <v>1087</v>
      </c>
      <c r="B373" s="1"/>
      <c r="C373" s="4"/>
      <c r="D373" s="20" t="s">
        <v>1088</v>
      </c>
      <c r="E373" s="1" t="str">
        <f>CONCATENATE("=",'Sistema de água potável'!$D$4,"-",'Sistema de água potável'!$D$8,D373)</f>
        <v>=XL01 WP001-WP01++LNC03.05005</v>
      </c>
      <c r="G373" s="22" t="s">
        <v>1089</v>
      </c>
      <c r="H373" s="5">
        <f t="shared" si="4"/>
        <v>0</v>
      </c>
      <c r="J373" s="4"/>
    </row>
    <row r="374" spans="1:10" ht="14.25" hidden="1" outlineLevel="3">
      <c r="A374" s="1" t="s">
        <v>1090</v>
      </c>
      <c r="B374" s="1"/>
      <c r="C374" s="4"/>
      <c r="D374" s="20" t="s">
        <v>1091</v>
      </c>
      <c r="E374" s="1" t="str">
        <f>CONCATENATE("=",'Sistema de água potável'!$D$4,"-",'Sistema de água potável'!$D$8,D374)</f>
        <v>=XL01 WP001-WP01++LNC03.05006</v>
      </c>
      <c r="G374" s="1" t="s">
        <v>1092</v>
      </c>
      <c r="H374" s="5">
        <f t="shared" si="4"/>
        <v>0</v>
      </c>
      <c r="J374" s="4"/>
    </row>
    <row r="375" spans="1:10" ht="14.25" hidden="1" outlineLevel="3">
      <c r="A375" s="1" t="s">
        <v>1093</v>
      </c>
      <c r="B375" s="1"/>
      <c r="C375" s="4"/>
      <c r="D375" s="20" t="s">
        <v>1094</v>
      </c>
      <c r="E375" s="1" t="str">
        <f>CONCATENATE("=",'Sistema de água potável'!$D$4,"-",'Sistema de água potável'!$D$8,D375)</f>
        <v>=XL01 WP001-WP01++LNC03.05007</v>
      </c>
      <c r="G375" s="1" t="s">
        <v>1095</v>
      </c>
      <c r="H375" s="5">
        <f t="shared" si="4"/>
        <v>0</v>
      </c>
      <c r="J375" s="4"/>
    </row>
    <row r="376" spans="1:10" ht="14.25" hidden="1" outlineLevel="3">
      <c r="A376" s="1" t="s">
        <v>1096</v>
      </c>
      <c r="B376" s="1"/>
      <c r="C376" s="4"/>
      <c r="D376" s="20" t="s">
        <v>1097</v>
      </c>
      <c r="E376" s="1" t="str">
        <f>CONCATENATE("=",'Sistema de água potável'!$D$4,"-",'Sistema de água potável'!$D$8,D376)</f>
        <v>=XL01 WP001-WP01++LNC03.05008</v>
      </c>
      <c r="G376" s="1" t="s">
        <v>1098</v>
      </c>
      <c r="H376" s="5">
        <f t="shared" si="4"/>
        <v>0</v>
      </c>
      <c r="J376" s="4"/>
    </row>
    <row r="377" spans="1:10" ht="14.25" hidden="1" outlineLevel="3">
      <c r="A377" s="1" t="s">
        <v>1099</v>
      </c>
      <c r="B377" s="1"/>
      <c r="C377" s="4"/>
      <c r="D377" s="20" t="s">
        <v>1100</v>
      </c>
      <c r="E377" s="1" t="str">
        <f>CONCATENATE("=",'Sistema de água potável'!$D$4,"-",'Sistema de água potável'!$D$8,D377)</f>
        <v>=XL01 WP001-WP01++LNC03.05009</v>
      </c>
      <c r="G377" s="1" t="s">
        <v>1101</v>
      </c>
      <c r="H377" s="5">
        <f t="shared" si="4"/>
        <v>0</v>
      </c>
      <c r="J377" s="4"/>
    </row>
    <row r="378" spans="1:10" ht="14.25" hidden="1" outlineLevel="3">
      <c r="A378" s="1" t="s">
        <v>1102</v>
      </c>
      <c r="B378" s="1"/>
      <c r="C378" s="4"/>
      <c r="D378" s="20" t="s">
        <v>1103</v>
      </c>
      <c r="E378" s="1" t="str">
        <f>CONCATENATE("=",'Sistema de água potável'!$D$4,"-",'Sistema de água potável'!$D$8,D378)</f>
        <v>=XL01 WP001-WP01++LNC03.05010</v>
      </c>
      <c r="G378" s="1" t="s">
        <v>1104</v>
      </c>
      <c r="H378" s="5">
        <f t="shared" si="4"/>
        <v>0</v>
      </c>
      <c r="J378" s="4"/>
    </row>
    <row r="379" spans="1:10" ht="14.25" hidden="1" outlineLevel="3">
      <c r="A379" s="1" t="s">
        <v>1105</v>
      </c>
      <c r="B379" s="1"/>
      <c r="C379" s="4"/>
      <c r="D379" s="20" t="s">
        <v>1106</v>
      </c>
      <c r="E379" s="1" t="str">
        <f>CONCATENATE("=",'Sistema de água potável'!$D$4,"-",'Sistema de água potável'!$D$8,D379)</f>
        <v>=XL01 WP001-WP01++LNC03.05011</v>
      </c>
      <c r="G379" s="1" t="s">
        <v>1095</v>
      </c>
      <c r="H379" s="5">
        <f t="shared" si="4"/>
        <v>0</v>
      </c>
      <c r="J379" s="4"/>
    </row>
    <row r="380" spans="1:10" ht="14.25" hidden="1" outlineLevel="3">
      <c r="A380" s="1" t="s">
        <v>1107</v>
      </c>
      <c r="B380" s="1"/>
      <c r="C380" s="4"/>
      <c r="D380" s="20" t="s">
        <v>1108</v>
      </c>
      <c r="E380" s="1" t="str">
        <f>CONCATENATE("=",'Sistema de água potável'!$D$4,"-",'Sistema de água potável'!$D$8,D380)</f>
        <v>=XL01 WP001-WP01++LNC03.05012</v>
      </c>
      <c r="G380" s="1" t="s">
        <v>1095</v>
      </c>
      <c r="H380" s="5">
        <f t="shared" si="4"/>
        <v>0</v>
      </c>
      <c r="J380" s="4"/>
    </row>
    <row r="381" spans="1:10" ht="14.25" hidden="1" outlineLevel="3">
      <c r="A381" s="1" t="s">
        <v>1109</v>
      </c>
      <c r="B381" s="1"/>
      <c r="C381" s="4"/>
      <c r="D381" s="20" t="s">
        <v>1110</v>
      </c>
      <c r="E381" s="1" t="str">
        <f>CONCATENATE("=",'Sistema de água potável'!$D$4,"-",'Sistema de água potável'!$D$8,D381)</f>
        <v>=XL01 WP001-WP01++LNC03.05013</v>
      </c>
      <c r="G381" s="1" t="s">
        <v>1095</v>
      </c>
      <c r="H381" s="5">
        <f t="shared" si="4"/>
        <v>0</v>
      </c>
      <c r="J381" s="4"/>
    </row>
    <row r="382" spans="1:10" ht="14.25" hidden="1" outlineLevel="3">
      <c r="A382" s="1" t="s">
        <v>1111</v>
      </c>
      <c r="B382" s="1"/>
      <c r="C382" s="4"/>
      <c r="D382" s="20" t="s">
        <v>1112</v>
      </c>
      <c r="E382" s="1" t="str">
        <f>CONCATENATE("=",'Sistema de água potável'!$D$4,"-",'Sistema de água potável'!$D$8,D382)</f>
        <v>=XL01 WP001-WP01++LNC03.05014</v>
      </c>
      <c r="G382" s="1" t="s">
        <v>1113</v>
      </c>
      <c r="H382" s="5">
        <f t="shared" si="4"/>
        <v>0</v>
      </c>
      <c r="J382" s="4"/>
    </row>
    <row r="383" spans="1:10" ht="14.25" hidden="1" outlineLevel="3">
      <c r="A383" s="1" t="s">
        <v>1114</v>
      </c>
      <c r="B383" s="1"/>
      <c r="C383" s="4"/>
      <c r="D383" s="20" t="s">
        <v>1115</v>
      </c>
      <c r="E383" s="1" t="str">
        <f>CONCATENATE("=",'Sistema de água potável'!$D$4,"-",'Sistema de água potável'!$D$8,D383)</f>
        <v>=XL01 WP001-WP01++LNC03.05015</v>
      </c>
      <c r="G383" s="1" t="s">
        <v>1113</v>
      </c>
      <c r="H383" s="5">
        <f t="shared" si="4"/>
        <v>0</v>
      </c>
      <c r="J383" s="4"/>
    </row>
    <row r="384" spans="1:10" ht="14.25" hidden="1" outlineLevel="3">
      <c r="A384" s="1" t="s">
        <v>1116</v>
      </c>
      <c r="B384" s="1"/>
      <c r="C384" s="4"/>
      <c r="D384" s="20" t="s">
        <v>1117</v>
      </c>
      <c r="E384" s="1" t="str">
        <f>CONCATENATE("=",'Sistema de água potável'!$D$4,"-",'Sistema de água potável'!$D$8,D384)</f>
        <v>=XL01 WP001-WP01++LNC03.05016</v>
      </c>
      <c r="G384" s="1" t="s">
        <v>1005</v>
      </c>
      <c r="H384" s="5">
        <f t="shared" si="4"/>
        <v>0</v>
      </c>
      <c r="J384" s="4"/>
    </row>
    <row r="385" spans="1:25" ht="14.25" hidden="1" outlineLevel="3">
      <c r="A385" s="1" t="s">
        <v>1118</v>
      </c>
      <c r="B385" s="1"/>
      <c r="C385" s="4"/>
      <c r="D385" s="20" t="s">
        <v>1119</v>
      </c>
      <c r="E385" s="1" t="str">
        <f>CONCATENATE("=",'Sistema de água potável'!$D$4,"-",'Sistema de água potável'!$D$8,D385)</f>
        <v>=XL01 WP001-WP01++LNC03.05017</v>
      </c>
      <c r="G385" s="1" t="s">
        <v>1120</v>
      </c>
      <c r="H385" s="5">
        <f t="shared" si="4"/>
        <v>0</v>
      </c>
      <c r="J385" s="4"/>
    </row>
    <row r="386" spans="1:25" ht="14.25" hidden="1" outlineLevel="3">
      <c r="A386" s="1" t="s">
        <v>1003</v>
      </c>
      <c r="B386" s="1"/>
      <c r="C386" s="4"/>
      <c r="D386" s="20" t="s">
        <v>1121</v>
      </c>
      <c r="E386" s="1" t="str">
        <f>CONCATENATE("=",'Sistema de água potável'!$D$4,"-",'Sistema de água potável'!$D$8,D386)</f>
        <v>=XL01 WP001-WP01++LNC03.05018</v>
      </c>
      <c r="G386" s="1" t="s">
        <v>1005</v>
      </c>
      <c r="H386" s="5">
        <f t="shared" si="4"/>
        <v>0</v>
      </c>
      <c r="J386" s="4"/>
    </row>
    <row r="387" spans="1:25" ht="14.25" hidden="1" outlineLevel="2" collapsed="1">
      <c r="A387" s="1" t="s">
        <v>1122</v>
      </c>
      <c r="B387" s="1" t="s">
        <v>1123</v>
      </c>
      <c r="C387" s="4" t="s">
        <v>1124</v>
      </c>
      <c r="D387" s="20" t="s">
        <v>1125</v>
      </c>
      <c r="E387" s="1" t="str">
        <f>CONCATENATE("=",'Sistema de água potável'!$D$4,"-",'Sistema de água potável'!$D$8,D387)</f>
        <v>=XL01 WP001-WP01++LNC03.06</v>
      </c>
      <c r="H387" s="5">
        <f t="shared" si="4"/>
        <v>0</v>
      </c>
      <c r="J387" s="4"/>
    </row>
    <row r="388" spans="1:25" ht="14.25" hidden="1" outlineLevel="3">
      <c r="A388" s="1" t="s">
        <v>1126</v>
      </c>
      <c r="B388" s="1"/>
      <c r="C388" s="4"/>
      <c r="D388" s="20" t="s">
        <v>1127</v>
      </c>
      <c r="E388" s="1" t="str">
        <f>CONCATENATE("=",'Sistema de água potável'!$D$4,"-",'Sistema de água potável'!$D$8,D388)</f>
        <v>=XL01 WP001-WP01++LNC03.06001</v>
      </c>
      <c r="G388" s="1" t="s">
        <v>860</v>
      </c>
      <c r="H388" s="5">
        <f t="shared" si="4"/>
        <v>0</v>
      </c>
      <c r="J388" s="4"/>
    </row>
    <row r="389" spans="1:25" ht="14.25" hidden="1" outlineLevel="3">
      <c r="A389" s="1" t="s">
        <v>1128</v>
      </c>
      <c r="B389" s="1"/>
      <c r="C389" s="4"/>
      <c r="D389" s="20" t="s">
        <v>1129</v>
      </c>
      <c r="E389" s="1" t="str">
        <f>CONCATENATE("=",'Sistema de água potável'!$D$4,"-",'Sistema de água potável'!$D$8,D389)</f>
        <v>=XL01 WP001-WP01++LNC03.06002</v>
      </c>
      <c r="G389" s="1" t="s">
        <v>1086</v>
      </c>
      <c r="H389" s="5">
        <f t="shared" si="4"/>
        <v>0</v>
      </c>
      <c r="I389" s="1"/>
      <c r="J389" s="4"/>
      <c r="P389" s="4"/>
      <c r="Q389" s="4"/>
      <c r="R389" s="1"/>
      <c r="U389" s="1"/>
      <c r="V389" s="4"/>
      <c r="W389" s="4"/>
      <c r="X389" s="1"/>
    </row>
    <row r="390" spans="1:25" ht="14.25" hidden="1" outlineLevel="3">
      <c r="A390" s="1" t="s">
        <v>1130</v>
      </c>
      <c r="B390" s="1"/>
      <c r="C390" s="4"/>
      <c r="D390" s="20" t="s">
        <v>1131</v>
      </c>
      <c r="E390" s="1" t="str">
        <f>CONCATENATE("=",'Sistema de água potável'!$D$4,"-",'Sistema de água potável'!$D$8,D390)</f>
        <v>=XL01 WP001-WP01++LNC03.06003</v>
      </c>
      <c r="G390" s="22" t="s">
        <v>1089</v>
      </c>
      <c r="H390" s="5">
        <f t="shared" si="4"/>
        <v>0</v>
      </c>
      <c r="I390" s="1"/>
      <c r="J390" s="4"/>
      <c r="P390" s="4"/>
      <c r="Q390" s="4"/>
      <c r="R390" s="1"/>
      <c r="S390" s="1"/>
      <c r="T390" s="1"/>
      <c r="U390" s="1"/>
      <c r="V390" s="4"/>
      <c r="W390" s="4"/>
      <c r="X390" s="1"/>
      <c r="Y390" s="1"/>
    </row>
    <row r="391" spans="1:25" ht="14.25" hidden="1" outlineLevel="3">
      <c r="A391" s="1" t="s">
        <v>1132</v>
      </c>
      <c r="B391" s="1"/>
      <c r="C391" s="4"/>
      <c r="D391" s="20" t="s">
        <v>1133</v>
      </c>
      <c r="E391" s="1" t="str">
        <f>CONCATENATE("=",'Sistema de água potável'!$D$4,"-",'Sistema de água potável'!$D$8,D391)</f>
        <v>=XL01 WP001-WP01++LNC03.06004</v>
      </c>
      <c r="G391" s="1" t="s">
        <v>1134</v>
      </c>
      <c r="H391" s="5">
        <f t="shared" si="4"/>
        <v>0</v>
      </c>
      <c r="I391" s="1"/>
      <c r="J391" s="4"/>
      <c r="P391" s="4"/>
      <c r="Q391" s="4"/>
      <c r="R391" s="1"/>
      <c r="S391" s="1"/>
      <c r="T391" s="1"/>
      <c r="U391" s="1"/>
      <c r="V391" s="4"/>
      <c r="W391" s="4"/>
      <c r="X391" s="1"/>
      <c r="Y391" s="1"/>
    </row>
    <row r="392" spans="1:25" ht="14.25" hidden="1" outlineLevel="3">
      <c r="A392" s="1" t="s">
        <v>1135</v>
      </c>
      <c r="B392" s="1"/>
      <c r="C392" s="4"/>
      <c r="D392" s="20" t="s">
        <v>1136</v>
      </c>
      <c r="E392" s="1" t="str">
        <f>CONCATENATE("=",'Sistema de água potável'!$D$4,"-",'Sistema de água potável'!$D$8,D392)</f>
        <v>=XL01 WP001-WP01++LNC03.06005</v>
      </c>
      <c r="G392" s="1" t="s">
        <v>1095</v>
      </c>
      <c r="H392" s="5">
        <f t="shared" si="4"/>
        <v>0</v>
      </c>
      <c r="I392" s="1"/>
      <c r="J392" s="4"/>
      <c r="P392" s="4"/>
      <c r="Q392" s="4"/>
      <c r="R392" s="1"/>
      <c r="S392" s="1"/>
      <c r="T392" s="1"/>
      <c r="U392" s="1"/>
      <c r="V392" s="4"/>
      <c r="W392" s="4"/>
      <c r="X392" s="1"/>
      <c r="Y392" s="1"/>
    </row>
    <row r="393" spans="1:25" ht="14.25" hidden="1" outlineLevel="3">
      <c r="A393" s="1" t="s">
        <v>1137</v>
      </c>
      <c r="B393" s="1"/>
      <c r="C393" s="4"/>
      <c r="D393" s="20" t="s">
        <v>1138</v>
      </c>
      <c r="E393" s="1" t="str">
        <f>CONCATENATE("=",'Sistema de água potável'!$D$4,"-",'Sistema de água potável'!$D$8,D393)</f>
        <v>=XL01 WP001-WP01++LNC03.06006</v>
      </c>
      <c r="G393" s="1" t="s">
        <v>1095</v>
      </c>
      <c r="H393" s="5">
        <f t="shared" si="4"/>
        <v>0</v>
      </c>
      <c r="I393" s="1"/>
      <c r="J393" s="4"/>
      <c r="P393" s="4"/>
      <c r="Q393" s="4"/>
      <c r="R393" s="1"/>
      <c r="S393" s="1"/>
      <c r="T393" s="1"/>
      <c r="U393" s="1"/>
      <c r="V393" s="4"/>
      <c r="W393" s="4"/>
      <c r="X393" s="1"/>
      <c r="Y393" s="1"/>
    </row>
    <row r="394" spans="1:25" ht="14.25" hidden="1" outlineLevel="3">
      <c r="A394" s="1" t="s">
        <v>1139</v>
      </c>
      <c r="B394" s="1"/>
      <c r="C394" s="4"/>
      <c r="D394" s="20" t="s">
        <v>1140</v>
      </c>
      <c r="E394" s="1" t="str">
        <f>CONCATENATE("=",'Sistema de água potável'!$D$4,"-",'Sistema de água potável'!$D$8,D394)</f>
        <v>=XL01 WP001-WP01++LNC03.06007</v>
      </c>
      <c r="G394" s="1" t="s">
        <v>1095</v>
      </c>
      <c r="H394" s="5">
        <f t="shared" si="4"/>
        <v>0</v>
      </c>
      <c r="I394" s="1"/>
      <c r="J394" s="4"/>
      <c r="P394" s="4"/>
      <c r="Q394" s="4"/>
      <c r="R394" s="1"/>
      <c r="S394" s="1"/>
      <c r="T394" s="1"/>
      <c r="U394" s="1"/>
      <c r="V394" s="4"/>
      <c r="W394" s="4"/>
      <c r="X394" s="1"/>
      <c r="Y394" s="1"/>
    </row>
    <row r="395" spans="1:25" ht="14.25" hidden="1" outlineLevel="3">
      <c r="A395" s="1" t="s">
        <v>1141</v>
      </c>
      <c r="B395" s="1"/>
      <c r="C395" s="4"/>
      <c r="D395" s="20" t="s">
        <v>1142</v>
      </c>
      <c r="E395" s="1" t="str">
        <f>CONCATENATE("=",'Sistema de água potável'!$D$4,"-",'Sistema de água potável'!$D$8,D395)</f>
        <v>=XL01 WP001-WP01++LNC03.06008</v>
      </c>
      <c r="G395" s="1" t="s">
        <v>1095</v>
      </c>
      <c r="H395" s="5">
        <f t="shared" si="4"/>
        <v>0</v>
      </c>
      <c r="I395" s="1"/>
      <c r="J395" s="4"/>
      <c r="P395" s="4"/>
      <c r="Q395" s="4"/>
      <c r="R395" s="1"/>
      <c r="S395" s="1"/>
      <c r="T395" s="1"/>
      <c r="U395" s="1"/>
      <c r="V395" s="4"/>
      <c r="W395" s="4"/>
      <c r="X395" s="1"/>
      <c r="Y395" s="1"/>
    </row>
    <row r="396" spans="1:25" ht="14.25" hidden="1" outlineLevel="3">
      <c r="A396" s="1" t="s">
        <v>1143</v>
      </c>
      <c r="B396" s="1"/>
      <c r="C396" s="4"/>
      <c r="D396" s="20" t="s">
        <v>1144</v>
      </c>
      <c r="E396" s="1" t="str">
        <f>CONCATENATE("=",'Sistema de água potável'!$D$4,"-",'Sistema de água potável'!$D$8,D396)</f>
        <v>=XL01 WP001-WP01++LNC03.06009</v>
      </c>
      <c r="G396" s="1" t="s">
        <v>1095</v>
      </c>
      <c r="H396" s="5">
        <f t="shared" si="4"/>
        <v>0</v>
      </c>
      <c r="I396" s="1"/>
      <c r="J396" s="4"/>
      <c r="P396" s="4"/>
      <c r="Q396" s="4"/>
      <c r="R396" s="1"/>
      <c r="S396" s="1"/>
      <c r="T396" s="1"/>
      <c r="U396" s="1"/>
      <c r="V396" s="4"/>
      <c r="W396" s="4"/>
      <c r="X396" s="1"/>
      <c r="Y396" s="1"/>
    </row>
    <row r="397" spans="1:25" ht="14.25" hidden="1" outlineLevel="3">
      <c r="A397" s="1" t="s">
        <v>1145</v>
      </c>
      <c r="B397" s="1"/>
      <c r="C397" s="4"/>
      <c r="D397" s="20" t="s">
        <v>1146</v>
      </c>
      <c r="E397" s="1" t="str">
        <f>CONCATENATE("=",'Sistema de água potável'!$D$4,"-",'Sistema de água potável'!$D$8,D397)</f>
        <v>=XL01 WP001-WP01++LNC03.06010</v>
      </c>
      <c r="G397" s="1" t="s">
        <v>1113</v>
      </c>
      <c r="H397" s="5">
        <f t="shared" si="4"/>
        <v>0</v>
      </c>
      <c r="I397" s="1"/>
      <c r="J397" s="4"/>
      <c r="P397" s="4"/>
      <c r="Q397" s="4"/>
      <c r="R397" s="1"/>
      <c r="S397" s="1"/>
      <c r="T397" s="1"/>
      <c r="U397" s="1"/>
      <c r="V397" s="4"/>
      <c r="W397" s="4"/>
      <c r="X397" s="1"/>
      <c r="Y397" s="1"/>
    </row>
    <row r="398" spans="1:25" ht="14.25" hidden="1" outlineLevel="3">
      <c r="A398" s="1" t="s">
        <v>1147</v>
      </c>
      <c r="B398" s="1"/>
      <c r="C398" s="4"/>
      <c r="D398" s="20" t="s">
        <v>1148</v>
      </c>
      <c r="E398" s="1" t="str">
        <f>CONCATENATE("=",'Sistema de água potável'!$D$4,"-",'Sistema de água potável'!$D$8,D398)</f>
        <v>=XL01 WP001-WP01++LNC03.06011</v>
      </c>
      <c r="G398" s="1" t="s">
        <v>1113</v>
      </c>
      <c r="H398" s="5">
        <f t="shared" si="4"/>
        <v>0</v>
      </c>
      <c r="I398" s="1"/>
      <c r="J398" s="4"/>
      <c r="P398" s="4"/>
      <c r="Q398" s="4"/>
      <c r="R398" s="1"/>
      <c r="S398" s="1"/>
      <c r="T398" s="1"/>
      <c r="U398" s="1"/>
      <c r="V398" s="4"/>
      <c r="W398" s="4"/>
      <c r="X398" s="1"/>
      <c r="Y398" s="1"/>
    </row>
    <row r="399" spans="1:25" ht="14.25" hidden="1" outlineLevel="3">
      <c r="A399" s="1" t="s">
        <v>1149</v>
      </c>
      <c r="B399" s="1"/>
      <c r="C399" s="4"/>
      <c r="D399" s="20" t="s">
        <v>1150</v>
      </c>
      <c r="E399" s="1" t="str">
        <f>CONCATENATE("=",'Sistema de água potável'!$D$4,"-",'Sistema de água potável'!$D$8,D399)</f>
        <v>=XL01 WP001-WP01++LNC03.06012</v>
      </c>
      <c r="G399" s="1" t="s">
        <v>1151</v>
      </c>
      <c r="H399" s="5">
        <f t="shared" si="4"/>
        <v>0</v>
      </c>
      <c r="I399" s="1"/>
      <c r="J399" s="4"/>
      <c r="P399" s="4"/>
      <c r="Q399" s="4"/>
      <c r="R399" s="1"/>
      <c r="S399" s="1"/>
      <c r="T399" s="1"/>
      <c r="U399" s="1"/>
      <c r="V399" s="4"/>
      <c r="W399" s="4"/>
      <c r="X399" s="1"/>
      <c r="Y399" s="1"/>
    </row>
    <row r="400" spans="1:25" ht="14.25" hidden="1" outlineLevel="3">
      <c r="A400" s="1" t="s">
        <v>1152</v>
      </c>
      <c r="B400" s="1"/>
      <c r="C400" s="4"/>
      <c r="D400" s="20" t="s">
        <v>1153</v>
      </c>
      <c r="E400" s="1" t="str">
        <f>CONCATENATE("=",'Sistema de água potável'!$D$4,"-",'Sistema de água potável'!$D$8,D400)</f>
        <v>=XL01 WP001-WP01++LNC03.06013</v>
      </c>
      <c r="G400" s="1" t="s">
        <v>1120</v>
      </c>
      <c r="H400" s="5">
        <f t="shared" si="4"/>
        <v>0</v>
      </c>
      <c r="I400" s="1"/>
      <c r="J400" s="4"/>
      <c r="P400" s="4"/>
      <c r="Q400" s="4"/>
      <c r="R400" s="1"/>
      <c r="S400" s="1"/>
      <c r="T400" s="1"/>
      <c r="U400" s="1"/>
      <c r="V400" s="4"/>
      <c r="W400" s="4"/>
      <c r="X400" s="1"/>
      <c r="Y400" s="1"/>
    </row>
    <row r="401" spans="1:10" ht="14.25" hidden="1" outlineLevel="2" collapsed="1">
      <c r="A401" s="1" t="s">
        <v>1154</v>
      </c>
      <c r="B401" s="1" t="s">
        <v>1155</v>
      </c>
      <c r="C401" s="4" t="s">
        <v>1156</v>
      </c>
      <c r="D401" s="20" t="s">
        <v>1157</v>
      </c>
      <c r="E401" s="1" t="str">
        <f>CONCATENATE("=",'Sistema de água potável'!$D$4,"-",'Sistema de água potável'!$D$8,D401)</f>
        <v>=XL01 WP001-WP01++LNC03.07</v>
      </c>
      <c r="H401" s="5">
        <f t="shared" si="4"/>
        <v>0</v>
      </c>
      <c r="J401" s="4"/>
    </row>
    <row r="402" spans="1:10" ht="14.25" hidden="1" outlineLevel="3">
      <c r="A402" s="1" t="s">
        <v>1158</v>
      </c>
      <c r="B402" s="1"/>
      <c r="C402" s="4"/>
      <c r="D402" s="20" t="s">
        <v>1159</v>
      </c>
      <c r="E402" s="1" t="str">
        <f>CONCATENATE("=",'Sistema de água potável'!$D$4,"-",'Sistema de água potável'!$D$8,D402)</f>
        <v>=XL01 WP001-WP01++LNC03.07001</v>
      </c>
      <c r="G402" s="1" t="s">
        <v>860</v>
      </c>
      <c r="H402" s="5">
        <f t="shared" si="4"/>
        <v>0</v>
      </c>
      <c r="J402" s="4"/>
    </row>
    <row r="403" spans="1:10" ht="14.25" hidden="1" outlineLevel="3">
      <c r="A403" s="1" t="s">
        <v>1160</v>
      </c>
      <c r="B403" s="1"/>
      <c r="C403" s="4"/>
      <c r="D403" s="20" t="s">
        <v>1161</v>
      </c>
      <c r="E403" s="1" t="str">
        <f>CONCATENATE("=",'Sistema de água potável'!$D$4,"-",'Sistema de água potável'!$D$8,D403)</f>
        <v>=XL01 WP001-WP01++LNC03.07002</v>
      </c>
      <c r="G403" s="1" t="s">
        <v>1086</v>
      </c>
      <c r="H403" s="5">
        <f t="shared" si="4"/>
        <v>0</v>
      </c>
      <c r="J403" s="4"/>
    </row>
    <row r="404" spans="1:10" ht="14.25" hidden="1" outlineLevel="3">
      <c r="A404" s="1" t="s">
        <v>1162</v>
      </c>
      <c r="B404" s="1"/>
      <c r="C404" s="4"/>
      <c r="D404" s="20" t="s">
        <v>1163</v>
      </c>
      <c r="E404" s="1" t="str">
        <f>CONCATENATE("=",'Sistema de água potável'!$D$4,"-",'Sistema de água potável'!$D$8,D404)</f>
        <v>=XL01 WP001-WP01++LNC03.07003</v>
      </c>
      <c r="G404" s="1" t="s">
        <v>1164</v>
      </c>
      <c r="H404" s="5">
        <f t="shared" si="4"/>
        <v>0</v>
      </c>
      <c r="J404" s="4"/>
    </row>
    <row r="405" spans="1:10" ht="14.25" hidden="1" outlineLevel="3">
      <c r="A405" s="1" t="s">
        <v>1165</v>
      </c>
      <c r="B405" s="1"/>
      <c r="C405" s="4"/>
      <c r="D405" s="20" t="s">
        <v>1166</v>
      </c>
      <c r="E405" s="1" t="str">
        <f>CONCATENATE("=",'Sistema de água potável'!$D$4,"-",'Sistema de água potável'!$D$8,D405)</f>
        <v>=XL01 WP001-WP01++LNC03.07004</v>
      </c>
      <c r="G405" s="1" t="s">
        <v>1164</v>
      </c>
      <c r="H405" s="5">
        <f t="shared" si="4"/>
        <v>0</v>
      </c>
      <c r="J405" s="4"/>
    </row>
    <row r="406" spans="1:10" ht="14.25" hidden="1" outlineLevel="3">
      <c r="A406" s="1" t="s">
        <v>1167</v>
      </c>
      <c r="C406" s="4"/>
      <c r="D406" s="20" t="s">
        <v>1168</v>
      </c>
      <c r="E406" s="1" t="str">
        <f>CONCATENATE("=",'Sistema de água potável'!$D$4,"-",'Sistema de água potável'!$D$8,D406)</f>
        <v>=XL01 WP001-WP01++LNC03.07005</v>
      </c>
      <c r="G406" s="1" t="s">
        <v>1164</v>
      </c>
      <c r="H406" s="5">
        <f t="shared" si="4"/>
        <v>0</v>
      </c>
      <c r="J406" s="4"/>
    </row>
    <row r="407" spans="1:10" ht="14.25" hidden="1" outlineLevel="3">
      <c r="A407" s="1" t="s">
        <v>1169</v>
      </c>
      <c r="C407" s="4"/>
      <c r="D407" s="20" t="s">
        <v>1170</v>
      </c>
      <c r="E407" s="1" t="str">
        <f>CONCATENATE("=",'Sistema de água potável'!$D$4,"-",'Sistema de água potável'!$D$8,D407)</f>
        <v>=XL01 WP001-WP01++LNC03.07006</v>
      </c>
      <c r="G407" s="1" t="s">
        <v>1171</v>
      </c>
      <c r="H407" s="5">
        <f t="shared" si="4"/>
        <v>0</v>
      </c>
      <c r="J407" s="4"/>
    </row>
    <row r="408" spans="1:10" ht="14.25" hidden="1" outlineLevel="3">
      <c r="A408" s="1" t="s">
        <v>1172</v>
      </c>
      <c r="C408" s="4"/>
      <c r="D408" s="20" t="s">
        <v>1173</v>
      </c>
      <c r="E408" s="1" t="str">
        <f>CONCATENATE("=",'Sistema de água potável'!$D$4,"-",'Sistema de água potável'!$D$8,D408)</f>
        <v>=XL01 WP001-WP01++LNC03.07007</v>
      </c>
      <c r="G408" s="1" t="s">
        <v>1164</v>
      </c>
      <c r="H408" s="5">
        <f t="shared" si="4"/>
        <v>0</v>
      </c>
      <c r="J408" s="4"/>
    </row>
    <row r="409" spans="1:10" ht="14.25" hidden="1" outlineLevel="3">
      <c r="A409" s="1" t="s">
        <v>1174</v>
      </c>
      <c r="B409" s="1"/>
      <c r="C409" s="4"/>
      <c r="D409" s="20" t="s">
        <v>1175</v>
      </c>
      <c r="E409" s="1" t="str">
        <f>CONCATENATE("=",'Sistema de água potável'!$D$4,"-",'Sistema de água potável'!$D$8,D409)</f>
        <v>=XL01 WP001-WP01++LNC03.07008</v>
      </c>
      <c r="G409" s="1" t="s">
        <v>956</v>
      </c>
      <c r="H409" s="5">
        <f t="shared" si="4"/>
        <v>0</v>
      </c>
      <c r="J409" s="4"/>
    </row>
    <row r="410" spans="1:10" ht="14.25" hidden="1" outlineLevel="3">
      <c r="A410" s="1" t="s">
        <v>1174</v>
      </c>
      <c r="C410" s="4"/>
      <c r="D410" s="20" t="s">
        <v>1176</v>
      </c>
      <c r="E410" s="1" t="str">
        <f>CONCATENATE("=",'Sistema de água potável'!$D$4,"-",'Sistema de água potável'!$D$8,D410)</f>
        <v>=XL01 WP001-WP01++LNC03.07009</v>
      </c>
      <c r="G410" s="1" t="s">
        <v>1164</v>
      </c>
      <c r="H410" s="5">
        <f t="shared" si="4"/>
        <v>0</v>
      </c>
      <c r="J410" s="4"/>
    </row>
    <row r="411" spans="1:10" ht="14.25" hidden="1" outlineLevel="3">
      <c r="A411" s="1" t="s">
        <v>1177</v>
      </c>
      <c r="B411" s="1"/>
      <c r="C411" s="4"/>
      <c r="D411" s="20" t="s">
        <v>1178</v>
      </c>
      <c r="E411" s="1" t="str">
        <f>CONCATENATE("=",'Sistema de água potável'!$D$4,"-",'Sistema de água potável'!$D$8,D411)</f>
        <v>=XL01 WP001-WP01++LNC03.07010</v>
      </c>
      <c r="G411" s="1" t="s">
        <v>956</v>
      </c>
      <c r="H411" s="5">
        <f t="shared" si="4"/>
        <v>0</v>
      </c>
      <c r="J411" s="4"/>
    </row>
    <row r="412" spans="1:10" ht="14.25" hidden="1" outlineLevel="3">
      <c r="A412" s="1" t="s">
        <v>1179</v>
      </c>
      <c r="B412" s="1"/>
      <c r="C412" s="4"/>
      <c r="D412" s="20" t="s">
        <v>1180</v>
      </c>
      <c r="E412" s="1" t="str">
        <f>CONCATENATE("=",'Sistema de água potável'!$D$4,"-",'Sistema de água potável'!$D$8,D412)</f>
        <v>=XL01 WP001-WP01++LNC03.07011</v>
      </c>
      <c r="G412" s="1" t="s">
        <v>998</v>
      </c>
      <c r="H412" s="5">
        <f t="shared" si="4"/>
        <v>0</v>
      </c>
      <c r="J412" s="4"/>
    </row>
    <row r="413" spans="1:10" ht="14.25" hidden="1" outlineLevel="3">
      <c r="A413" s="1" t="s">
        <v>1181</v>
      </c>
      <c r="B413" s="1"/>
      <c r="C413" s="4"/>
      <c r="D413" s="20" t="s">
        <v>1182</v>
      </c>
      <c r="E413" s="1" t="str">
        <f>CONCATENATE("=",'Sistema de água potável'!$D$4,"-",'Sistema de água potável'!$D$8,D413)</f>
        <v>=XL01 WP001-WP01++LNC03.07012</v>
      </c>
      <c r="G413" s="1" t="s">
        <v>966</v>
      </c>
      <c r="H413" s="5">
        <f t="shared" si="4"/>
        <v>0</v>
      </c>
      <c r="J413" s="4"/>
    </row>
    <row r="414" spans="1:10" ht="14.25" hidden="1" outlineLevel="3">
      <c r="A414" s="1" t="s">
        <v>1183</v>
      </c>
      <c r="B414" s="1"/>
      <c r="C414" s="4"/>
      <c r="D414" s="20" t="s">
        <v>1184</v>
      </c>
      <c r="E414" s="1" t="str">
        <f>CONCATENATE("=",'Sistema de água potável'!$D$4,"-",'Sistema de água potável'!$D$8,D414)</f>
        <v>=XL01 WP001-WP01++LNC03.07013</v>
      </c>
      <c r="G414" s="1" t="s">
        <v>969</v>
      </c>
      <c r="H414" s="5">
        <f t="shared" si="4"/>
        <v>0</v>
      </c>
      <c r="J414" s="4"/>
    </row>
    <row r="415" spans="1:10" ht="14.25" hidden="1" outlineLevel="2" collapsed="1">
      <c r="A415" s="1" t="s">
        <v>1185</v>
      </c>
      <c r="B415" s="1" t="s">
        <v>1186</v>
      </c>
      <c r="C415" s="4" t="s">
        <v>1187</v>
      </c>
      <c r="D415" s="20" t="s">
        <v>1188</v>
      </c>
      <c r="E415" s="1" t="str">
        <f>CONCATENATE("=",'Sistema de água potável'!$D$4,"-",'Sistema de água potável'!$D$8,D415)</f>
        <v>=XL01 WP001-WP01++LNC03.08</v>
      </c>
      <c r="H415" s="5">
        <f t="shared" si="4"/>
        <v>0</v>
      </c>
      <c r="J415" s="4"/>
    </row>
    <row r="416" spans="1:10" ht="14.25" hidden="1" outlineLevel="3">
      <c r="A416" s="1" t="s">
        <v>1189</v>
      </c>
      <c r="B416" s="1"/>
      <c r="C416" s="4"/>
      <c r="D416" s="20" t="s">
        <v>1190</v>
      </c>
      <c r="E416" s="1" t="str">
        <f>CONCATENATE("=",'Sistema de água potável'!$D$4,"-",'Sistema de água potável'!$D$8,D416)</f>
        <v>=XL01 WP001-WP01++LNC03.08001</v>
      </c>
      <c r="G416" s="1" t="s">
        <v>860</v>
      </c>
      <c r="H416" s="5">
        <f t="shared" si="4"/>
        <v>0</v>
      </c>
      <c r="J416" s="4"/>
    </row>
    <row r="417" spans="1:10" ht="14.25" hidden="1" outlineLevel="3">
      <c r="A417" s="1" t="s">
        <v>1191</v>
      </c>
      <c r="B417" s="1"/>
      <c r="C417" s="4"/>
      <c r="D417" s="20" t="s">
        <v>1192</v>
      </c>
      <c r="E417" s="1" t="str">
        <f>CONCATENATE("=",'Sistema de água potável'!$D$4,"-",'Sistema de água potável'!$D$8,D417)</f>
        <v>=XL01 WP001-WP01++LNC03.08002</v>
      </c>
      <c r="G417" s="1" t="s">
        <v>1086</v>
      </c>
      <c r="H417" s="5">
        <f t="shared" si="4"/>
        <v>0</v>
      </c>
      <c r="J417" s="4"/>
    </row>
    <row r="418" spans="1:10" ht="14.25" hidden="1" outlineLevel="3">
      <c r="A418" s="1" t="s">
        <v>1193</v>
      </c>
      <c r="B418" s="1"/>
      <c r="C418" s="4"/>
      <c r="D418" s="20" t="s">
        <v>1194</v>
      </c>
      <c r="E418" s="1" t="str">
        <f>CONCATENATE("=",'Sistema de água potável'!$D$4,"-",'Sistema de água potável'!$D$8,D418)</f>
        <v>=XL01 WP001-WP01++LNC03.08003</v>
      </c>
      <c r="G418" s="1" t="s">
        <v>1164</v>
      </c>
      <c r="H418" s="5">
        <f t="shared" si="4"/>
        <v>0</v>
      </c>
      <c r="J418" s="4"/>
    </row>
    <row r="419" spans="1:10" ht="14.25" hidden="1" outlineLevel="3">
      <c r="A419" s="1" t="s">
        <v>1195</v>
      </c>
      <c r="B419" s="1"/>
      <c r="C419" s="4"/>
      <c r="D419" s="20" t="s">
        <v>1196</v>
      </c>
      <c r="E419" s="1" t="str">
        <f>CONCATENATE("=",'Sistema de água potável'!$D$4,"-",'Sistema de água potável'!$D$8,D419)</f>
        <v>=XL01 WP001-WP01++LNC03.08004</v>
      </c>
      <c r="G419" s="1" t="s">
        <v>1164</v>
      </c>
      <c r="H419" s="5">
        <f t="shared" si="4"/>
        <v>0</v>
      </c>
      <c r="J419" s="4"/>
    </row>
    <row r="420" spans="1:10" ht="14.25" hidden="1" outlineLevel="3">
      <c r="A420" s="1" t="s">
        <v>1197</v>
      </c>
      <c r="C420" s="4"/>
      <c r="D420" s="20" t="s">
        <v>1198</v>
      </c>
      <c r="E420" s="1" t="str">
        <f>CONCATENATE("=",'Sistema de água potável'!$D$4,"-",'Sistema de água potável'!$D$8,D420)</f>
        <v>=XL01 WP001-WP01++LNC03.08005</v>
      </c>
      <c r="G420" s="1" t="s">
        <v>1164</v>
      </c>
      <c r="H420" s="5">
        <f t="shared" si="4"/>
        <v>0</v>
      </c>
      <c r="J420" s="4"/>
    </row>
    <row r="421" spans="1:10" ht="14.25" hidden="1" outlineLevel="3">
      <c r="A421" s="1" t="s">
        <v>1199</v>
      </c>
      <c r="C421" s="4"/>
      <c r="D421" s="20" t="s">
        <v>1200</v>
      </c>
      <c r="E421" s="1" t="str">
        <f>CONCATENATE("=",'Sistema de água potável'!$D$4,"-",'Sistema de água potável'!$D$8,D421)</f>
        <v>=XL01 WP001-WP01++LNC03.08006</v>
      </c>
      <c r="G421" s="1" t="s">
        <v>1171</v>
      </c>
      <c r="H421" s="5">
        <f t="shared" si="4"/>
        <v>0</v>
      </c>
      <c r="J421" s="4"/>
    </row>
    <row r="422" spans="1:10" ht="14.25" hidden="1" outlineLevel="3">
      <c r="A422" s="1" t="s">
        <v>1201</v>
      </c>
      <c r="C422" s="4"/>
      <c r="D422" s="20" t="s">
        <v>1202</v>
      </c>
      <c r="E422" s="1" t="str">
        <f>CONCATENATE("=",'Sistema de água potável'!$D$4,"-",'Sistema de água potável'!$D$8,D422)</f>
        <v>=XL01 WP001-WP01++LNC03.08007</v>
      </c>
      <c r="G422" s="1" t="s">
        <v>1164</v>
      </c>
      <c r="H422" s="5">
        <f t="shared" si="4"/>
        <v>0</v>
      </c>
      <c r="J422" s="4"/>
    </row>
    <row r="423" spans="1:10" ht="14.25" hidden="1" outlineLevel="3">
      <c r="A423" s="1" t="s">
        <v>1203</v>
      </c>
      <c r="B423" s="1"/>
      <c r="C423" s="4"/>
      <c r="D423" s="20" t="s">
        <v>1204</v>
      </c>
      <c r="E423" s="1" t="str">
        <f>CONCATENATE("=",'Sistema de água potável'!$D$4,"-",'Sistema de água potável'!$D$8,D423)</f>
        <v>=XL01 WP001-WP01++LNC03.08008</v>
      </c>
      <c r="G423" s="1" t="s">
        <v>956</v>
      </c>
      <c r="H423" s="5">
        <f t="shared" si="4"/>
        <v>0</v>
      </c>
      <c r="J423" s="4"/>
    </row>
    <row r="424" spans="1:10" ht="14.25" hidden="1" outlineLevel="3">
      <c r="A424" s="1" t="s">
        <v>1203</v>
      </c>
      <c r="C424" s="4"/>
      <c r="D424" s="20" t="s">
        <v>1205</v>
      </c>
      <c r="E424" s="1" t="str">
        <f>CONCATENATE("=",'Sistema de água potável'!$D$4,"-",'Sistema de água potável'!$D$8,D424)</f>
        <v>=XL01 WP001-WP01++LNC03.08009</v>
      </c>
      <c r="G424" s="1" t="s">
        <v>1164</v>
      </c>
      <c r="H424" s="5">
        <f t="shared" si="4"/>
        <v>0</v>
      </c>
      <c r="J424" s="4"/>
    </row>
    <row r="425" spans="1:10" ht="14.25" hidden="1" outlineLevel="3">
      <c r="A425" s="1" t="s">
        <v>1206</v>
      </c>
      <c r="B425" s="1"/>
      <c r="C425" s="4"/>
      <c r="D425" s="20" t="s">
        <v>1207</v>
      </c>
      <c r="E425" s="1" t="str">
        <f>CONCATENATE("=",'Sistema de água potável'!$D$4,"-",'Sistema de água potável'!$D$8,D425)</f>
        <v>=XL01 WP001-WP01++LNC03.08010</v>
      </c>
      <c r="G425" s="1" t="s">
        <v>956</v>
      </c>
      <c r="H425" s="5">
        <f t="shared" si="4"/>
        <v>0</v>
      </c>
      <c r="J425" s="4"/>
    </row>
    <row r="426" spans="1:10" ht="14.25" hidden="1" outlineLevel="3">
      <c r="A426" s="1" t="s">
        <v>1208</v>
      </c>
      <c r="B426" s="1"/>
      <c r="C426" s="4"/>
      <c r="D426" s="20" t="s">
        <v>1209</v>
      </c>
      <c r="E426" s="1" t="str">
        <f>CONCATENATE("=",'Sistema de água potável'!$D$4,"-",'Sistema de água potável'!$D$8,D426)</f>
        <v>=XL01 WP001-WP01++LNC03.08011</v>
      </c>
      <c r="G426" s="1" t="s">
        <v>998</v>
      </c>
      <c r="H426" s="5">
        <f t="shared" si="4"/>
        <v>0</v>
      </c>
      <c r="J426" s="4"/>
    </row>
    <row r="427" spans="1:10" ht="14.25" hidden="1" outlineLevel="3">
      <c r="A427" s="1" t="s">
        <v>1210</v>
      </c>
      <c r="B427" s="1"/>
      <c r="C427" s="4"/>
      <c r="D427" s="20" t="s">
        <v>1211</v>
      </c>
      <c r="E427" s="1" t="str">
        <f>CONCATENATE("=",'Sistema de água potável'!$D$4,"-",'Sistema de água potável'!$D$8,D427)</f>
        <v>=XL01 WP001-WP01++LNC03.08012</v>
      </c>
      <c r="G427" s="1" t="s">
        <v>966</v>
      </c>
      <c r="H427" s="5">
        <f t="shared" si="4"/>
        <v>0</v>
      </c>
      <c r="J427" s="4"/>
    </row>
    <row r="428" spans="1:10" ht="14.25" hidden="1" outlineLevel="3">
      <c r="A428" s="1" t="s">
        <v>1212</v>
      </c>
      <c r="B428" s="1"/>
      <c r="C428" s="4"/>
      <c r="D428" s="20" t="s">
        <v>1213</v>
      </c>
      <c r="E428" s="1" t="str">
        <f>CONCATENATE("=",'Sistema de água potável'!$D$4,"-",'Sistema de água potável'!$D$8,D428)</f>
        <v>=XL01 WP001-WP01++LNC03.08013</v>
      </c>
      <c r="G428" s="1" t="s">
        <v>969</v>
      </c>
      <c r="H428" s="5">
        <f t="shared" si="4"/>
        <v>0</v>
      </c>
      <c r="J428" s="4"/>
    </row>
    <row r="429" spans="1:10" ht="14.25" hidden="1" outlineLevel="3">
      <c r="A429" s="1" t="s">
        <v>1003</v>
      </c>
      <c r="B429" s="1"/>
      <c r="C429" s="4"/>
      <c r="D429" s="20" t="s">
        <v>1214</v>
      </c>
      <c r="E429" s="1" t="str">
        <f>CONCATENATE("=",'Sistema de água potável'!$D$4,"-",'Sistema de água potável'!$D$8,D429)</f>
        <v>=XL01 WP001-WP01++LNC03.08014</v>
      </c>
      <c r="G429" s="1" t="s">
        <v>1005</v>
      </c>
      <c r="H429" s="5">
        <f t="shared" si="4"/>
        <v>0</v>
      </c>
      <c r="J429" s="4"/>
    </row>
    <row r="430" spans="1:10" ht="14.25" hidden="1" outlineLevel="2" collapsed="1">
      <c r="A430" s="1" t="s">
        <v>1215</v>
      </c>
      <c r="B430" s="1" t="s">
        <v>1216</v>
      </c>
      <c r="C430" s="4" t="s">
        <v>1217</v>
      </c>
      <c r="D430" s="20" t="s">
        <v>1218</v>
      </c>
      <c r="E430" s="1" t="str">
        <f>CONCATENATE("=",'Sistema de água potável'!$D$4,"-",'Sistema de água potável'!$D$8,D430)</f>
        <v>=XL01 WP001-WP01++LNC03.09</v>
      </c>
      <c r="H430" s="5">
        <f t="shared" si="4"/>
        <v>0</v>
      </c>
      <c r="J430" s="4"/>
    </row>
    <row r="431" spans="1:10" ht="14.25" hidden="1" outlineLevel="3">
      <c r="A431" s="1" t="s">
        <v>1219</v>
      </c>
      <c r="B431" s="1"/>
      <c r="C431" s="4"/>
      <c r="D431" s="20" t="s">
        <v>1220</v>
      </c>
      <c r="E431" s="1" t="str">
        <f>CONCATENATE("=",'Sistema de água potável'!$D$4,"-",'Sistema de água potável'!$D$8,D431)</f>
        <v>=XL01 WP001-WP01++LNC03.09001</v>
      </c>
      <c r="G431" s="1" t="s">
        <v>860</v>
      </c>
      <c r="H431" s="5">
        <f t="shared" si="4"/>
        <v>0</v>
      </c>
      <c r="J431" s="4"/>
    </row>
    <row r="432" spans="1:10" ht="14.25" hidden="1" outlineLevel="3">
      <c r="A432" s="1" t="s">
        <v>1221</v>
      </c>
      <c r="B432" s="1"/>
      <c r="C432" s="4"/>
      <c r="D432" s="20" t="s">
        <v>1222</v>
      </c>
      <c r="E432" s="1" t="str">
        <f>CONCATENATE("=",'Sistema de água potável'!$D$4,"-",'Sistema de água potável'!$D$8,D432)</f>
        <v>=XL01 WP001-WP01++LNC03.09002</v>
      </c>
      <c r="G432" s="1" t="s">
        <v>1223</v>
      </c>
      <c r="H432" s="5">
        <f t="shared" si="4"/>
        <v>0</v>
      </c>
      <c r="J432" s="4"/>
    </row>
    <row r="433" spans="1:10" ht="14.25" hidden="1" outlineLevel="3">
      <c r="A433" s="1" t="s">
        <v>1224</v>
      </c>
      <c r="B433" s="1"/>
      <c r="C433" s="4"/>
      <c r="D433" s="20" t="s">
        <v>1225</v>
      </c>
      <c r="E433" s="1" t="str">
        <f>CONCATENATE("=",'Sistema de água potável'!$D$4,"-",'Sistema de água potável'!$D$8,D433)</f>
        <v>=XL01 WP001-WP01++LNC03.09003</v>
      </c>
      <c r="G433" s="1" t="s">
        <v>1223</v>
      </c>
      <c r="H433" s="5">
        <f t="shared" si="4"/>
        <v>0</v>
      </c>
      <c r="J433" s="4"/>
    </row>
    <row r="434" spans="1:10" ht="14.25" hidden="1" outlineLevel="3">
      <c r="A434" s="1" t="s">
        <v>1226</v>
      </c>
      <c r="B434" s="1"/>
      <c r="C434" s="4"/>
      <c r="D434" s="20" t="s">
        <v>1227</v>
      </c>
      <c r="E434" s="1" t="str">
        <f>CONCATENATE("=",'Sistema de água potável'!$D$4,"-",'Sistema de água potável'!$D$8,D434)</f>
        <v>=XL01 WP001-WP01++LNC03.09004</v>
      </c>
      <c r="G434" s="1" t="s">
        <v>1223</v>
      </c>
      <c r="H434" s="5">
        <f t="shared" si="4"/>
        <v>0</v>
      </c>
      <c r="J434" s="4"/>
    </row>
    <row r="435" spans="1:10" ht="14.25" hidden="1" outlineLevel="3">
      <c r="A435" s="1" t="s">
        <v>1228</v>
      </c>
      <c r="B435" s="1"/>
      <c r="C435" s="4"/>
      <c r="D435" s="20" t="s">
        <v>1229</v>
      </c>
      <c r="E435" s="1" t="str">
        <f>CONCATENATE("=",'Sistema de água potável'!$D$4,"-",'Sistema de água potável'!$D$8,D435)</f>
        <v>=XL01 WP001-WP01++LNC03.09005</v>
      </c>
      <c r="G435" s="1" t="s">
        <v>1223</v>
      </c>
      <c r="H435" s="5">
        <f t="shared" si="4"/>
        <v>0</v>
      </c>
      <c r="J435" s="4"/>
    </row>
    <row r="436" spans="1:10" ht="14.25" hidden="1" outlineLevel="3">
      <c r="A436" s="1" t="s">
        <v>1230</v>
      </c>
      <c r="B436" s="1"/>
      <c r="C436" s="4"/>
      <c r="D436" s="20" t="s">
        <v>1231</v>
      </c>
      <c r="E436" s="1" t="str">
        <f>CONCATENATE("=",'Sistema de água potável'!$D$4,"-",'Sistema de água potável'!$D$8,D436)</f>
        <v>=XL01 WP001-WP01++LNC03.09006</v>
      </c>
      <c r="G436" s="1" t="s">
        <v>1223</v>
      </c>
      <c r="H436" s="5">
        <f t="shared" si="4"/>
        <v>0</v>
      </c>
      <c r="J436" s="4"/>
    </row>
    <row r="437" spans="1:10" ht="14.25" hidden="1" outlineLevel="3">
      <c r="A437" s="1" t="s">
        <v>1232</v>
      </c>
      <c r="B437" s="1"/>
      <c r="C437" s="4"/>
      <c r="D437" s="20" t="s">
        <v>1233</v>
      </c>
      <c r="E437" s="1" t="str">
        <f>CONCATENATE("=",'Sistema de água potável'!$D$4,"-",'Sistema de água potável'!$D$8,D437)</f>
        <v>=XL01 WP001-WP01++LNC03.09007</v>
      </c>
      <c r="G437" s="1" t="s">
        <v>1234</v>
      </c>
      <c r="H437" s="5">
        <f t="shared" si="4"/>
        <v>0</v>
      </c>
      <c r="J437" s="4"/>
    </row>
    <row r="438" spans="1:10" ht="14.25" hidden="1" outlineLevel="3">
      <c r="A438" s="1" t="s">
        <v>1235</v>
      </c>
      <c r="B438" s="1"/>
      <c r="C438" s="4"/>
      <c r="D438" s="20" t="s">
        <v>1236</v>
      </c>
      <c r="E438" s="1" t="str">
        <f>CONCATENATE("=",'Sistema de água potável'!$D$4,"-",'Sistema de água potável'!$D$8,D438)</f>
        <v>=XL01 WP001-WP01++LNC03.09008</v>
      </c>
      <c r="G438" s="1" t="s">
        <v>1223</v>
      </c>
      <c r="H438" s="5">
        <f t="shared" si="4"/>
        <v>0</v>
      </c>
      <c r="J438" s="4"/>
    </row>
    <row r="439" spans="1:10" ht="14.25" hidden="1" outlineLevel="3">
      <c r="A439" s="1" t="s">
        <v>1237</v>
      </c>
      <c r="B439" s="1"/>
      <c r="C439" s="4"/>
      <c r="D439" s="20" t="s">
        <v>1238</v>
      </c>
      <c r="E439" s="1" t="str">
        <f>CONCATENATE("=",'Sistema de água potável'!$D$4,"-",'Sistema de água potável'!$D$8,D439)</f>
        <v>=XL01 WP001-WP01++LNC03.09009</v>
      </c>
      <c r="G439" s="1" t="s">
        <v>1223</v>
      </c>
      <c r="H439" s="5">
        <f t="shared" si="4"/>
        <v>0</v>
      </c>
      <c r="J439" s="4"/>
    </row>
    <row r="440" spans="1:10" ht="14.25" hidden="1" outlineLevel="3">
      <c r="A440" s="1" t="s">
        <v>1239</v>
      </c>
      <c r="B440" s="1"/>
      <c r="C440" s="4"/>
      <c r="D440" s="20" t="s">
        <v>1240</v>
      </c>
      <c r="E440" s="1" t="str">
        <f>CONCATENATE("=",'Sistema de água potável'!$D$4,"-",'Sistema de água potável'!$D$8,D440)</f>
        <v>=XL01 WP001-WP01++LNC03.09010</v>
      </c>
      <c r="G440" s="1" t="s">
        <v>1223</v>
      </c>
      <c r="H440" s="5">
        <f t="shared" si="4"/>
        <v>0</v>
      </c>
      <c r="J440" s="4"/>
    </row>
    <row r="441" spans="1:10" ht="14.25" hidden="1" outlineLevel="3">
      <c r="A441" s="1" t="s">
        <v>1241</v>
      </c>
      <c r="B441" s="1"/>
      <c r="C441" s="4"/>
      <c r="D441" s="20" t="s">
        <v>1242</v>
      </c>
      <c r="E441" s="1" t="str">
        <f>CONCATENATE("=",'Sistema de água potável'!$D$4,"-",'Sistema de água potável'!$D$8,D441)</f>
        <v>=XL01 WP001-WP01++LNC03.09011</v>
      </c>
      <c r="G441" s="1" t="s">
        <v>1223</v>
      </c>
      <c r="H441" s="5">
        <f t="shared" si="4"/>
        <v>0</v>
      </c>
      <c r="J441" s="4"/>
    </row>
    <row r="442" spans="1:10" ht="14.25" hidden="1" outlineLevel="3">
      <c r="A442" s="1" t="s">
        <v>1003</v>
      </c>
      <c r="B442" s="1"/>
      <c r="C442" s="4"/>
      <c r="D442" s="20" t="s">
        <v>1243</v>
      </c>
      <c r="E442" s="1" t="str">
        <f>CONCATENATE("=",'Sistema de água potável'!$D$4,"-",'Sistema de água potável'!$D$8,D442)</f>
        <v>=XL01 WP001-WP01++LNC03.09012</v>
      </c>
      <c r="G442" s="1" t="s">
        <v>1005</v>
      </c>
      <c r="H442" s="5">
        <f t="shared" si="4"/>
        <v>0</v>
      </c>
      <c r="J442" s="4"/>
    </row>
    <row r="443" spans="1:10" ht="14.25" hidden="1" outlineLevel="2" collapsed="1">
      <c r="A443" s="1" t="s">
        <v>1244</v>
      </c>
      <c r="B443" s="1" t="s">
        <v>1245</v>
      </c>
      <c r="C443" s="4" t="s">
        <v>1246</v>
      </c>
      <c r="D443" s="20" t="s">
        <v>1247</v>
      </c>
      <c r="E443" s="1" t="str">
        <f>CONCATENATE("=",'Sistema de água potável'!$D$4,"-",'Sistema de água potável'!$D$8,D443)</f>
        <v>=XL01 WP001-WP01++LNC03.10</v>
      </c>
      <c r="H443" s="5">
        <f t="shared" si="4"/>
        <v>0</v>
      </c>
      <c r="J443" s="4"/>
    </row>
    <row r="444" spans="1:10" ht="14.25" hidden="1" outlineLevel="3">
      <c r="A444" s="1" t="s">
        <v>1248</v>
      </c>
      <c r="B444" s="1"/>
      <c r="C444" s="4"/>
      <c r="D444" s="20" t="s">
        <v>1249</v>
      </c>
      <c r="E444" s="1" t="str">
        <f>CONCATENATE("=",'Sistema de água potável'!$D$4,"-",'Sistema de água potável'!$D$8,D444)</f>
        <v>=XL01 WP001-WP01++LNC03.10001</v>
      </c>
      <c r="G444" s="1" t="s">
        <v>860</v>
      </c>
      <c r="H444" s="5">
        <f t="shared" si="4"/>
        <v>0</v>
      </c>
      <c r="J444" s="4"/>
    </row>
    <row r="445" spans="1:10" ht="14.25" hidden="1" outlineLevel="3">
      <c r="A445" s="1" t="s">
        <v>1250</v>
      </c>
      <c r="B445" s="1"/>
      <c r="C445" s="4"/>
      <c r="D445" s="20" t="s">
        <v>1251</v>
      </c>
      <c r="E445" s="1" t="str">
        <f>CONCATENATE("=",'Sistema de água potável'!$D$4,"-",'Sistema de água potável'!$D$8,D445)</f>
        <v>=XL01 WP001-WP01++LNC03.10002</v>
      </c>
      <c r="G445" s="1" t="s">
        <v>1223</v>
      </c>
      <c r="H445" s="5">
        <f t="shared" si="4"/>
        <v>0</v>
      </c>
      <c r="J445" s="4"/>
    </row>
    <row r="446" spans="1:10" ht="14.25" hidden="1" outlineLevel="3">
      <c r="A446" s="1" t="s">
        <v>1252</v>
      </c>
      <c r="B446" s="1"/>
      <c r="C446" s="4"/>
      <c r="D446" s="20" t="s">
        <v>1253</v>
      </c>
      <c r="E446" s="1" t="str">
        <f>CONCATENATE("=",'Sistema de água potável'!$D$4,"-",'Sistema de água potável'!$D$8,D446)</f>
        <v>=XL01 WP001-WP01++LNC03.10003</v>
      </c>
      <c r="G446" s="1" t="s">
        <v>1223</v>
      </c>
      <c r="H446" s="5">
        <f t="shared" si="4"/>
        <v>0</v>
      </c>
      <c r="J446" s="4"/>
    </row>
    <row r="447" spans="1:10" ht="14.25" hidden="1" outlineLevel="3">
      <c r="A447" s="1" t="s">
        <v>1254</v>
      </c>
      <c r="B447" s="1"/>
      <c r="C447" s="4"/>
      <c r="D447" s="20" t="s">
        <v>1255</v>
      </c>
      <c r="E447" s="1" t="str">
        <f>CONCATENATE("=",'Sistema de água potável'!$D$4,"-",'Sistema de água potável'!$D$8,D447)</f>
        <v>=XL01 WP001-WP01++LNC03.10004</v>
      </c>
      <c r="G447" s="1" t="s">
        <v>1223</v>
      </c>
      <c r="H447" s="5">
        <f t="shared" si="4"/>
        <v>0</v>
      </c>
      <c r="J447" s="4"/>
    </row>
    <row r="448" spans="1:10" ht="14.25" hidden="1" outlineLevel="3">
      <c r="A448" s="1" t="s">
        <v>1256</v>
      </c>
      <c r="B448" s="1"/>
      <c r="C448" s="4"/>
      <c r="D448" s="20" t="s">
        <v>1257</v>
      </c>
      <c r="E448" s="1" t="str">
        <f>CONCATENATE("=",'Sistema de água potável'!$D$4,"-",'Sistema de água potável'!$D$8,D448)</f>
        <v>=XL01 WP001-WP01++LNC03.10005</v>
      </c>
      <c r="G448" s="1" t="s">
        <v>1223</v>
      </c>
      <c r="H448" s="5">
        <f t="shared" si="4"/>
        <v>0</v>
      </c>
      <c r="J448" s="4"/>
    </row>
    <row r="449" spans="1:10" ht="14.25" hidden="1" outlineLevel="3">
      <c r="A449" s="1" t="s">
        <v>1258</v>
      </c>
      <c r="B449" s="1"/>
      <c r="C449" s="4"/>
      <c r="D449" s="20" t="s">
        <v>1259</v>
      </c>
      <c r="E449" s="1" t="str">
        <f>CONCATENATE("=",'Sistema de água potável'!$D$4,"-",'Sistema de água potável'!$D$8,D449)</f>
        <v>=XL01 WP001-WP01++LNC03.10006</v>
      </c>
      <c r="G449" s="1" t="s">
        <v>1223</v>
      </c>
      <c r="H449" s="5">
        <f t="shared" si="4"/>
        <v>0</v>
      </c>
      <c r="J449" s="4"/>
    </row>
    <row r="450" spans="1:10" ht="14.25" hidden="1" outlineLevel="3">
      <c r="A450" s="1" t="s">
        <v>1232</v>
      </c>
      <c r="B450" s="1"/>
      <c r="C450" s="4"/>
      <c r="D450" s="20" t="s">
        <v>1260</v>
      </c>
      <c r="E450" s="1" t="str">
        <f>CONCATENATE("=",'Sistema de água potável'!$D$4,"-",'Sistema de água potável'!$D$8,D450)</f>
        <v>=XL01 WP001-WP01++LNC03.10007</v>
      </c>
      <c r="G450" s="1" t="s">
        <v>1234</v>
      </c>
      <c r="H450" s="5">
        <f t="shared" si="4"/>
        <v>0</v>
      </c>
      <c r="J450" s="4"/>
    </row>
    <row r="451" spans="1:10" ht="14.25" hidden="1" outlineLevel="3">
      <c r="A451" s="1" t="s">
        <v>1261</v>
      </c>
      <c r="B451" s="1"/>
      <c r="C451" s="4"/>
      <c r="D451" s="20" t="s">
        <v>1262</v>
      </c>
      <c r="E451" s="1" t="str">
        <f>CONCATENATE("=",'Sistema de água potável'!$D$4,"-",'Sistema de água potável'!$D$8,D451)</f>
        <v>=XL01 WP001-WP01++LNC03.10008</v>
      </c>
      <c r="G451" s="1" t="s">
        <v>1223</v>
      </c>
      <c r="H451" s="5">
        <f t="shared" si="4"/>
        <v>0</v>
      </c>
      <c r="J451" s="4"/>
    </row>
    <row r="452" spans="1:10" ht="14.25" hidden="1" outlineLevel="3">
      <c r="A452" s="1" t="s">
        <v>1263</v>
      </c>
      <c r="B452" s="1"/>
      <c r="C452" s="4"/>
      <c r="D452" s="20" t="s">
        <v>1264</v>
      </c>
      <c r="E452" s="1" t="str">
        <f>CONCATENATE("=",'Sistema de água potável'!$D$4,"-",'Sistema de água potável'!$D$8,D452)</f>
        <v>=XL01 WP001-WP01++LNC03.10009</v>
      </c>
      <c r="G452" s="1" t="s">
        <v>1223</v>
      </c>
      <c r="H452" s="5">
        <f t="shared" si="4"/>
        <v>0</v>
      </c>
      <c r="J452" s="4"/>
    </row>
    <row r="453" spans="1:10" ht="14.25" hidden="1" outlineLevel="3">
      <c r="A453" s="1" t="s">
        <v>1265</v>
      </c>
      <c r="B453" s="1"/>
      <c r="C453" s="4"/>
      <c r="D453" s="20" t="s">
        <v>1266</v>
      </c>
      <c r="E453" s="1" t="str">
        <f>CONCATENATE("=",'Sistema de água potável'!$D$4,"-",'Sistema de água potável'!$D$8,D453)</f>
        <v>=XL01 WP001-WP01++LNC03.10010</v>
      </c>
      <c r="G453" s="1" t="s">
        <v>1223</v>
      </c>
      <c r="H453" s="5">
        <f t="shared" si="4"/>
        <v>0</v>
      </c>
      <c r="J453" s="4"/>
    </row>
    <row r="454" spans="1:10" ht="14.25" hidden="1" outlineLevel="3">
      <c r="A454" s="1" t="s">
        <v>1267</v>
      </c>
      <c r="B454" s="1"/>
      <c r="C454" s="4"/>
      <c r="D454" s="20" t="s">
        <v>1268</v>
      </c>
      <c r="E454" s="1" t="str">
        <f>CONCATENATE("=",'Sistema de água potável'!$D$4,"-",'Sistema de água potável'!$D$8,D454)</f>
        <v>=XL01 WP001-WP01++LNC03.10011</v>
      </c>
      <c r="G454" s="1" t="s">
        <v>1223</v>
      </c>
      <c r="H454" s="5">
        <f t="shared" si="4"/>
        <v>0</v>
      </c>
      <c r="J454" s="4"/>
    </row>
    <row r="455" spans="1:10" ht="14.25" hidden="1" outlineLevel="2" collapsed="1">
      <c r="A455" s="1" t="s">
        <v>1269</v>
      </c>
      <c r="B455" s="1" t="s">
        <v>1270</v>
      </c>
      <c r="C455" s="4" t="s">
        <v>1271</v>
      </c>
      <c r="D455" s="20" t="s">
        <v>1272</v>
      </c>
      <c r="E455" s="1" t="str">
        <f>CONCATENATE("=",'Sistema de água potável'!$D$4,"-",'Sistema de água potável'!$D$8,D455)</f>
        <v>=XL01 WP001-WP01++LNC03.11</v>
      </c>
      <c r="H455" s="5">
        <f t="shared" si="4"/>
        <v>0</v>
      </c>
      <c r="J455" s="4"/>
    </row>
    <row r="456" spans="1:10" ht="14.25" hidden="1" outlineLevel="3">
      <c r="A456" s="1" t="s">
        <v>1273</v>
      </c>
      <c r="B456" s="1"/>
      <c r="C456" s="4"/>
      <c r="D456" s="20" t="s">
        <v>1274</v>
      </c>
      <c r="E456" s="1" t="str">
        <f>CONCATENATE("=",'Sistema de água potável'!$D$4,"-",'Sistema de água potável'!$D$8,D456)</f>
        <v>=XL01 WP001-WP01++LNC03.11001</v>
      </c>
      <c r="G456" s="1" t="s">
        <v>1053</v>
      </c>
      <c r="H456" s="5">
        <f t="shared" si="4"/>
        <v>0</v>
      </c>
      <c r="J456" s="4"/>
    </row>
    <row r="457" spans="1:10" ht="14.25" hidden="1" outlineLevel="3">
      <c r="A457" s="1" t="s">
        <v>1275</v>
      </c>
      <c r="B457" s="1"/>
      <c r="C457" s="4"/>
      <c r="D457" s="20" t="s">
        <v>1276</v>
      </c>
      <c r="E457" s="1" t="str">
        <f>CONCATENATE("=",'Sistema de água potável'!$D$4,"-",'Sistema de água potável'!$D$8,D457)</f>
        <v>=XL01 WP001-WP01++LNC03.11002</v>
      </c>
      <c r="G457" s="1" t="s">
        <v>1277</v>
      </c>
      <c r="H457" s="5">
        <f t="shared" si="4"/>
        <v>0</v>
      </c>
      <c r="J457" s="4"/>
    </row>
    <row r="458" spans="1:10" ht="14.25" hidden="1" outlineLevel="3">
      <c r="A458" s="1" t="s">
        <v>1278</v>
      </c>
      <c r="B458" s="1"/>
      <c r="C458" s="4"/>
      <c r="D458" s="20" t="s">
        <v>1279</v>
      </c>
      <c r="E458" s="1" t="str">
        <f>CONCATENATE("=",'Sistema de água potável'!$D$4,"-",'Sistema de água potável'!$D$8,D458)</f>
        <v>=XL01 WP001-WP01++LNC03.11003</v>
      </c>
      <c r="G458" s="1" t="s">
        <v>1277</v>
      </c>
      <c r="H458" s="5">
        <f t="shared" si="4"/>
        <v>0</v>
      </c>
      <c r="J458" s="4"/>
    </row>
    <row r="459" spans="1:10" ht="14.25" hidden="1" outlineLevel="3">
      <c r="A459" s="1" t="s">
        <v>1280</v>
      </c>
      <c r="B459" s="1"/>
      <c r="C459" s="4"/>
      <c r="D459" s="20" t="s">
        <v>1281</v>
      </c>
      <c r="E459" s="1" t="str">
        <f>CONCATENATE("=",'Sistema de água potável'!$D$4,"-",'Sistema de água potável'!$D$8,D459)</f>
        <v>=XL01 WP001-WP01++LNC03.11004</v>
      </c>
      <c r="G459" s="1" t="s">
        <v>1277</v>
      </c>
      <c r="H459" s="5">
        <f t="shared" si="4"/>
        <v>0</v>
      </c>
      <c r="J459" s="4"/>
    </row>
    <row r="460" spans="1:10" ht="14.25" hidden="1" outlineLevel="3">
      <c r="A460" s="1" t="s">
        <v>1282</v>
      </c>
      <c r="B460" s="1"/>
      <c r="C460" s="4"/>
      <c r="D460" s="20" t="s">
        <v>1283</v>
      </c>
      <c r="E460" s="1" t="str">
        <f>CONCATENATE("=",'Sistema de água potável'!$D$4,"-",'Sistema de água potável'!$D$8,D460)</f>
        <v>=XL01 WP001-WP01++LNC03.11005</v>
      </c>
      <c r="G460" s="1" t="s">
        <v>1284</v>
      </c>
      <c r="H460" s="5">
        <f t="shared" si="4"/>
        <v>0</v>
      </c>
      <c r="J460" s="4"/>
    </row>
    <row r="461" spans="1:10" ht="14.25" hidden="1" outlineLevel="3">
      <c r="A461" s="1" t="s">
        <v>1285</v>
      </c>
      <c r="B461" s="1"/>
      <c r="C461" s="4"/>
      <c r="D461" s="20" t="s">
        <v>1286</v>
      </c>
      <c r="E461" s="1" t="str">
        <f>CONCATENATE("=",'Sistema de água potável'!$D$4,"-",'Sistema de água potável'!$D$8,D461)</f>
        <v>=XL01 WP001-WP01++LNC03.11006</v>
      </c>
      <c r="G461" s="1" t="s">
        <v>1277</v>
      </c>
      <c r="H461" s="5">
        <f t="shared" si="4"/>
        <v>0</v>
      </c>
      <c r="J461" s="4"/>
    </row>
    <row r="462" spans="1:10" ht="14.25" hidden="1" outlineLevel="3">
      <c r="A462" s="1" t="s">
        <v>1287</v>
      </c>
      <c r="B462" s="1"/>
      <c r="C462" s="4"/>
      <c r="D462" s="20" t="s">
        <v>1288</v>
      </c>
      <c r="E462" s="1" t="str">
        <f>CONCATENATE("=",'Sistema de água potável'!$D$4,"-",'Sistema de água potável'!$D$8,D462)</f>
        <v>=XL01 WP001-WP01++LNC03.11007</v>
      </c>
      <c r="G462" s="1" t="s">
        <v>1277</v>
      </c>
      <c r="H462" s="5">
        <f t="shared" si="4"/>
        <v>0</v>
      </c>
      <c r="J462" s="4"/>
    </row>
    <row r="463" spans="1:10" ht="14.25" hidden="1" outlineLevel="3">
      <c r="A463" s="1" t="s">
        <v>1289</v>
      </c>
      <c r="B463" s="1"/>
      <c r="C463" s="4"/>
      <c r="D463" s="20" t="s">
        <v>1290</v>
      </c>
      <c r="E463" s="1" t="str">
        <f>CONCATENATE("=",'Sistema de água potável'!$D$4,"-",'Sistema de água potável'!$D$8,D463)</f>
        <v>=XL01 WP001-WP01++LNC03.11008</v>
      </c>
      <c r="G463" s="1" t="s">
        <v>956</v>
      </c>
      <c r="H463" s="5">
        <f t="shared" si="4"/>
        <v>0</v>
      </c>
      <c r="J463" s="4"/>
    </row>
    <row r="464" spans="1:10" ht="14.25" hidden="1" outlineLevel="3">
      <c r="A464" s="1" t="s">
        <v>1291</v>
      </c>
      <c r="B464" s="1"/>
      <c r="C464" s="4"/>
      <c r="D464" s="20" t="s">
        <v>1292</v>
      </c>
      <c r="E464" s="1" t="str">
        <f>CONCATENATE("=",'Sistema de água potável'!$D$4,"-",'Sistema de água potável'!$D$8,D464)</f>
        <v>=XL01 WP001-WP01++LNC03.11009</v>
      </c>
      <c r="G464" s="1" t="s">
        <v>1277</v>
      </c>
      <c r="H464" s="5">
        <f t="shared" si="4"/>
        <v>0</v>
      </c>
      <c r="J464" s="4"/>
    </row>
    <row r="465" spans="1:10" ht="14.25" hidden="1" outlineLevel="3">
      <c r="A465" s="1" t="s">
        <v>1293</v>
      </c>
      <c r="B465" s="1"/>
      <c r="C465" s="4"/>
      <c r="D465" s="20" t="s">
        <v>1294</v>
      </c>
      <c r="E465" s="1" t="str">
        <f>CONCATENATE("=",'Sistema de água potável'!$D$4,"-",'Sistema de água potável'!$D$8,D465)</f>
        <v>=XL01 WP001-WP01++LNC03.11010</v>
      </c>
      <c r="G465" s="1" t="s">
        <v>956</v>
      </c>
      <c r="H465" s="5">
        <f t="shared" si="4"/>
        <v>0</v>
      </c>
      <c r="J465" s="4"/>
    </row>
    <row r="466" spans="1:10" ht="14.25" hidden="1" outlineLevel="3">
      <c r="A466" s="1" t="s">
        <v>1295</v>
      </c>
      <c r="B466" s="1"/>
      <c r="C466" s="4"/>
      <c r="D466" s="20" t="s">
        <v>1296</v>
      </c>
      <c r="E466" s="1" t="str">
        <f>CONCATENATE("=",'Sistema de água potável'!$D$4,"-",'Sistema de água potável'!$D$8,D466)</f>
        <v>=XL01 WP001-WP01++LNC03.11011</v>
      </c>
      <c r="G466" s="1" t="s">
        <v>1277</v>
      </c>
      <c r="H466" s="5">
        <f t="shared" si="4"/>
        <v>0</v>
      </c>
      <c r="J466" s="4"/>
    </row>
    <row r="467" spans="1:10" ht="14.25" hidden="1" outlineLevel="3">
      <c r="A467" s="1" t="s">
        <v>1297</v>
      </c>
      <c r="B467" s="1"/>
      <c r="C467" s="4"/>
      <c r="D467" s="20" t="s">
        <v>1298</v>
      </c>
      <c r="E467" s="1" t="str">
        <f>CONCATENATE("=",'Sistema de água potável'!$D$4,"-",'Sistema de água potável'!$D$8,D467)</f>
        <v>=XL01 WP001-WP01++LNC03.11012</v>
      </c>
      <c r="G467" s="1" t="s">
        <v>1005</v>
      </c>
      <c r="H467" s="5">
        <f t="shared" si="4"/>
        <v>0</v>
      </c>
      <c r="J467" s="4"/>
    </row>
    <row r="468" spans="1:10" ht="14.25" hidden="1" outlineLevel="2" collapsed="1">
      <c r="A468" s="1" t="s">
        <v>1299</v>
      </c>
      <c r="B468" s="1" t="s">
        <v>1300</v>
      </c>
      <c r="C468" s="4" t="s">
        <v>1301</v>
      </c>
      <c r="D468" s="20" t="s">
        <v>1302</v>
      </c>
      <c r="E468" s="1" t="str">
        <f>CONCATENATE("=",'Sistema de água potável'!$D$4,"-",'Sistema de água potável'!$D$8,D468)</f>
        <v>=XL01 WP001-WP01++LNC03.12</v>
      </c>
      <c r="H468" s="5">
        <f t="shared" si="4"/>
        <v>0</v>
      </c>
      <c r="J468" s="4"/>
    </row>
    <row r="469" spans="1:10" ht="14.25" hidden="1" outlineLevel="3">
      <c r="A469" s="1" t="s">
        <v>1303</v>
      </c>
      <c r="B469" s="1"/>
      <c r="C469" s="4"/>
      <c r="D469" s="20" t="s">
        <v>1304</v>
      </c>
      <c r="E469" s="1" t="str">
        <f>CONCATENATE("=",'Sistema de água potável'!$D$4,"-",'Sistema de água potável'!$D$8,D469)</f>
        <v>=XL01 WP001-WP01++LNC03.12001</v>
      </c>
      <c r="G469" s="1" t="s">
        <v>1053</v>
      </c>
      <c r="H469" s="5">
        <f t="shared" si="4"/>
        <v>0</v>
      </c>
      <c r="J469" s="4"/>
    </row>
    <row r="470" spans="1:10" ht="14.25" hidden="1" outlineLevel="3">
      <c r="A470" s="1" t="s">
        <v>1305</v>
      </c>
      <c r="B470" s="1"/>
      <c r="C470" s="4"/>
      <c r="D470" s="20" t="s">
        <v>1306</v>
      </c>
      <c r="E470" s="1" t="str">
        <f>CONCATENATE("=",'Sistema de água potável'!$D$4,"-",'Sistema de água potável'!$D$8,D470)</f>
        <v>=XL01 WP001-WP01++LNC03.12002</v>
      </c>
      <c r="G470" s="1" t="s">
        <v>1277</v>
      </c>
      <c r="H470" s="5">
        <f t="shared" si="4"/>
        <v>0</v>
      </c>
      <c r="J470" s="4"/>
    </row>
    <row r="471" spans="1:10" ht="14.25" hidden="1" outlineLevel="3">
      <c r="A471" s="1" t="s">
        <v>1307</v>
      </c>
      <c r="B471" s="1"/>
      <c r="C471" s="4"/>
      <c r="D471" s="20" t="s">
        <v>1308</v>
      </c>
      <c r="E471" s="1" t="str">
        <f>CONCATENATE("=",'Sistema de água potável'!$D$4,"-",'Sistema de água potável'!$D$8,D471)</f>
        <v>=XL01 WP001-WP01++LNC03.12003</v>
      </c>
      <c r="G471" s="1" t="s">
        <v>1277</v>
      </c>
      <c r="H471" s="5">
        <f t="shared" si="4"/>
        <v>0</v>
      </c>
      <c r="J471" s="4"/>
    </row>
    <row r="472" spans="1:10" ht="14.25" hidden="1" outlineLevel="3">
      <c r="A472" s="1" t="s">
        <v>1309</v>
      </c>
      <c r="B472" s="1"/>
      <c r="C472" s="4"/>
      <c r="D472" s="20" t="s">
        <v>1310</v>
      </c>
      <c r="E472" s="1" t="str">
        <f>CONCATENATE("=",'Sistema de água potável'!$D$4,"-",'Sistema de água potável'!$D$8,D472)</f>
        <v>=XL01 WP001-WP01++LNC03.12004</v>
      </c>
      <c r="G472" s="1" t="s">
        <v>1277</v>
      </c>
      <c r="H472" s="5">
        <f t="shared" si="4"/>
        <v>0</v>
      </c>
      <c r="J472" s="4"/>
    </row>
    <row r="473" spans="1:10" ht="14.25" hidden="1" outlineLevel="3">
      <c r="A473" s="1" t="s">
        <v>1311</v>
      </c>
      <c r="B473" s="1"/>
      <c r="C473" s="4"/>
      <c r="D473" s="20" t="s">
        <v>1312</v>
      </c>
      <c r="E473" s="1" t="str">
        <f>CONCATENATE("=",'Sistema de água potável'!$D$4,"-",'Sistema de água potável'!$D$8,D473)</f>
        <v>=XL01 WP001-WP01++LNC03.12005</v>
      </c>
      <c r="G473" s="1" t="s">
        <v>1284</v>
      </c>
      <c r="H473" s="5">
        <f t="shared" si="4"/>
        <v>0</v>
      </c>
      <c r="J473" s="4"/>
    </row>
    <row r="474" spans="1:10" ht="14.25" hidden="1" outlineLevel="3">
      <c r="A474" s="1" t="s">
        <v>1313</v>
      </c>
      <c r="B474" s="1"/>
      <c r="C474" s="4"/>
      <c r="D474" s="20" t="s">
        <v>1314</v>
      </c>
      <c r="E474" s="1" t="str">
        <f>CONCATENATE("=",'Sistema de água potável'!$D$4,"-",'Sistema de água potável'!$D$8,D474)</f>
        <v>=XL01 WP001-WP01++LNC03.12006</v>
      </c>
      <c r="G474" s="1" t="s">
        <v>1277</v>
      </c>
      <c r="H474" s="5">
        <f t="shared" si="4"/>
        <v>0</v>
      </c>
      <c r="J474" s="4"/>
    </row>
    <row r="475" spans="1:10" ht="14.25" hidden="1" outlineLevel="3">
      <c r="A475" s="1" t="s">
        <v>1315</v>
      </c>
      <c r="B475" s="1"/>
      <c r="C475" s="4"/>
      <c r="D475" s="20" t="s">
        <v>1316</v>
      </c>
      <c r="E475" s="1" t="str">
        <f>CONCATENATE("=",'Sistema de água potável'!$D$4,"-",'Sistema de água potável'!$D$8,D475)</f>
        <v>=XL01 WP001-WP01++LNC03.12007</v>
      </c>
      <c r="G475" s="1" t="s">
        <v>1277</v>
      </c>
      <c r="H475" s="5">
        <f t="shared" si="4"/>
        <v>0</v>
      </c>
      <c r="J475" s="4"/>
    </row>
    <row r="476" spans="1:10" ht="14.25" hidden="1" outlineLevel="3">
      <c r="A476" s="1" t="s">
        <v>1317</v>
      </c>
      <c r="B476" s="1"/>
      <c r="C476" s="4"/>
      <c r="D476" s="20" t="s">
        <v>1318</v>
      </c>
      <c r="E476" s="1" t="str">
        <f>CONCATENATE("=",'Sistema de água potável'!$D$4,"-",'Sistema de água potável'!$D$8,D476)</f>
        <v>=XL01 WP001-WP01++LNC03.12008</v>
      </c>
      <c r="G476" s="1" t="s">
        <v>956</v>
      </c>
      <c r="H476" s="5">
        <f t="shared" si="4"/>
        <v>0</v>
      </c>
      <c r="J476" s="4"/>
    </row>
    <row r="477" spans="1:10" ht="14.25" hidden="1" outlineLevel="3">
      <c r="A477" s="1" t="s">
        <v>1319</v>
      </c>
      <c r="B477" s="1"/>
      <c r="C477" s="4"/>
      <c r="D477" s="20" t="s">
        <v>1320</v>
      </c>
      <c r="E477" s="1" t="str">
        <f>CONCATENATE("=",'Sistema de água potável'!$D$4,"-",'Sistema de água potável'!$D$8,D477)</f>
        <v>=XL01 WP001-WP01++LNC03.12009</v>
      </c>
      <c r="G477" s="1" t="s">
        <v>1277</v>
      </c>
      <c r="H477" s="5">
        <f t="shared" si="4"/>
        <v>0</v>
      </c>
      <c r="J477" s="4"/>
    </row>
    <row r="478" spans="1:10" ht="14.25" hidden="1" outlineLevel="3">
      <c r="A478" s="1" t="s">
        <v>1321</v>
      </c>
      <c r="B478" s="1"/>
      <c r="C478" s="4"/>
      <c r="D478" s="20" t="s">
        <v>1322</v>
      </c>
      <c r="E478" s="1" t="str">
        <f>CONCATENATE("=",'Sistema de água potável'!$D$4,"-",'Sistema de água potável'!$D$8,D478)</f>
        <v>=XL01 WP001-WP01++LNC03.12010</v>
      </c>
      <c r="G478" s="1" t="s">
        <v>956</v>
      </c>
      <c r="H478" s="5">
        <f t="shared" si="4"/>
        <v>0</v>
      </c>
      <c r="J478" s="4"/>
    </row>
    <row r="479" spans="1:10" ht="14.25" hidden="1" outlineLevel="3">
      <c r="A479" s="1" t="s">
        <v>1323</v>
      </c>
      <c r="B479" s="1"/>
      <c r="C479" s="4"/>
      <c r="D479" s="20" t="s">
        <v>1324</v>
      </c>
      <c r="E479" s="1" t="str">
        <f>CONCATENATE("=",'Sistema de água potável'!$D$4,"-",'Sistema de água potável'!$D$8,D479)</f>
        <v>=XL01 WP001-WP01++LNC03.12011</v>
      </c>
      <c r="G479" s="1" t="s">
        <v>1277</v>
      </c>
      <c r="H479" s="5">
        <f t="shared" si="4"/>
        <v>0</v>
      </c>
      <c r="J479" s="4"/>
    </row>
    <row r="480" spans="1:10" ht="14.25" hidden="1" outlineLevel="3">
      <c r="A480" s="1" t="s">
        <v>1003</v>
      </c>
      <c r="B480" s="1"/>
      <c r="C480" s="4"/>
      <c r="D480" s="20" t="s">
        <v>1325</v>
      </c>
      <c r="E480" s="1" t="str">
        <f>CONCATENATE("=",'Sistema de água potável'!$D$4,"-",'Sistema de água potável'!$D$8,D480)</f>
        <v>=XL01 WP001-WP01++LNC03.12012</v>
      </c>
      <c r="G480" s="1" t="s">
        <v>1005</v>
      </c>
      <c r="H480" s="5">
        <f t="shared" si="4"/>
        <v>0</v>
      </c>
      <c r="J480" s="4"/>
    </row>
    <row r="481" spans="1:10" ht="14.25" hidden="1" outlineLevel="2" collapsed="1">
      <c r="A481" s="1" t="s">
        <v>1326</v>
      </c>
      <c r="B481" s="1" t="s">
        <v>1327</v>
      </c>
      <c r="C481" s="4" t="s">
        <v>1328</v>
      </c>
      <c r="D481" s="20" t="s">
        <v>1329</v>
      </c>
      <c r="E481" s="1" t="str">
        <f>CONCATENATE("=",'Sistema de água potável'!$D$4,"-",'Sistema de água potável'!$D$8,D481)</f>
        <v>=XL01 WP001-WP01++LNC03.13</v>
      </c>
      <c r="H481" s="5">
        <f t="shared" si="4"/>
        <v>0</v>
      </c>
      <c r="J481" s="4"/>
    </row>
    <row r="482" spans="1:10" ht="14.25" hidden="1" outlineLevel="3">
      <c r="A482" s="1" t="s">
        <v>1330</v>
      </c>
      <c r="B482" s="1"/>
      <c r="C482" s="4"/>
      <c r="D482" s="20" t="s">
        <v>1331</v>
      </c>
      <c r="E482" s="1" t="str">
        <f>CONCATENATE("=",'Sistema de água potável'!$D$4,"-",'Sistema de água potável'!$D$8,D482)</f>
        <v>=XL01 WP001-WP01++LNC03.13001</v>
      </c>
      <c r="G482" s="1" t="s">
        <v>1332</v>
      </c>
      <c r="H482" s="5">
        <f t="shared" si="4"/>
        <v>0</v>
      </c>
      <c r="J482" s="4"/>
    </row>
    <row r="483" spans="1:10" ht="14.25" hidden="1" outlineLevel="3">
      <c r="A483" s="1" t="s">
        <v>1333</v>
      </c>
      <c r="B483" s="1"/>
      <c r="C483" s="4"/>
      <c r="D483" s="20" t="s">
        <v>1334</v>
      </c>
      <c r="E483" s="1" t="str">
        <f>CONCATENATE("=",'Sistema de água potável'!$D$4,"-",'Sistema de água potável'!$D$8,D483)</f>
        <v>=XL01 WP001-WP01++LNC03.13002</v>
      </c>
      <c r="G483" s="1" t="s">
        <v>1335</v>
      </c>
      <c r="H483" s="5">
        <f t="shared" si="4"/>
        <v>0</v>
      </c>
      <c r="J483" s="4"/>
    </row>
    <row r="484" spans="1:10" ht="14.25" hidden="1" outlineLevel="3">
      <c r="A484" s="1" t="s">
        <v>1336</v>
      </c>
      <c r="B484" s="1"/>
      <c r="C484" s="4"/>
      <c r="D484" s="20" t="s">
        <v>1337</v>
      </c>
      <c r="E484" s="1" t="str">
        <f>CONCATENATE("=",'Sistema de água potável'!$D$4,"-",'Sistema de água potável'!$D$8,D484)</f>
        <v>=XL01 WP001-WP01++LNC03.13003</v>
      </c>
      <c r="G484" s="1" t="s">
        <v>1053</v>
      </c>
      <c r="H484" s="5">
        <f t="shared" si="4"/>
        <v>0</v>
      </c>
      <c r="J484" s="4"/>
    </row>
    <row r="485" spans="1:10" ht="14.25" hidden="1" outlineLevel="3">
      <c r="A485" s="1" t="s">
        <v>1338</v>
      </c>
      <c r="B485" s="1"/>
      <c r="C485" s="4"/>
      <c r="D485" s="20" t="s">
        <v>1339</v>
      </c>
      <c r="E485" s="1" t="str">
        <f>CONCATENATE("=",'Sistema de água potável'!$D$4,"-",'Sistema de água potável'!$D$8,D485)</f>
        <v>=XL01 WP001-WP01++LNC03.13004</v>
      </c>
      <c r="G485" s="1" t="s">
        <v>1335</v>
      </c>
      <c r="H485" s="5">
        <f t="shared" si="4"/>
        <v>0</v>
      </c>
      <c r="J485" s="4"/>
    </row>
    <row r="486" spans="1:10" ht="14.25" hidden="1" outlineLevel="3">
      <c r="A486" s="1" t="s">
        <v>1340</v>
      </c>
      <c r="B486" s="1"/>
      <c r="C486" s="4"/>
      <c r="D486" s="20" t="s">
        <v>1341</v>
      </c>
      <c r="E486" s="1" t="str">
        <f>CONCATENATE("=",'Sistema de água potável'!$D$4,"-",'Sistema de água potável'!$D$8,D486)</f>
        <v>=XL01 WP001-WP01++LNC03.13005</v>
      </c>
      <c r="G486" s="1" t="s">
        <v>1335</v>
      </c>
      <c r="H486" s="5">
        <f t="shared" si="4"/>
        <v>0</v>
      </c>
      <c r="J486" s="4"/>
    </row>
    <row r="487" spans="1:10" ht="14.25" hidden="1" outlineLevel="3">
      <c r="A487" s="1" t="s">
        <v>1342</v>
      </c>
      <c r="B487" s="1"/>
      <c r="C487" s="4"/>
      <c r="D487" s="20" t="s">
        <v>1343</v>
      </c>
      <c r="E487" s="1" t="str">
        <f>CONCATENATE("=",'Sistema de água potável'!$D$4,"-",'Sistema de água potável'!$D$8,D487)</f>
        <v>=XL01 WP001-WP01++LNC03.13006</v>
      </c>
      <c r="G487" s="1" t="s">
        <v>1335</v>
      </c>
      <c r="H487" s="5">
        <f t="shared" si="4"/>
        <v>0</v>
      </c>
      <c r="J487" s="4"/>
    </row>
    <row r="488" spans="1:10" ht="14.25" hidden="1" outlineLevel="3">
      <c r="A488" s="1" t="s">
        <v>1344</v>
      </c>
      <c r="B488" s="1"/>
      <c r="C488" s="4"/>
      <c r="D488" s="20" t="s">
        <v>1345</v>
      </c>
      <c r="E488" s="1" t="str">
        <f>CONCATENATE("=",'Sistema de água potável'!$D$4,"-",'Sistema de água potável'!$D$8,D488)</f>
        <v>=XL01 WP001-WP01++LNC03.13007</v>
      </c>
      <c r="G488" s="1" t="s">
        <v>1335</v>
      </c>
      <c r="H488" s="5">
        <f t="shared" si="4"/>
        <v>0</v>
      </c>
      <c r="J488" s="4"/>
    </row>
    <row r="489" spans="1:10" ht="14.25" hidden="1" outlineLevel="3">
      <c r="A489" s="1" t="s">
        <v>1346</v>
      </c>
      <c r="B489" s="1"/>
      <c r="C489" s="4"/>
      <c r="D489" s="20" t="s">
        <v>1347</v>
      </c>
      <c r="E489" s="1" t="str">
        <f>CONCATENATE("=",'Sistema de água potável'!$D$4,"-",'Sistema de água potável'!$D$8,D489)</f>
        <v>=XL01 WP001-WP01++LNC03.13008</v>
      </c>
      <c r="G489" s="1" t="s">
        <v>1348</v>
      </c>
      <c r="H489" s="5">
        <f t="shared" si="4"/>
        <v>0</v>
      </c>
      <c r="J489" s="4"/>
    </row>
    <row r="490" spans="1:10" ht="14.25" hidden="1" outlineLevel="3">
      <c r="A490" s="1" t="s">
        <v>1349</v>
      </c>
      <c r="B490" s="1"/>
      <c r="C490" s="4"/>
      <c r="D490" s="20" t="s">
        <v>1350</v>
      </c>
      <c r="E490" s="1" t="str">
        <f>CONCATENATE("=",'Sistema de água potável'!$D$4,"-",'Sistema de água potável'!$D$8,D490)</f>
        <v>=XL01 WP001-WP01++LNC03.13009</v>
      </c>
      <c r="G490" s="1" t="s">
        <v>1351</v>
      </c>
      <c r="H490" s="5">
        <f t="shared" si="4"/>
        <v>0</v>
      </c>
      <c r="J490" s="4"/>
    </row>
    <row r="491" spans="1:10" ht="14.25" hidden="1" outlineLevel="3">
      <c r="A491" s="1" t="s">
        <v>1352</v>
      </c>
      <c r="B491" s="1"/>
      <c r="C491" s="4"/>
      <c r="D491" s="20" t="s">
        <v>1353</v>
      </c>
      <c r="E491" s="1" t="str">
        <f>CONCATENATE("=",'Sistema de água potável'!$D$4,"-",'Sistema de água potável'!$D$8,D491)</f>
        <v>=XL01 WP001-WP01++LNC03.13010</v>
      </c>
      <c r="G491" s="1" t="s">
        <v>1335</v>
      </c>
      <c r="H491" s="5">
        <f t="shared" si="4"/>
        <v>0</v>
      </c>
      <c r="J491" s="4"/>
    </row>
    <row r="492" spans="1:10" ht="14.25" hidden="1" outlineLevel="3">
      <c r="A492" s="1" t="s">
        <v>1354</v>
      </c>
      <c r="B492" s="1"/>
      <c r="C492" s="4"/>
      <c r="D492" s="20" t="s">
        <v>1355</v>
      </c>
      <c r="E492" s="1" t="str">
        <f>CONCATENATE("=",'Sistema de água potável'!$D$4,"-",'Sistema de água potável'!$D$8,D492)</f>
        <v>=XL01 WP001-WP01++LNC03.13011</v>
      </c>
      <c r="G492" s="1" t="s">
        <v>1335</v>
      </c>
      <c r="H492" s="5">
        <f t="shared" si="4"/>
        <v>0</v>
      </c>
      <c r="J492" s="4"/>
    </row>
    <row r="493" spans="1:10" ht="14.25" hidden="1" outlineLevel="3">
      <c r="A493" s="1" t="s">
        <v>1003</v>
      </c>
      <c r="B493" s="1"/>
      <c r="C493" s="4"/>
      <c r="D493" s="20" t="s">
        <v>1356</v>
      </c>
      <c r="E493" s="1" t="str">
        <f>CONCATENATE("=",'Sistema de água potável'!$D$4,"-",'Sistema de água potável'!$D$8,D493)</f>
        <v>=XL01 WP001-WP01++LNC03.13012</v>
      </c>
      <c r="G493" s="1" t="s">
        <v>1005</v>
      </c>
      <c r="H493" s="5">
        <f t="shared" si="4"/>
        <v>0</v>
      </c>
      <c r="J493" s="4"/>
    </row>
    <row r="494" spans="1:10" ht="14.25" hidden="1" outlineLevel="2" collapsed="1">
      <c r="A494" s="1" t="s">
        <v>1357</v>
      </c>
      <c r="B494" s="1" t="s">
        <v>1358</v>
      </c>
      <c r="C494" s="4" t="s">
        <v>1359</v>
      </c>
      <c r="D494" s="20" t="s">
        <v>1360</v>
      </c>
      <c r="E494" s="1" t="str">
        <f>CONCATENATE("=",'Sistema de água potável'!$D$4,"-",'Sistema de água potável'!$D$8,D494)</f>
        <v>=XL01 WP001-WP01++LNC03.14</v>
      </c>
      <c r="H494" s="5">
        <f t="shared" si="4"/>
        <v>0</v>
      </c>
      <c r="J494" s="4"/>
    </row>
    <row r="495" spans="1:10" ht="14.25" hidden="1" outlineLevel="3">
      <c r="A495" s="1" t="s">
        <v>1361</v>
      </c>
      <c r="B495" s="1"/>
      <c r="C495" s="4"/>
      <c r="D495" s="20" t="s">
        <v>1362</v>
      </c>
      <c r="E495" s="1" t="str">
        <f>CONCATENATE("=",'Sistema de água potável'!$D$4,"-",'Sistema de água potável'!$D$8,D495)</f>
        <v>=XL01 WP001-WP01++LNC03.14001</v>
      </c>
      <c r="G495" s="1" t="s">
        <v>1332</v>
      </c>
      <c r="H495" s="5">
        <f t="shared" si="4"/>
        <v>0</v>
      </c>
      <c r="J495" s="4"/>
    </row>
    <row r="496" spans="1:10" ht="14.25" hidden="1" outlineLevel="3">
      <c r="A496" s="1" t="s">
        <v>1363</v>
      </c>
      <c r="B496" s="1"/>
      <c r="C496" s="4"/>
      <c r="D496" s="20" t="s">
        <v>1364</v>
      </c>
      <c r="E496" s="1" t="str">
        <f>CONCATENATE("=",'Sistema de água potável'!$D$4,"-",'Sistema de água potável'!$D$8,D496)</f>
        <v>=XL01 WP001-WP01++LNC03.14002</v>
      </c>
      <c r="G496" s="1" t="s">
        <v>1335</v>
      </c>
      <c r="H496" s="5">
        <f t="shared" si="4"/>
        <v>0</v>
      </c>
      <c r="J496" s="4"/>
    </row>
    <row r="497" spans="1:10" ht="14.25" hidden="1" outlineLevel="3">
      <c r="A497" s="1" t="s">
        <v>1365</v>
      </c>
      <c r="B497" s="1"/>
      <c r="C497" s="4"/>
      <c r="D497" s="20" t="s">
        <v>1366</v>
      </c>
      <c r="E497" s="1" t="str">
        <f>CONCATENATE("=",'Sistema de água potável'!$D$4,"-",'Sistema de água potável'!$D$8,D497)</f>
        <v>=XL01 WP001-WP01++LNC03.14003</v>
      </c>
      <c r="G497" s="1" t="s">
        <v>1335</v>
      </c>
      <c r="H497" s="5">
        <f t="shared" si="4"/>
        <v>0</v>
      </c>
      <c r="J497" s="4"/>
    </row>
    <row r="498" spans="1:10" ht="14.25" hidden="1" outlineLevel="3">
      <c r="A498" s="1" t="s">
        <v>1367</v>
      </c>
      <c r="B498" s="1"/>
      <c r="C498" s="4"/>
      <c r="D498" s="20" t="s">
        <v>1368</v>
      </c>
      <c r="E498" s="1" t="str">
        <f>CONCATENATE("=",'Sistema de água potável'!$D$4,"-",'Sistema de água potável'!$D$8,D498)</f>
        <v>=XL01 WP001-WP01++LNC03.14004</v>
      </c>
      <c r="G498" s="1" t="s">
        <v>1335</v>
      </c>
      <c r="H498" s="5">
        <f t="shared" si="4"/>
        <v>0</v>
      </c>
      <c r="J498" s="4"/>
    </row>
    <row r="499" spans="1:10" ht="14.25" hidden="1" outlineLevel="3">
      <c r="A499" s="1" t="s">
        <v>1369</v>
      </c>
      <c r="B499" s="1"/>
      <c r="C499" s="4"/>
      <c r="D499" s="20" t="s">
        <v>1370</v>
      </c>
      <c r="E499" s="1" t="str">
        <f>CONCATENATE("=",'Sistema de água potável'!$D$4,"-",'Sistema de água potável'!$D$8,D499)</f>
        <v>=XL01 WP001-WP01++LNC03.14005</v>
      </c>
      <c r="G499" s="1" t="s">
        <v>1335</v>
      </c>
      <c r="H499" s="5">
        <f t="shared" si="4"/>
        <v>0</v>
      </c>
      <c r="J499" s="4"/>
    </row>
    <row r="500" spans="1:10" ht="14.25" hidden="1" outlineLevel="3">
      <c r="A500" s="1" t="s">
        <v>1371</v>
      </c>
      <c r="B500" s="1"/>
      <c r="C500" s="4"/>
      <c r="D500" s="20" t="s">
        <v>1372</v>
      </c>
      <c r="E500" s="1" t="str">
        <f>CONCATENATE("=",'Sistema de água potável'!$D$4,"-",'Sistema de água potável'!$D$8,D500)</f>
        <v>=XL01 WP001-WP01++LNC03.14006</v>
      </c>
      <c r="G500" s="1" t="s">
        <v>1335</v>
      </c>
      <c r="H500" s="5">
        <f t="shared" si="4"/>
        <v>0</v>
      </c>
      <c r="J500" s="4"/>
    </row>
    <row r="501" spans="1:10" ht="14.25" hidden="1" outlineLevel="3">
      <c r="A501" s="1" t="s">
        <v>1373</v>
      </c>
      <c r="B501" s="1"/>
      <c r="C501" s="4"/>
      <c r="D501" s="20" t="s">
        <v>1374</v>
      </c>
      <c r="E501" s="1" t="str">
        <f>CONCATENATE("=",'Sistema de água potável'!$D$4,"-",'Sistema de água potável'!$D$8,D501)</f>
        <v>=XL01 WP001-WP01++LNC03.14007</v>
      </c>
      <c r="G501" s="1" t="s">
        <v>1348</v>
      </c>
      <c r="H501" s="5">
        <f t="shared" si="4"/>
        <v>0</v>
      </c>
      <c r="J501" s="4"/>
    </row>
    <row r="502" spans="1:10" ht="14.25" hidden="1" outlineLevel="3">
      <c r="A502" s="1" t="s">
        <v>1375</v>
      </c>
      <c r="B502" s="1"/>
      <c r="C502" s="4"/>
      <c r="D502" s="20" t="s">
        <v>1376</v>
      </c>
      <c r="E502" s="1" t="str">
        <f>CONCATENATE("=",'Sistema de água potável'!$D$4,"-",'Sistema de água potável'!$D$8,D502)</f>
        <v>=XL01 WP001-WP01++LNC03.14008</v>
      </c>
      <c r="G502" s="1" t="s">
        <v>1351</v>
      </c>
      <c r="H502" s="5">
        <f t="shared" si="4"/>
        <v>0</v>
      </c>
      <c r="J502" s="4"/>
    </row>
    <row r="503" spans="1:10" ht="14.25" hidden="1" outlineLevel="3">
      <c r="A503" s="1" t="s">
        <v>1377</v>
      </c>
      <c r="B503" s="1"/>
      <c r="C503" s="4"/>
      <c r="D503" s="20" t="s">
        <v>1378</v>
      </c>
      <c r="E503" s="1" t="str">
        <f>CONCATENATE("=",'Sistema de água potável'!$D$4,"-",'Sistema de água potável'!$D$8,D503)</f>
        <v>=XL01 WP001-WP01++LNC03.14009</v>
      </c>
      <c r="G503" s="1" t="s">
        <v>1335</v>
      </c>
      <c r="H503" s="5">
        <f t="shared" si="4"/>
        <v>0</v>
      </c>
      <c r="J503" s="4"/>
    </row>
    <row r="504" spans="1:10" ht="14.25" hidden="1" outlineLevel="3">
      <c r="A504" s="1" t="s">
        <v>1379</v>
      </c>
      <c r="B504" s="1"/>
      <c r="C504" s="4"/>
      <c r="D504" s="20" t="s">
        <v>1380</v>
      </c>
      <c r="E504" s="1" t="str">
        <f>CONCATENATE("=",'Sistema de água potável'!$D$4,"-",'Sistema de água potável'!$D$8,D504)</f>
        <v>=XL01 WP001-WP01++LNC03.14010</v>
      </c>
      <c r="G504" s="1" t="s">
        <v>1335</v>
      </c>
      <c r="H504" s="5">
        <f t="shared" si="4"/>
        <v>0</v>
      </c>
      <c r="J504" s="4"/>
    </row>
    <row r="505" spans="1:10" ht="14.25" hidden="1" outlineLevel="2" collapsed="1">
      <c r="A505" s="1" t="s">
        <v>1381</v>
      </c>
      <c r="B505" s="1" t="s">
        <v>1382</v>
      </c>
      <c r="C505" s="4" t="s">
        <v>1383</v>
      </c>
      <c r="D505" s="20" t="s">
        <v>1384</v>
      </c>
      <c r="E505" s="1" t="str">
        <f>CONCATENATE("=",'Sistema de água potável'!$D$4,"-",'Sistema de água potável'!$D$8,D505)</f>
        <v>=XL01 WP001-WP01++LNC03.15</v>
      </c>
      <c r="H505" s="5">
        <f t="shared" si="4"/>
        <v>0</v>
      </c>
      <c r="J505" s="4"/>
    </row>
    <row r="506" spans="1:10" ht="14.25" hidden="1" outlineLevel="3">
      <c r="A506" s="1" t="s">
        <v>1385</v>
      </c>
      <c r="B506" s="1"/>
      <c r="C506" s="4"/>
      <c r="D506" s="20" t="s">
        <v>1386</v>
      </c>
      <c r="E506" s="1" t="str">
        <f>CONCATENATE("=",'Sistema de água potável'!$D$4,"-",'Sistema de água potável'!$D$8,D506)</f>
        <v>=XL01 WP001-WP01++LNC03.15001</v>
      </c>
      <c r="G506" s="1" t="s">
        <v>1387</v>
      </c>
      <c r="H506" s="5">
        <f t="shared" si="4"/>
        <v>0</v>
      </c>
      <c r="J506" s="4"/>
    </row>
    <row r="507" spans="1:10" ht="14.25" hidden="1" outlineLevel="3">
      <c r="A507" s="1" t="s">
        <v>1388</v>
      </c>
      <c r="B507" s="1"/>
      <c r="C507" s="4"/>
      <c r="D507" s="20" t="s">
        <v>1389</v>
      </c>
      <c r="E507" s="1" t="str">
        <f>CONCATENATE("=",'Sistema de água potável'!$D$4,"-",'Sistema de água potável'!$D$8,D507)</f>
        <v>=XL01 WP001-WP01++LNC03.15002</v>
      </c>
      <c r="G507" s="1" t="s">
        <v>1390</v>
      </c>
      <c r="H507" s="5">
        <f t="shared" si="4"/>
        <v>0</v>
      </c>
      <c r="J507" s="4"/>
    </row>
    <row r="508" spans="1:10" ht="14.25" hidden="1" outlineLevel="3">
      <c r="A508" s="1" t="s">
        <v>1391</v>
      </c>
      <c r="B508" s="1"/>
      <c r="C508" s="4"/>
      <c r="D508" s="20" t="s">
        <v>1392</v>
      </c>
      <c r="E508" s="1" t="str">
        <f>CONCATENATE("=",'Sistema de água potável'!$D$4,"-",'Sistema de água potável'!$D$8,D508)</f>
        <v>=XL01 WP001-WP01++LNC03.15003</v>
      </c>
      <c r="G508" s="1" t="s">
        <v>1387</v>
      </c>
      <c r="H508" s="5">
        <f t="shared" si="4"/>
        <v>0</v>
      </c>
      <c r="J508" s="4"/>
    </row>
    <row r="509" spans="1:10" ht="14.25" hidden="1" outlineLevel="3">
      <c r="A509" s="1" t="s">
        <v>1393</v>
      </c>
      <c r="B509" s="1"/>
      <c r="C509" s="4"/>
      <c r="D509" s="20" t="s">
        <v>1394</v>
      </c>
      <c r="E509" s="1" t="str">
        <f>CONCATENATE("=",'Sistema de água potável'!$D$4,"-",'Sistema de água potável'!$D$8,D509)</f>
        <v>=XL01 WP001-WP01++LNC03.15004</v>
      </c>
      <c r="G509" s="1" t="s">
        <v>1284</v>
      </c>
      <c r="H509" s="5">
        <f t="shared" si="4"/>
        <v>0</v>
      </c>
      <c r="J509" s="4"/>
    </row>
    <row r="510" spans="1:10" ht="14.25" hidden="1" outlineLevel="3">
      <c r="A510" s="1" t="s">
        <v>1395</v>
      </c>
      <c r="B510" s="1"/>
      <c r="C510" s="4"/>
      <c r="D510" s="20" t="s">
        <v>1396</v>
      </c>
      <c r="E510" s="1" t="str">
        <f>CONCATENATE("=",'Sistema de água potável'!$D$4,"-",'Sistema de água potável'!$D$8,D510)</f>
        <v>=XL01 WP001-WP01++LNC03.15005</v>
      </c>
      <c r="G510" s="1" t="s">
        <v>1397</v>
      </c>
      <c r="H510" s="5">
        <f t="shared" si="4"/>
        <v>0</v>
      </c>
      <c r="J510" s="4"/>
    </row>
    <row r="511" spans="1:10" ht="14.25" hidden="1" outlineLevel="3">
      <c r="A511" s="1" t="s">
        <v>1398</v>
      </c>
      <c r="B511" s="1"/>
      <c r="C511" s="4"/>
      <c r="D511" s="20" t="s">
        <v>1399</v>
      </c>
      <c r="E511" s="1" t="str">
        <f>CONCATENATE("=",'Sistema de água potável'!$D$4,"-",'Sistema de água potável'!$D$8,D511)</f>
        <v>=XL01 WP001-WP01++LNC03.15006</v>
      </c>
      <c r="G511" s="1" t="s">
        <v>1400</v>
      </c>
      <c r="H511" s="5">
        <f t="shared" si="4"/>
        <v>0</v>
      </c>
      <c r="J511" s="4"/>
    </row>
    <row r="512" spans="1:10" ht="14.25" hidden="1" outlineLevel="3">
      <c r="A512" s="1" t="s">
        <v>1401</v>
      </c>
      <c r="B512" s="1"/>
      <c r="C512" s="4"/>
      <c r="D512" s="20" t="s">
        <v>1402</v>
      </c>
      <c r="E512" s="1" t="str">
        <f>CONCATENATE("=",'Sistema de água potável'!$D$4,"-",'Sistema de água potável'!$D$8,D512)</f>
        <v>=XL01 WP001-WP01++LNC03.15007</v>
      </c>
      <c r="G512" s="1" t="s">
        <v>1348</v>
      </c>
      <c r="H512" s="5">
        <f t="shared" si="4"/>
        <v>0</v>
      </c>
      <c r="J512" s="4"/>
    </row>
    <row r="513" spans="1:10" ht="14.25" hidden="1" outlineLevel="3">
      <c r="A513" s="1" t="s">
        <v>1403</v>
      </c>
      <c r="B513" s="1"/>
      <c r="C513" s="4"/>
      <c r="D513" s="20" t="s">
        <v>1404</v>
      </c>
      <c r="E513" s="1" t="str">
        <f>CONCATENATE("=",'Sistema de água potável'!$D$4,"-",'Sistema de água potável'!$D$8,D513)</f>
        <v>=XL01 WP001-WP01++LNC03.15008</v>
      </c>
      <c r="G513" s="1" t="s">
        <v>956</v>
      </c>
      <c r="H513" s="5">
        <f t="shared" si="4"/>
        <v>0</v>
      </c>
      <c r="J513" s="4"/>
    </row>
    <row r="514" spans="1:10" ht="14.25" hidden="1" outlineLevel="3">
      <c r="A514" s="1" t="s">
        <v>1405</v>
      </c>
      <c r="B514" s="1"/>
      <c r="C514" s="4"/>
      <c r="D514" s="20" t="s">
        <v>1406</v>
      </c>
      <c r="E514" s="1" t="str">
        <f>CONCATENATE("=",'Sistema de água potável'!$D$4,"-",'Sistema de água potável'!$D$8,D514)</f>
        <v>=XL01 WP001-WP01++LNC03.15009</v>
      </c>
      <c r="G514" s="1" t="s">
        <v>1387</v>
      </c>
      <c r="H514" s="5">
        <f t="shared" si="4"/>
        <v>0</v>
      </c>
      <c r="J514" s="4"/>
    </row>
    <row r="515" spans="1:10" ht="14.25" hidden="1" outlineLevel="3">
      <c r="A515" s="1" t="s">
        <v>1407</v>
      </c>
      <c r="B515" s="1"/>
      <c r="C515" s="4"/>
      <c r="D515" s="20" t="s">
        <v>1408</v>
      </c>
      <c r="E515" s="1" t="str">
        <f>CONCATENATE("=",'Sistema de água potável'!$D$4,"-",'Sistema de água potável'!$D$8,D515)</f>
        <v>=XL01 WP001-WP01++LNC03.15010</v>
      </c>
      <c r="G515" s="1" t="s">
        <v>956</v>
      </c>
      <c r="H515" s="5">
        <f t="shared" si="4"/>
        <v>0</v>
      </c>
      <c r="J515" s="4"/>
    </row>
    <row r="516" spans="1:10" ht="14.25" hidden="1" outlineLevel="3">
      <c r="A516" s="1" t="s">
        <v>1409</v>
      </c>
      <c r="B516" s="1"/>
      <c r="C516" s="4"/>
      <c r="D516" s="20" t="s">
        <v>1410</v>
      </c>
      <c r="E516" s="1" t="str">
        <f>CONCATENATE("=",'Sistema de água potável'!$D$4,"-",'Sistema de água potável'!$D$8,D516)</f>
        <v>=XL01 WP001-WP01++LNC03.15011</v>
      </c>
      <c r="G516" s="1" t="s">
        <v>998</v>
      </c>
      <c r="H516" s="5">
        <f t="shared" si="4"/>
        <v>0</v>
      </c>
      <c r="J516" s="4"/>
    </row>
    <row r="517" spans="1:10" ht="14.25" hidden="1" outlineLevel="3">
      <c r="A517" s="1" t="s">
        <v>1411</v>
      </c>
      <c r="B517" s="1"/>
      <c r="C517" s="4"/>
      <c r="D517" s="20" t="s">
        <v>1412</v>
      </c>
      <c r="E517" s="1" t="str">
        <f>CONCATENATE("=",'Sistema de água potável'!$D$4,"-",'Sistema de água potável'!$D$8,D517)</f>
        <v>=XL01 WP001-WP01++LNC03.15012</v>
      </c>
      <c r="G517" s="1" t="s">
        <v>966</v>
      </c>
      <c r="H517" s="5">
        <f t="shared" si="4"/>
        <v>0</v>
      </c>
      <c r="J517" s="4"/>
    </row>
    <row r="518" spans="1:10" ht="14.25" hidden="1" outlineLevel="3">
      <c r="A518" s="1" t="s">
        <v>1413</v>
      </c>
      <c r="B518" s="1"/>
      <c r="C518" s="4"/>
      <c r="D518" s="20" t="s">
        <v>1414</v>
      </c>
      <c r="E518" s="1" t="str">
        <f>CONCATENATE("=",'Sistema de água potável'!$D$4,"-",'Sistema de água potável'!$D$8,D518)</f>
        <v>=XL01 WP001-WP01++LNC03.15013</v>
      </c>
      <c r="G518" s="1" t="s">
        <v>969</v>
      </c>
      <c r="H518" s="5">
        <f t="shared" si="4"/>
        <v>0</v>
      </c>
      <c r="J518" s="4"/>
    </row>
    <row r="519" spans="1:10" ht="14.25" hidden="1" outlineLevel="2" collapsed="1">
      <c r="A519" s="1" t="s">
        <v>1415</v>
      </c>
      <c r="B519" s="1" t="s">
        <v>1416</v>
      </c>
      <c r="C519" s="4" t="s">
        <v>1417</v>
      </c>
      <c r="D519" s="20" t="s">
        <v>1418</v>
      </c>
      <c r="E519" s="1" t="str">
        <f>CONCATENATE("=",'Sistema de água potável'!$D$4,"-",'Sistema de água potável'!$D$8,D519)</f>
        <v>=XL01 WP001-WP01++LNC03.16</v>
      </c>
      <c r="H519" s="5">
        <f t="shared" si="4"/>
        <v>0</v>
      </c>
      <c r="J519" s="4"/>
    </row>
    <row r="520" spans="1:10" ht="14.25" hidden="1" outlineLevel="3">
      <c r="A520" s="1" t="s">
        <v>1419</v>
      </c>
      <c r="B520" s="1"/>
      <c r="C520" s="4"/>
      <c r="D520" s="20" t="s">
        <v>1420</v>
      </c>
      <c r="E520" s="1" t="str">
        <f>CONCATENATE("=",'Sistema de água potável'!$D$4,"-",'Sistema de água potável'!$D$8,D520)</f>
        <v>=XL01 WP001-WP01++LNC03.16001</v>
      </c>
      <c r="G520" s="1" t="s">
        <v>1421</v>
      </c>
      <c r="H520" s="5">
        <f t="shared" si="4"/>
        <v>0</v>
      </c>
      <c r="J520" s="4"/>
    </row>
    <row r="521" spans="1:10" ht="14.25" hidden="1" outlineLevel="3">
      <c r="A521" s="1" t="s">
        <v>1422</v>
      </c>
      <c r="B521" s="1"/>
      <c r="C521" s="4"/>
      <c r="D521" s="20" t="s">
        <v>1423</v>
      </c>
      <c r="E521" s="1" t="str">
        <f>CONCATENATE("=",'Sistema de água potável'!$D$4,"-",'Sistema de água potável'!$D$8,D521)</f>
        <v>=XL01 WP001-WP01++LNC03.16002</v>
      </c>
      <c r="G521" s="1" t="s">
        <v>1387</v>
      </c>
      <c r="H521" s="5">
        <f t="shared" si="4"/>
        <v>0</v>
      </c>
      <c r="J521" s="4"/>
    </row>
    <row r="522" spans="1:10" ht="14.25" hidden="1" outlineLevel="3">
      <c r="A522" s="1" t="s">
        <v>1424</v>
      </c>
      <c r="B522" s="1"/>
      <c r="C522" s="4"/>
      <c r="D522" s="20" t="s">
        <v>1425</v>
      </c>
      <c r="E522" s="1" t="str">
        <f>CONCATENATE("=",'Sistema de água potável'!$D$4,"-",'Sistema de água potável'!$D$8,D522)</f>
        <v>=XL01 WP001-WP01++LNC03.16003</v>
      </c>
      <c r="G522" s="1" t="s">
        <v>1390</v>
      </c>
      <c r="H522" s="5">
        <f t="shared" si="4"/>
        <v>0</v>
      </c>
      <c r="J522" s="4"/>
    </row>
    <row r="523" spans="1:10" ht="14.25" hidden="1" outlineLevel="3">
      <c r="A523" s="1" t="s">
        <v>1391</v>
      </c>
      <c r="B523" s="1"/>
      <c r="C523" s="4"/>
      <c r="D523" s="20" t="s">
        <v>1426</v>
      </c>
      <c r="E523" s="1" t="str">
        <f>CONCATENATE("=",'Sistema de água potável'!$D$4,"-",'Sistema de água potável'!$D$8,D523)</f>
        <v>=XL01 WP001-WP01++LNC03.16004</v>
      </c>
      <c r="G523" s="1" t="s">
        <v>1387</v>
      </c>
      <c r="H523" s="5">
        <f t="shared" si="4"/>
        <v>0</v>
      </c>
      <c r="J523" s="4"/>
    </row>
    <row r="524" spans="1:10" ht="14.25" hidden="1" outlineLevel="3">
      <c r="A524" s="1" t="s">
        <v>1427</v>
      </c>
      <c r="B524" s="1"/>
      <c r="C524" s="4"/>
      <c r="D524" s="20" t="s">
        <v>1428</v>
      </c>
      <c r="E524" s="1" t="str">
        <f>CONCATENATE("=",'Sistema de água potável'!$D$4,"-",'Sistema de água potável'!$D$8,D524)</f>
        <v>=XL01 WP001-WP01++LNC03.16005</v>
      </c>
      <c r="G524" s="1" t="s">
        <v>1284</v>
      </c>
      <c r="H524" s="5">
        <f t="shared" si="4"/>
        <v>0</v>
      </c>
      <c r="J524" s="4"/>
    </row>
    <row r="525" spans="1:10" ht="14.25" hidden="1" outlineLevel="3">
      <c r="A525" s="1" t="s">
        <v>1429</v>
      </c>
      <c r="B525" s="1"/>
      <c r="C525" s="4"/>
      <c r="D525" s="20" t="s">
        <v>1430</v>
      </c>
      <c r="E525" s="1" t="str">
        <f>CONCATENATE("=",'Sistema de água potável'!$D$4,"-",'Sistema de água potável'!$D$8,D525)</f>
        <v>=XL01 WP001-WP01++LNC03.16006</v>
      </c>
      <c r="G525" s="1" t="s">
        <v>1397</v>
      </c>
      <c r="H525" s="5">
        <f t="shared" si="4"/>
        <v>0</v>
      </c>
      <c r="J525" s="4"/>
    </row>
    <row r="526" spans="1:10" ht="14.25" hidden="1" outlineLevel="3">
      <c r="A526" s="1" t="s">
        <v>1431</v>
      </c>
      <c r="B526" s="1"/>
      <c r="C526" s="4"/>
      <c r="D526" s="20" t="s">
        <v>1432</v>
      </c>
      <c r="E526" s="1" t="str">
        <f>CONCATENATE("=",'Sistema de água potável'!$D$4,"-",'Sistema de água potável'!$D$8,D526)</f>
        <v>=XL01 WP001-WP01++LNC03.16007</v>
      </c>
      <c r="G526" s="1" t="s">
        <v>1400</v>
      </c>
      <c r="H526" s="5">
        <f t="shared" si="4"/>
        <v>0</v>
      </c>
      <c r="J526" s="4"/>
    </row>
    <row r="527" spans="1:10" ht="14.25" hidden="1" outlineLevel="3">
      <c r="A527" s="1" t="s">
        <v>1433</v>
      </c>
      <c r="B527" s="1"/>
      <c r="C527" s="4"/>
      <c r="D527" s="20" t="s">
        <v>1434</v>
      </c>
      <c r="E527" s="1" t="str">
        <f>CONCATENATE("=",'Sistema de água potável'!$D$4,"-",'Sistema de água potável'!$D$8,D527)</f>
        <v>=XL01 WP001-WP01++LNC03.16008</v>
      </c>
      <c r="G527" s="1" t="s">
        <v>1348</v>
      </c>
      <c r="H527" s="5">
        <f t="shared" si="4"/>
        <v>0</v>
      </c>
      <c r="J527" s="4"/>
    </row>
    <row r="528" spans="1:10" ht="14.25" hidden="1" outlineLevel="3">
      <c r="A528" s="1" t="s">
        <v>1403</v>
      </c>
      <c r="B528" s="1"/>
      <c r="C528" s="4"/>
      <c r="D528" s="20" t="s">
        <v>1435</v>
      </c>
      <c r="E528" s="1" t="str">
        <f>CONCATENATE("=",'Sistema de água potável'!$D$4,"-",'Sistema de água potável'!$D$8,D528)</f>
        <v>=XL01 WP001-WP01++LNC03.16009</v>
      </c>
      <c r="G528" s="1" t="s">
        <v>956</v>
      </c>
      <c r="H528" s="5">
        <f t="shared" si="4"/>
        <v>0</v>
      </c>
      <c r="J528" s="4"/>
    </row>
    <row r="529" spans="1:10" ht="14.25" hidden="1" outlineLevel="3">
      <c r="A529" s="1" t="s">
        <v>1405</v>
      </c>
      <c r="B529" s="1"/>
      <c r="C529" s="4"/>
      <c r="D529" s="20" t="s">
        <v>1436</v>
      </c>
      <c r="E529" s="1" t="str">
        <f>CONCATENATE("=",'Sistema de água potável'!$D$4,"-",'Sistema de água potável'!$D$8,D529)</f>
        <v>=XL01 WP001-WP01++LNC03.16010</v>
      </c>
      <c r="G529" s="1" t="s">
        <v>1387</v>
      </c>
      <c r="H529" s="5">
        <f t="shared" si="4"/>
        <v>0</v>
      </c>
      <c r="J529" s="4"/>
    </row>
    <row r="530" spans="1:10" ht="14.25" hidden="1" outlineLevel="3">
      <c r="A530" s="1" t="s">
        <v>1437</v>
      </c>
      <c r="B530" s="1"/>
      <c r="C530" s="4"/>
      <c r="D530" s="20" t="s">
        <v>1438</v>
      </c>
      <c r="E530" s="1" t="str">
        <f>CONCATENATE("=",'Sistema de água potável'!$D$4,"-",'Sistema de água potável'!$D$8,D530)</f>
        <v>=XL01 WP001-WP01++LNC03.16011</v>
      </c>
      <c r="G530" s="1" t="s">
        <v>956</v>
      </c>
      <c r="H530" s="5">
        <f t="shared" si="4"/>
        <v>0</v>
      </c>
      <c r="J530" s="4"/>
    </row>
    <row r="531" spans="1:10" ht="14.25" hidden="1" outlineLevel="3">
      <c r="A531" s="1" t="s">
        <v>1439</v>
      </c>
      <c r="B531" s="1"/>
      <c r="C531" s="4"/>
      <c r="D531" s="20" t="s">
        <v>1440</v>
      </c>
      <c r="E531" s="1" t="str">
        <f>CONCATENATE("=",'Sistema de água potável'!$D$4,"-",'Sistema de água potável'!$D$8,D531)</f>
        <v>=XL01 WP001-WP01++LNC03.16012</v>
      </c>
      <c r="G531" s="1" t="s">
        <v>998</v>
      </c>
      <c r="H531" s="5">
        <f t="shared" si="4"/>
        <v>0</v>
      </c>
      <c r="J531" s="4"/>
    </row>
    <row r="532" spans="1:10" ht="14.25" hidden="1" outlineLevel="3">
      <c r="A532" s="1" t="s">
        <v>1441</v>
      </c>
      <c r="B532" s="1"/>
      <c r="C532" s="4"/>
      <c r="D532" s="20" t="s">
        <v>1442</v>
      </c>
      <c r="E532" s="1" t="str">
        <f>CONCATENATE("=",'Sistema de água potável'!$D$4,"-",'Sistema de água potável'!$D$8,D532)</f>
        <v>=XL01 WP001-WP01++LNC03.16013</v>
      </c>
      <c r="G532" s="1" t="s">
        <v>1005</v>
      </c>
      <c r="H532" s="5">
        <f t="shared" si="4"/>
        <v>0</v>
      </c>
      <c r="J532" s="4"/>
    </row>
    <row r="533" spans="1:10" ht="14.25" hidden="1" outlineLevel="3">
      <c r="A533" s="1" t="s">
        <v>1443</v>
      </c>
      <c r="B533" s="1"/>
      <c r="C533" s="4"/>
      <c r="D533" s="20" t="s">
        <v>1444</v>
      </c>
      <c r="E533" s="1" t="str">
        <f>CONCATENATE("=",'Sistema de água potável'!$D$4,"-",'Sistema de água potável'!$D$8,D533)</f>
        <v>=XL01 WP001-WP01++LNC03.16014</v>
      </c>
      <c r="G533" s="1" t="s">
        <v>966</v>
      </c>
      <c r="H533" s="5">
        <f t="shared" si="4"/>
        <v>0</v>
      </c>
      <c r="J533" s="4"/>
    </row>
    <row r="534" spans="1:10" ht="14.25" hidden="1" outlineLevel="3">
      <c r="A534" s="1" t="s">
        <v>1445</v>
      </c>
      <c r="B534" s="1"/>
      <c r="C534" s="4"/>
      <c r="D534" s="20" t="s">
        <v>1446</v>
      </c>
      <c r="E534" s="1" t="str">
        <f>CONCATENATE("=",'Sistema de água potável'!$D$4,"-",'Sistema de água potável'!$D$8,D534)</f>
        <v>=XL01 WP001-WP01++LNC03.16015</v>
      </c>
      <c r="G534" s="1" t="s">
        <v>969</v>
      </c>
      <c r="H534" s="5">
        <f t="shared" si="4"/>
        <v>0</v>
      </c>
      <c r="J534" s="4"/>
    </row>
    <row r="535" spans="1:10" ht="14.25" hidden="1" outlineLevel="3">
      <c r="A535" s="1" t="s">
        <v>1003</v>
      </c>
      <c r="B535" s="1"/>
      <c r="C535" s="4"/>
      <c r="D535" s="20" t="s">
        <v>1447</v>
      </c>
      <c r="E535" s="1" t="str">
        <f>CONCATENATE("=",'Sistema de água potável'!$D$4,"-",'Sistema de água potável'!$D$8,D535)</f>
        <v>=XL01 WP001-WP01++LNC03.16016</v>
      </c>
      <c r="G535" s="1" t="s">
        <v>1005</v>
      </c>
      <c r="H535" s="5">
        <f t="shared" si="4"/>
        <v>0</v>
      </c>
      <c r="J535" s="4"/>
    </row>
    <row r="536" spans="1:10" ht="14.25" hidden="1" outlineLevel="2" collapsed="1">
      <c r="A536" s="1" t="s">
        <v>1448</v>
      </c>
      <c r="B536" s="1" t="s">
        <v>1449</v>
      </c>
      <c r="C536" s="4" t="s">
        <v>1450</v>
      </c>
      <c r="D536" s="20" t="s">
        <v>1451</v>
      </c>
      <c r="E536" s="1" t="str">
        <f>CONCATENATE("=",'Sistema de água potável'!$D$4,"-",'Sistema de água potável'!$D$8,D536)</f>
        <v>=XL01 WP001-WP01++LNC03.17</v>
      </c>
      <c r="H536" s="5">
        <f t="shared" si="4"/>
        <v>0</v>
      </c>
      <c r="J536" s="4"/>
    </row>
    <row r="537" spans="1:10" ht="14.25" hidden="1" outlineLevel="3">
      <c r="A537" s="1" t="s">
        <v>1452</v>
      </c>
      <c r="B537" s="1"/>
      <c r="C537" s="4"/>
      <c r="D537" s="20" t="s">
        <v>1453</v>
      </c>
      <c r="E537" s="1" t="str">
        <f>CONCATENATE("=",'Sistema de água potável'!$D$4,"-",'Sistema de água potável'!$D$8,D537)</f>
        <v>=XL01 WP001-WP01++LNC03.17001</v>
      </c>
      <c r="G537" s="1" t="s">
        <v>1421</v>
      </c>
      <c r="H537" s="5">
        <f t="shared" si="4"/>
        <v>0</v>
      </c>
      <c r="J537" s="4"/>
    </row>
    <row r="538" spans="1:10" ht="14.25" hidden="1" outlineLevel="3">
      <c r="A538" s="1" t="s">
        <v>1454</v>
      </c>
      <c r="B538" s="1"/>
      <c r="C538" s="4"/>
      <c r="D538" s="20" t="s">
        <v>1455</v>
      </c>
      <c r="E538" s="1" t="str">
        <f>CONCATENATE("=",'Sistema de água potável'!$D$4,"-",'Sistema de água potável'!$D$8,D538)</f>
        <v>=XL01 WP001-WP01++LNC03.17002</v>
      </c>
      <c r="G538" s="1" t="s">
        <v>1456</v>
      </c>
      <c r="H538" s="5">
        <f t="shared" si="4"/>
        <v>0</v>
      </c>
      <c r="J538" s="4"/>
    </row>
    <row r="539" spans="1:10" ht="14.25" hidden="1" outlineLevel="3">
      <c r="A539" s="1" t="s">
        <v>1457</v>
      </c>
      <c r="B539" s="1"/>
      <c r="C539" s="4"/>
      <c r="D539" s="20" t="s">
        <v>1458</v>
      </c>
      <c r="E539" s="1" t="str">
        <f>CONCATENATE("=",'Sistema de água potável'!$D$4,"-",'Sistema de água potável'!$D$8,D539)</f>
        <v>=XL01 WP001-WP01++LNC03.17003</v>
      </c>
      <c r="G539" s="1" t="s">
        <v>1390</v>
      </c>
      <c r="H539" s="5">
        <f t="shared" si="4"/>
        <v>0</v>
      </c>
      <c r="J539" s="4"/>
    </row>
    <row r="540" spans="1:10" ht="14.25" hidden="1" outlineLevel="3">
      <c r="A540" s="1" t="s">
        <v>1459</v>
      </c>
      <c r="B540" s="1"/>
      <c r="C540" s="4"/>
      <c r="D540" s="20" t="s">
        <v>1460</v>
      </c>
      <c r="E540" s="1" t="str">
        <f>CONCATENATE("=",'Sistema de água potável'!$D$4,"-",'Sistema de água potável'!$D$8,D540)</f>
        <v>=XL01 WP001-WP01++LNC03.17004</v>
      </c>
      <c r="G540" s="1" t="s">
        <v>1456</v>
      </c>
      <c r="H540" s="5">
        <f t="shared" si="4"/>
        <v>0</v>
      </c>
      <c r="J540" s="4"/>
    </row>
    <row r="541" spans="1:10" ht="14.25" hidden="1" outlineLevel="3">
      <c r="A541" s="1" t="s">
        <v>1461</v>
      </c>
      <c r="B541" s="1"/>
      <c r="C541" s="4"/>
      <c r="D541" s="20" t="s">
        <v>1462</v>
      </c>
      <c r="E541" s="1" t="str">
        <f>CONCATENATE("=",'Sistema de água potável'!$D$4,"-",'Sistema de água potável'!$D$8,D541)</f>
        <v>=XL01 WP001-WP01++LNC03.17005</v>
      </c>
      <c r="G541" s="1" t="s">
        <v>1463</v>
      </c>
      <c r="H541" s="5">
        <f t="shared" si="4"/>
        <v>0</v>
      </c>
      <c r="J541" s="4"/>
    </row>
    <row r="542" spans="1:10" ht="14.25" hidden="1" outlineLevel="3">
      <c r="A542" s="1" t="s">
        <v>1464</v>
      </c>
      <c r="D542" s="20" t="s">
        <v>1465</v>
      </c>
      <c r="E542" s="1" t="str">
        <f>CONCATENATE("=",'Sistema de água potável'!$D$4,"-",'Sistema de água potável'!$D$8,D542)</f>
        <v>=XL01 WP001-WP01++LNC03.17006</v>
      </c>
      <c r="G542" s="1" t="s">
        <v>1456</v>
      </c>
      <c r="H542" s="5">
        <f t="shared" si="4"/>
        <v>0</v>
      </c>
    </row>
    <row r="543" spans="1:10" ht="14.25" hidden="1" outlineLevel="3">
      <c r="A543" s="1" t="s">
        <v>1466</v>
      </c>
      <c r="D543" s="20" t="s">
        <v>1467</v>
      </c>
      <c r="E543" s="1" t="str">
        <f>CONCATENATE("=",'Sistema de água potável'!$D$4,"-",'Sistema de água potável'!$D$8,D543)</f>
        <v>=XL01 WP001-WP01++LNC03.17007</v>
      </c>
      <c r="G543" s="1" t="s">
        <v>1468</v>
      </c>
      <c r="H543" s="5">
        <f t="shared" si="4"/>
        <v>0</v>
      </c>
    </row>
    <row r="544" spans="1:10" ht="14.25" hidden="1" outlineLevel="3">
      <c r="A544" s="1" t="s">
        <v>1469</v>
      </c>
      <c r="B544" s="1"/>
      <c r="C544" s="4"/>
      <c r="D544" s="20" t="s">
        <v>1470</v>
      </c>
      <c r="E544" s="1" t="str">
        <f>CONCATENATE("=",'Sistema de água potável'!$D$4,"-",'Sistema de água potável'!$D$8,D544)</f>
        <v>=XL01 WP001-WP01++LNC03.17008</v>
      </c>
      <c r="G544" s="1" t="s">
        <v>1471</v>
      </c>
      <c r="H544" s="5">
        <f t="shared" si="4"/>
        <v>0</v>
      </c>
      <c r="J544" s="4"/>
    </row>
    <row r="545" spans="1:10" ht="14.25" hidden="1" outlineLevel="3">
      <c r="A545" s="1" t="s">
        <v>1472</v>
      </c>
      <c r="B545" s="1"/>
      <c r="C545" s="4"/>
      <c r="D545" s="20" t="s">
        <v>1473</v>
      </c>
      <c r="E545" s="1" t="str">
        <f>CONCATENATE("=",'Sistema de água potável'!$D$4,"-",'Sistema de água potável'!$D$8,D545)</f>
        <v>=XL01 WP001-WP01++LNC03.17009</v>
      </c>
      <c r="G545" s="1" t="s">
        <v>1471</v>
      </c>
      <c r="H545" s="5">
        <f t="shared" si="4"/>
        <v>0</v>
      </c>
      <c r="J545" s="4"/>
    </row>
    <row r="546" spans="1:10" ht="14.25" hidden="1" outlineLevel="3">
      <c r="A546" s="1" t="s">
        <v>1474</v>
      </c>
      <c r="B546" s="1"/>
      <c r="C546" s="4"/>
      <c r="D546" s="20" t="s">
        <v>1475</v>
      </c>
      <c r="E546" s="1" t="str">
        <f>CONCATENATE("=",'Sistema de água potável'!$D$4,"-",'Sistema de água potável'!$D$8,D546)</f>
        <v>=XL01 WP001-WP01++LNC03.17010</v>
      </c>
      <c r="G546" s="1" t="s">
        <v>1456</v>
      </c>
      <c r="H546" s="5">
        <f t="shared" si="4"/>
        <v>0</v>
      </c>
      <c r="J546" s="4"/>
    </row>
    <row r="547" spans="1:10" ht="14.25" hidden="1" outlineLevel="3">
      <c r="A547" s="1" t="s">
        <v>1476</v>
      </c>
      <c r="B547" s="1"/>
      <c r="C547" s="4"/>
      <c r="D547" s="20" t="s">
        <v>1477</v>
      </c>
      <c r="E547" s="1" t="str">
        <f>CONCATENATE("=",'Sistema de água potável'!$D$4,"-",'Sistema de água potável'!$D$8,D547)</f>
        <v>=XL01 WP001-WP01++LNC03.17011</v>
      </c>
      <c r="G547" s="1" t="s">
        <v>1456</v>
      </c>
      <c r="H547" s="5">
        <f t="shared" si="4"/>
        <v>0</v>
      </c>
      <c r="J547" s="4"/>
    </row>
    <row r="548" spans="1:10" ht="14.25" hidden="1" outlineLevel="3">
      <c r="A548" s="1" t="s">
        <v>1478</v>
      </c>
      <c r="B548" s="1"/>
      <c r="C548" s="4"/>
      <c r="D548" s="20" t="s">
        <v>1479</v>
      </c>
      <c r="E548" s="1" t="str">
        <f>CONCATENATE("=",'Sistema de água potável'!$D$4,"-",'Sistema de água potável'!$D$8,D548)</f>
        <v>=XL01 WP001-WP01++LNC03.17012</v>
      </c>
      <c r="G548" s="1" t="s">
        <v>1113</v>
      </c>
      <c r="H548" s="5">
        <f t="shared" si="4"/>
        <v>0</v>
      </c>
      <c r="J548" s="4"/>
    </row>
    <row r="549" spans="1:10" ht="14.25" hidden="1" outlineLevel="3">
      <c r="A549" s="1" t="s">
        <v>1480</v>
      </c>
      <c r="B549" s="1"/>
      <c r="C549" s="4"/>
      <c r="D549" s="20" t="s">
        <v>1481</v>
      </c>
      <c r="E549" s="1" t="str">
        <f>CONCATENATE("=",'Sistema de água potável'!$D$4,"-",'Sistema de água potável'!$D$8,D549)</f>
        <v>=XL01 WP001-WP01++LNC03.17013</v>
      </c>
      <c r="G549" s="1" t="s">
        <v>1113</v>
      </c>
      <c r="H549" s="5">
        <f t="shared" si="4"/>
        <v>0</v>
      </c>
      <c r="J549" s="4"/>
    </row>
    <row r="550" spans="1:10" ht="14.25" hidden="1" outlineLevel="3">
      <c r="A550" s="1" t="s">
        <v>1482</v>
      </c>
      <c r="B550" s="1"/>
      <c r="C550" s="4"/>
      <c r="D550" s="20" t="s">
        <v>1483</v>
      </c>
      <c r="E550" s="1" t="str">
        <f>CONCATENATE("=",'Sistema de água potável'!$D$4,"-",'Sistema de água potável'!$D$8,D550)</f>
        <v>=XL01 WP001-WP01++LNC03.17014</v>
      </c>
      <c r="G550" s="1" t="s">
        <v>1113</v>
      </c>
      <c r="H550" s="5">
        <f t="shared" si="4"/>
        <v>0</v>
      </c>
      <c r="J550" s="4"/>
    </row>
    <row r="551" spans="1:10" ht="14.25" hidden="1" outlineLevel="3">
      <c r="A551" s="1" t="s">
        <v>1484</v>
      </c>
      <c r="B551" s="1"/>
      <c r="C551" s="4"/>
      <c r="D551" s="20" t="s">
        <v>1485</v>
      </c>
      <c r="E551" s="1" t="str">
        <f>CONCATENATE("=",'Sistema de água potável'!$D$4,"-",'Sistema de água potável'!$D$8,D551)</f>
        <v>=XL01 WP001-WP01++LNC03.17015</v>
      </c>
      <c r="G551" s="1" t="s">
        <v>1151</v>
      </c>
      <c r="H551" s="5">
        <f t="shared" si="4"/>
        <v>0</v>
      </c>
      <c r="J551" s="4"/>
    </row>
    <row r="552" spans="1:10" ht="14.25" hidden="1" outlineLevel="3">
      <c r="A552" s="1" t="s">
        <v>1486</v>
      </c>
      <c r="B552" s="1"/>
      <c r="C552" s="4"/>
      <c r="D552" s="20" t="s">
        <v>1487</v>
      </c>
      <c r="E552" s="1" t="str">
        <f>CONCATENATE("=",'Sistema de água potável'!$D$4,"-",'Sistema de água potável'!$D$8,D552)</f>
        <v>=XL01 WP001-WP01++LNC03.17016</v>
      </c>
      <c r="G552" s="1" t="s">
        <v>1120</v>
      </c>
      <c r="H552" s="5">
        <f t="shared" si="4"/>
        <v>0</v>
      </c>
      <c r="J552" s="4"/>
    </row>
    <row r="553" spans="1:10" ht="14.25" hidden="1" outlineLevel="2" collapsed="1">
      <c r="A553" s="1" t="s">
        <v>1488</v>
      </c>
      <c r="B553" s="1" t="s">
        <v>1489</v>
      </c>
      <c r="C553" s="4" t="s">
        <v>1490</v>
      </c>
      <c r="D553" s="20" t="s">
        <v>1491</v>
      </c>
      <c r="E553" s="1" t="str">
        <f>CONCATENATE("=",'Sistema de água potável'!$D$4,"-",'Sistema de água potável'!$D$8,D553)</f>
        <v>=XL01 WP001-WP01++LNC03.18</v>
      </c>
      <c r="H553" s="5">
        <f t="shared" si="4"/>
        <v>0</v>
      </c>
      <c r="J553" s="4"/>
    </row>
    <row r="554" spans="1:10" ht="14.25" hidden="1" outlineLevel="3">
      <c r="A554" s="1" t="s">
        <v>1492</v>
      </c>
      <c r="B554" s="1"/>
      <c r="C554" s="4"/>
      <c r="D554" s="20" t="s">
        <v>1493</v>
      </c>
      <c r="E554" s="1" t="str">
        <f>CONCATENATE("=",'Sistema de água potável'!$D$4,"-",'Sistema de água potável'!$D$8,D554)</f>
        <v>=XL01 WP001-WP01++LNC03.18001</v>
      </c>
      <c r="G554" s="1" t="s">
        <v>1463</v>
      </c>
      <c r="H554" s="5">
        <f t="shared" si="4"/>
        <v>0</v>
      </c>
      <c r="J554" s="4"/>
    </row>
    <row r="555" spans="1:10" ht="14.25" hidden="1" outlineLevel="3">
      <c r="A555" s="1" t="s">
        <v>1494</v>
      </c>
      <c r="B555" s="1"/>
      <c r="C555" s="4"/>
      <c r="D555" s="20" t="s">
        <v>1495</v>
      </c>
      <c r="E555" s="1" t="str">
        <f>CONCATENATE("=",'Sistema de água potável'!$D$4,"-",'Sistema de água potável'!$D$8,D555)</f>
        <v>=XL01 WP001-WP01++LNC03.18002</v>
      </c>
      <c r="G555" s="1" t="s">
        <v>1463</v>
      </c>
      <c r="H555" s="5">
        <f t="shared" si="4"/>
        <v>0</v>
      </c>
      <c r="J555" s="4"/>
    </row>
    <row r="556" spans="1:10" ht="14.25" hidden="1" outlineLevel="3">
      <c r="A556" s="1" t="s">
        <v>1496</v>
      </c>
      <c r="B556" s="1"/>
      <c r="C556" s="4"/>
      <c r="D556" s="20" t="s">
        <v>1497</v>
      </c>
      <c r="E556" s="1" t="str">
        <f>CONCATENATE("=",'Sistema de água potável'!$D$4,"-",'Sistema de água potável'!$D$8,D556)</f>
        <v>=XL01 WP001-WP01++LNC03.18003</v>
      </c>
      <c r="G556" s="1" t="s">
        <v>1463</v>
      </c>
      <c r="H556" s="5">
        <f t="shared" si="4"/>
        <v>0</v>
      </c>
      <c r="J556" s="4"/>
    </row>
    <row r="557" spans="1:10" ht="14.25" hidden="1" outlineLevel="3">
      <c r="A557" s="1" t="s">
        <v>1498</v>
      </c>
      <c r="B557" s="1"/>
      <c r="C557" s="4"/>
      <c r="D557" s="20" t="s">
        <v>1499</v>
      </c>
      <c r="E557" s="1" t="str">
        <f>CONCATENATE("=",'Sistema de água potável'!$D$4,"-",'Sistema de água potável'!$D$8,D557)</f>
        <v>=XL01 WP001-WP01++LNC03.18004</v>
      </c>
      <c r="G557" s="1" t="s">
        <v>1456</v>
      </c>
      <c r="H557" s="5">
        <f t="shared" si="4"/>
        <v>0</v>
      </c>
      <c r="J557" s="4"/>
    </row>
    <row r="558" spans="1:10" ht="14.25" hidden="1" outlineLevel="3">
      <c r="A558" s="1" t="s">
        <v>1500</v>
      </c>
      <c r="B558" s="1"/>
      <c r="C558" s="4"/>
      <c r="D558" s="20" t="s">
        <v>1501</v>
      </c>
      <c r="E558" s="1" t="str">
        <f>CONCATENATE("=",'Sistema de água potável'!$D$4,"-",'Sistema de água potável'!$D$8,D558)</f>
        <v>=XL01 WP001-WP01++LNC03.18005</v>
      </c>
      <c r="G558" s="1" t="s">
        <v>1390</v>
      </c>
      <c r="H558" s="5">
        <f t="shared" si="4"/>
        <v>0</v>
      </c>
      <c r="J558" s="4"/>
    </row>
    <row r="559" spans="1:10" ht="14.25" hidden="1" outlineLevel="3">
      <c r="A559" s="1" t="s">
        <v>1502</v>
      </c>
      <c r="B559" s="1"/>
      <c r="C559" s="4"/>
      <c r="D559" s="20" t="s">
        <v>1503</v>
      </c>
      <c r="E559" s="1" t="str">
        <f>CONCATENATE("=",'Sistema de água potável'!$D$4,"-",'Sistema de água potável'!$D$8,D559)</f>
        <v>=XL01 WP001-WP01++LNC03.18006</v>
      </c>
      <c r="G559" s="1" t="s">
        <v>1456</v>
      </c>
      <c r="H559" s="5">
        <f t="shared" si="4"/>
        <v>0</v>
      </c>
      <c r="J559" s="4"/>
    </row>
    <row r="560" spans="1:10" ht="14.25" hidden="1" outlineLevel="3">
      <c r="A560" s="1" t="s">
        <v>1504</v>
      </c>
      <c r="B560" s="1"/>
      <c r="C560" s="4"/>
      <c r="D560" s="20" t="s">
        <v>1505</v>
      </c>
      <c r="E560" s="1" t="str">
        <f>CONCATENATE("=",'Sistema de água potável'!$D$4,"-",'Sistema de água potável'!$D$8,D560)</f>
        <v>=XL01 WP001-WP01++LNC03.18007</v>
      </c>
      <c r="G560" s="1" t="s">
        <v>1463</v>
      </c>
      <c r="H560" s="5">
        <f t="shared" si="4"/>
        <v>0</v>
      </c>
      <c r="J560" s="4"/>
    </row>
    <row r="561" spans="1:10" ht="14.25" hidden="1" outlineLevel="3">
      <c r="A561" s="1" t="s">
        <v>1506</v>
      </c>
      <c r="D561" s="20" t="s">
        <v>1507</v>
      </c>
      <c r="E561" s="1" t="str">
        <f>CONCATENATE("=",'Sistema de água potável'!$D$4,"-",'Sistema de água potável'!$D$8,D561)</f>
        <v>=XL01 WP001-WP01++LNC03.18008</v>
      </c>
      <c r="G561" s="1" t="s">
        <v>1456</v>
      </c>
      <c r="H561" s="5">
        <f t="shared" si="4"/>
        <v>0</v>
      </c>
    </row>
    <row r="562" spans="1:10" ht="14.25" hidden="1" outlineLevel="3">
      <c r="A562" s="1" t="s">
        <v>1508</v>
      </c>
      <c r="D562" s="20" t="s">
        <v>1509</v>
      </c>
      <c r="E562" s="1" t="str">
        <f>CONCATENATE("=",'Sistema de água potável'!$D$4,"-",'Sistema de água potável'!$D$8,D562)</f>
        <v>=XL01 WP001-WP01++LNC03.18009</v>
      </c>
      <c r="G562" s="1" t="s">
        <v>1468</v>
      </c>
      <c r="H562" s="5">
        <f t="shared" si="4"/>
        <v>0</v>
      </c>
    </row>
    <row r="563" spans="1:10" ht="14.25" hidden="1" outlineLevel="3">
      <c r="A563" s="1" t="s">
        <v>1510</v>
      </c>
      <c r="B563" s="1"/>
      <c r="C563" s="4"/>
      <c r="D563" s="20" t="s">
        <v>1511</v>
      </c>
      <c r="E563" s="1" t="str">
        <f>CONCATENATE("=",'Sistema de água potável'!$D$4,"-",'Sistema de água potável'!$D$8,D563)</f>
        <v>=XL01 WP001-WP01++LNC03.18010</v>
      </c>
      <c r="G563" s="1" t="s">
        <v>1471</v>
      </c>
      <c r="H563" s="5">
        <f t="shared" si="4"/>
        <v>0</v>
      </c>
      <c r="J563" s="4"/>
    </row>
    <row r="564" spans="1:10" ht="14.25" hidden="1" outlineLevel="3">
      <c r="A564" s="1" t="s">
        <v>1512</v>
      </c>
      <c r="B564" s="1"/>
      <c r="C564" s="4"/>
      <c r="D564" s="20" t="s">
        <v>1513</v>
      </c>
      <c r="E564" s="1" t="str">
        <f>CONCATENATE("=",'Sistema de água potável'!$D$4,"-",'Sistema de água potável'!$D$8,D564)</f>
        <v>=XL01 WP001-WP01++LNC03.18011</v>
      </c>
      <c r="G564" s="1" t="s">
        <v>1456</v>
      </c>
      <c r="H564" s="5">
        <f t="shared" si="4"/>
        <v>0</v>
      </c>
      <c r="J564" s="4"/>
    </row>
    <row r="565" spans="1:10" ht="14.25" hidden="1" outlineLevel="3">
      <c r="A565" s="1" t="s">
        <v>1514</v>
      </c>
      <c r="B565" s="1"/>
      <c r="C565" s="4"/>
      <c r="D565" s="20" t="s">
        <v>1515</v>
      </c>
      <c r="E565" s="1" t="str">
        <f>CONCATENATE("=",'Sistema de água potável'!$D$4,"-",'Sistema de água potável'!$D$8,D565)</f>
        <v>=XL01 WP001-WP01++LNC03.18012</v>
      </c>
      <c r="G565" s="1" t="s">
        <v>1456</v>
      </c>
      <c r="H565" s="5">
        <f t="shared" si="4"/>
        <v>0</v>
      </c>
      <c r="J565" s="4"/>
    </row>
    <row r="566" spans="1:10" ht="14.25" hidden="1" outlineLevel="3">
      <c r="A566" s="1" t="s">
        <v>1516</v>
      </c>
      <c r="B566" s="1"/>
      <c r="C566" s="4"/>
      <c r="D566" s="20" t="s">
        <v>1517</v>
      </c>
      <c r="E566" s="1" t="str">
        <f>CONCATENATE("=",'Sistema de água potável'!$D$4,"-",'Sistema de água potável'!$D$8,D566)</f>
        <v>=XL01 WP001-WP01++LNC03.18013</v>
      </c>
      <c r="G566" s="1" t="s">
        <v>1113</v>
      </c>
      <c r="H566" s="5">
        <f t="shared" si="4"/>
        <v>0</v>
      </c>
      <c r="J566" s="4"/>
    </row>
    <row r="567" spans="1:10" ht="14.25" hidden="1" outlineLevel="3">
      <c r="A567" s="1" t="s">
        <v>1518</v>
      </c>
      <c r="B567" s="1"/>
      <c r="C567" s="4"/>
      <c r="D567" s="20" t="s">
        <v>1519</v>
      </c>
      <c r="E567" s="1" t="str">
        <f>CONCATENATE("=",'Sistema de água potável'!$D$4,"-",'Sistema de água potável'!$D$8,D567)</f>
        <v>=XL01 WP001-WP01++LNC03.18014</v>
      </c>
      <c r="G567" s="1" t="s">
        <v>1113</v>
      </c>
      <c r="H567" s="5">
        <f t="shared" si="4"/>
        <v>0</v>
      </c>
      <c r="J567" s="4"/>
    </row>
    <row r="568" spans="1:10" ht="14.25" hidden="1" outlineLevel="3">
      <c r="A568" s="1" t="s">
        <v>1520</v>
      </c>
      <c r="B568" s="1"/>
      <c r="C568" s="4"/>
      <c r="D568" s="20" t="s">
        <v>1521</v>
      </c>
      <c r="E568" s="1" t="str">
        <f>CONCATENATE("=",'Sistema de água potável'!$D$4,"-",'Sistema de água potável'!$D$8,D568)</f>
        <v>=XL01 WP001-WP01++LNC03.18015</v>
      </c>
      <c r="G568" s="1" t="s">
        <v>1113</v>
      </c>
      <c r="H568" s="5">
        <f t="shared" si="4"/>
        <v>0</v>
      </c>
      <c r="J568" s="4"/>
    </row>
    <row r="569" spans="1:10" ht="14.25" hidden="1" outlineLevel="3">
      <c r="A569" s="1" t="s">
        <v>1522</v>
      </c>
      <c r="B569" s="1"/>
      <c r="C569" s="4"/>
      <c r="D569" s="20" t="s">
        <v>1523</v>
      </c>
      <c r="E569" s="1" t="str">
        <f>CONCATENATE("=",'Sistema de água potável'!$D$4,"-",'Sistema de água potável'!$D$8,D569)</f>
        <v>=XL01 WP001-WP01++LNC03.18016</v>
      </c>
      <c r="G569" s="1" t="s">
        <v>1151</v>
      </c>
      <c r="H569" s="5">
        <f t="shared" si="4"/>
        <v>0</v>
      </c>
      <c r="J569" s="4"/>
    </row>
    <row r="570" spans="1:10" ht="14.25" hidden="1" outlineLevel="3">
      <c r="A570" s="1" t="s">
        <v>1524</v>
      </c>
      <c r="B570" s="1"/>
      <c r="C570" s="4"/>
      <c r="D570" s="20" t="s">
        <v>1525</v>
      </c>
      <c r="E570" s="1" t="str">
        <f>CONCATENATE("=",'Sistema de água potável'!$D$4,"-",'Sistema de água potável'!$D$8,D570)</f>
        <v>=XL01 WP001-WP01++LNC03.18017</v>
      </c>
      <c r="G570" s="1" t="s">
        <v>1120</v>
      </c>
      <c r="H570" s="5">
        <f t="shared" si="4"/>
        <v>0</v>
      </c>
      <c r="J570" s="4"/>
    </row>
    <row r="571" spans="1:10" ht="14.25" hidden="1" outlineLevel="2" collapsed="1">
      <c r="A571" s="1" t="s">
        <v>1526</v>
      </c>
      <c r="B571" s="1" t="s">
        <v>1527</v>
      </c>
      <c r="C571" s="4" t="s">
        <v>1528</v>
      </c>
      <c r="D571" s="20" t="s">
        <v>1529</v>
      </c>
      <c r="E571" s="1" t="str">
        <f>CONCATENATE("=",'Sistema de água potável'!$D$4,"-",'Sistema de água potável'!$D$8,D571)</f>
        <v>=XL01 WP001-WP01++LNC03.19</v>
      </c>
      <c r="H571" s="5">
        <f t="shared" si="4"/>
        <v>0</v>
      </c>
      <c r="J571" s="4"/>
    </row>
    <row r="572" spans="1:10" ht="14.25" hidden="1" outlineLevel="3">
      <c r="A572" s="1" t="s">
        <v>1530</v>
      </c>
      <c r="B572" s="1"/>
      <c r="C572" s="4"/>
      <c r="D572" s="20" t="s">
        <v>1531</v>
      </c>
      <c r="E572" s="1" t="str">
        <f>CONCATENATE("=",'Sistema de água potável'!$D$4,"-",'Sistema de água potável'!$D$8,D572)</f>
        <v>=XL01 WP001-WP01++LNC03.19001</v>
      </c>
      <c r="G572" s="1" t="s">
        <v>1532</v>
      </c>
      <c r="H572" s="5">
        <f t="shared" si="4"/>
        <v>0</v>
      </c>
      <c r="J572" s="4"/>
    </row>
    <row r="573" spans="1:10" ht="14.25" hidden="1" outlineLevel="3">
      <c r="A573" s="1" t="s">
        <v>1533</v>
      </c>
      <c r="B573" s="1"/>
      <c r="C573" s="4"/>
      <c r="D573" s="20" t="s">
        <v>1534</v>
      </c>
      <c r="E573" s="1" t="str">
        <f>CONCATENATE("=",'Sistema de água potável'!$D$4,"-",'Sistema de água potável'!$D$8,D573)</f>
        <v>=XL01 WP001-WP01++LNC03.19002</v>
      </c>
      <c r="G573" s="1" t="s">
        <v>1535</v>
      </c>
      <c r="H573" s="5">
        <f t="shared" si="4"/>
        <v>0</v>
      </c>
      <c r="J573" s="4"/>
    </row>
    <row r="574" spans="1:10" ht="14.25" hidden="1" outlineLevel="3">
      <c r="A574" s="1" t="s">
        <v>1536</v>
      </c>
      <c r="B574" s="1"/>
      <c r="C574" s="4"/>
      <c r="D574" s="20" t="s">
        <v>1537</v>
      </c>
      <c r="E574" s="1" t="str">
        <f>CONCATENATE("=",'Sistema de água potável'!$D$4,"-",'Sistema de água potável'!$D$8,D574)</f>
        <v>=XL01 WP001-WP01++LNC03.19003</v>
      </c>
      <c r="G574" s="1" t="s">
        <v>1535</v>
      </c>
      <c r="H574" s="5">
        <f t="shared" si="4"/>
        <v>0</v>
      </c>
      <c r="J574" s="4"/>
    </row>
    <row r="575" spans="1:10" ht="14.25" hidden="1" outlineLevel="3">
      <c r="A575" s="1" t="s">
        <v>1538</v>
      </c>
      <c r="B575" s="1"/>
      <c r="C575" s="4"/>
      <c r="D575" s="20" t="s">
        <v>1539</v>
      </c>
      <c r="E575" s="1" t="str">
        <f>CONCATENATE("=",'Sistema de água potável'!$D$4,"-",'Sistema de água potável'!$D$8,D575)</f>
        <v>=XL01 WP001-WP01++LNC03.19004</v>
      </c>
      <c r="G575" s="1" t="s">
        <v>1535</v>
      </c>
      <c r="H575" s="5">
        <f t="shared" si="4"/>
        <v>0</v>
      </c>
      <c r="J575" s="4"/>
    </row>
    <row r="576" spans="1:10" ht="14.25" hidden="1" outlineLevel="3">
      <c r="A576" s="1" t="s">
        <v>1540</v>
      </c>
      <c r="B576" s="1"/>
      <c r="C576" s="4"/>
      <c r="D576" s="20" t="s">
        <v>1541</v>
      </c>
      <c r="E576" s="1" t="str">
        <f>CONCATENATE("=",'Sistema de água potável'!$D$4,"-",'Sistema de água potável'!$D$8,D576)</f>
        <v>=XL01 WP001-WP01++LNC03.19005</v>
      </c>
      <c r="G576" s="1" t="s">
        <v>1535</v>
      </c>
      <c r="H576" s="5">
        <f t="shared" si="4"/>
        <v>0</v>
      </c>
      <c r="J576" s="4"/>
    </row>
    <row r="577" spans="1:10" ht="14.25" hidden="1" outlineLevel="3">
      <c r="A577" s="1" t="s">
        <v>1542</v>
      </c>
      <c r="B577" s="1"/>
      <c r="C577" s="4"/>
      <c r="D577" s="20" t="s">
        <v>1543</v>
      </c>
      <c r="E577" s="1" t="str">
        <f>CONCATENATE("=",'Sistema de água potável'!$D$4,"-",'Sistema de água potável'!$D$8,D577)</f>
        <v>=XL01 WP001-WP01++LNC03.19006</v>
      </c>
      <c r="G577" s="1" t="s">
        <v>1463</v>
      </c>
      <c r="H577" s="5">
        <f t="shared" si="4"/>
        <v>0</v>
      </c>
      <c r="J577" s="4"/>
    </row>
    <row r="578" spans="1:10" ht="14.25" hidden="1" outlineLevel="3">
      <c r="A578" s="1" t="s">
        <v>1544</v>
      </c>
      <c r="B578" s="1"/>
      <c r="C578" s="4"/>
      <c r="D578" s="20" t="s">
        <v>1545</v>
      </c>
      <c r="E578" s="1" t="str">
        <f>CONCATENATE("=",'Sistema de água potável'!$D$4,"-",'Sistema de água potável'!$D$8,D578)</f>
        <v>=XL01 WP001-WP01++LNC03.19007</v>
      </c>
      <c r="G578" s="1" t="s">
        <v>1535</v>
      </c>
      <c r="H578" s="5">
        <f t="shared" si="4"/>
        <v>0</v>
      </c>
      <c r="J578" s="4"/>
    </row>
    <row r="579" spans="1:10" ht="14.25" hidden="1" outlineLevel="3">
      <c r="A579" s="1" t="s">
        <v>1546</v>
      </c>
      <c r="B579" s="1"/>
      <c r="C579" s="4"/>
      <c r="D579" s="20" t="s">
        <v>1547</v>
      </c>
      <c r="E579" s="1" t="str">
        <f>CONCATENATE("=",'Sistema de água potável'!$D$4,"-",'Sistema de água potável'!$D$8,D579)</f>
        <v>=XL01 WP001-WP01++LNC03.19008</v>
      </c>
      <c r="G579" s="1" t="s">
        <v>1548</v>
      </c>
      <c r="H579" s="5">
        <f t="shared" si="4"/>
        <v>0</v>
      </c>
      <c r="J579" s="4"/>
    </row>
    <row r="580" spans="1:10" ht="14.25" hidden="1" outlineLevel="3">
      <c r="A580" s="1" t="s">
        <v>1549</v>
      </c>
      <c r="B580" s="1"/>
      <c r="C580" s="4"/>
      <c r="D580" s="20" t="s">
        <v>1550</v>
      </c>
      <c r="E580" s="1" t="str">
        <f>CONCATENATE("=",'Sistema de água potável'!$D$4,"-",'Sistema de água potável'!$D$8,D580)</f>
        <v>=XL01 WP001-WP01++LNC03.19009</v>
      </c>
      <c r="G580" s="1" t="s">
        <v>1471</v>
      </c>
      <c r="H580" s="5">
        <f t="shared" si="4"/>
        <v>0</v>
      </c>
      <c r="J580" s="4"/>
    </row>
    <row r="581" spans="1:10" ht="14.25" hidden="1" outlineLevel="3">
      <c r="A581" s="1" t="s">
        <v>1551</v>
      </c>
      <c r="B581" s="1"/>
      <c r="C581" s="4"/>
      <c r="D581" s="20" t="s">
        <v>1552</v>
      </c>
      <c r="E581" s="1" t="str">
        <f>CONCATENATE("=",'Sistema de água potável'!$D$4,"-",'Sistema de água potável'!$D$8,D581)</f>
        <v>=XL01 WP001-WP01++LNC03.19010</v>
      </c>
      <c r="G581" s="1" t="s">
        <v>1553</v>
      </c>
      <c r="H581" s="5">
        <f t="shared" si="4"/>
        <v>0</v>
      </c>
      <c r="J581" s="4"/>
    </row>
    <row r="582" spans="1:10" ht="14.25" hidden="1" outlineLevel="3">
      <c r="A582" s="1" t="s">
        <v>1554</v>
      </c>
      <c r="B582" s="1"/>
      <c r="C582" s="4"/>
      <c r="D582" s="20" t="s">
        <v>1555</v>
      </c>
      <c r="E582" s="1" t="str">
        <f>CONCATENATE("=",'Sistema de água potável'!$D$4,"-",'Sistema de água potável'!$D$8,D582)</f>
        <v>=XL01 WP001-WP01++LNC03.19011</v>
      </c>
      <c r="G582" s="1" t="s">
        <v>1535</v>
      </c>
      <c r="H582" s="5">
        <f t="shared" si="4"/>
        <v>0</v>
      </c>
      <c r="J582" s="4"/>
    </row>
    <row r="583" spans="1:10" ht="14.25" hidden="1" outlineLevel="3">
      <c r="A583" s="1" t="s">
        <v>1556</v>
      </c>
      <c r="B583" s="1"/>
      <c r="C583" s="4"/>
      <c r="D583" s="20" t="s">
        <v>1557</v>
      </c>
      <c r="E583" s="1" t="str">
        <f>CONCATENATE("=",'Sistema de água potável'!$D$4,"-",'Sistema de água potável'!$D$8,D583)</f>
        <v>=XL01 WP001-WP01++LNC03.19012</v>
      </c>
      <c r="G583" s="1" t="s">
        <v>956</v>
      </c>
      <c r="H583" s="5">
        <f t="shared" si="4"/>
        <v>0</v>
      </c>
      <c r="J583" s="4"/>
    </row>
    <row r="584" spans="1:10" ht="14.25" hidden="1" outlineLevel="3">
      <c r="A584" s="1" t="s">
        <v>1558</v>
      </c>
      <c r="B584" s="1"/>
      <c r="C584" s="4"/>
      <c r="D584" s="20" t="s">
        <v>1559</v>
      </c>
      <c r="E584" s="1" t="str">
        <f>CONCATENATE("=",'Sistema de água potável'!$D$4,"-",'Sistema de água potável'!$D$8,D584)</f>
        <v>=XL01 WP001-WP01++LNC03.19013</v>
      </c>
      <c r="G584" s="1" t="s">
        <v>998</v>
      </c>
      <c r="H584" s="5">
        <f t="shared" si="4"/>
        <v>0</v>
      </c>
      <c r="J584" s="4"/>
    </row>
    <row r="585" spans="1:10" ht="14.25" hidden="1" outlineLevel="3">
      <c r="A585" s="1" t="s">
        <v>1560</v>
      </c>
      <c r="B585" s="1"/>
      <c r="C585" s="4"/>
      <c r="D585" s="20" t="s">
        <v>1561</v>
      </c>
      <c r="E585" s="1" t="str">
        <f>CONCATENATE("=",'Sistema de água potável'!$D$4,"-",'Sistema de água potável'!$D$8,D585)</f>
        <v>=XL01 WP001-WP01++LNC03.19014</v>
      </c>
      <c r="G585" s="1" t="s">
        <v>966</v>
      </c>
      <c r="H585" s="5">
        <f t="shared" si="4"/>
        <v>0</v>
      </c>
      <c r="J585" s="4"/>
    </row>
    <row r="586" spans="1:10" ht="14.25" hidden="1" outlineLevel="3">
      <c r="A586" s="1" t="s">
        <v>1562</v>
      </c>
      <c r="B586" s="1"/>
      <c r="C586" s="4"/>
      <c r="D586" s="20" t="s">
        <v>1563</v>
      </c>
      <c r="E586" s="1" t="str">
        <f>CONCATENATE("=",'Sistema de água potável'!$D$4,"-",'Sistema de água potável'!$D$8,D586)</f>
        <v>=XL01 WP001-WP01++LNC03.19015</v>
      </c>
      <c r="G586" s="1" t="s">
        <v>969</v>
      </c>
      <c r="H586" s="5">
        <f t="shared" si="4"/>
        <v>0</v>
      </c>
      <c r="J586" s="4"/>
    </row>
    <row r="587" spans="1:10" ht="14.25" hidden="1" outlineLevel="3">
      <c r="A587" s="1" t="s">
        <v>1564</v>
      </c>
      <c r="B587" s="1"/>
      <c r="C587" s="4"/>
      <c r="D587" s="20" t="s">
        <v>1565</v>
      </c>
      <c r="E587" s="1" t="str">
        <f>CONCATENATE("=",'Sistema de água potável'!$D$4,"-",'Sistema de água potável'!$D$8,D587)</f>
        <v>=XL01 WP001-WP01++LNC03.19016</v>
      </c>
      <c r="G587" s="1" t="s">
        <v>1535</v>
      </c>
      <c r="H587" s="5">
        <f t="shared" si="4"/>
        <v>0</v>
      </c>
      <c r="J587" s="4"/>
    </row>
    <row r="588" spans="1:10" ht="14.25" hidden="1" outlineLevel="2" collapsed="1">
      <c r="A588" s="1" t="s">
        <v>1566</v>
      </c>
      <c r="B588" s="1" t="s">
        <v>1567</v>
      </c>
      <c r="C588" s="4" t="s">
        <v>1568</v>
      </c>
      <c r="D588" s="20" t="s">
        <v>1569</v>
      </c>
      <c r="E588" s="1" t="str">
        <f>CONCATENATE("=",'Sistema de água potável'!$D$4,"-",'Sistema de água potável'!$D$8,D588)</f>
        <v>=XL01 WP001-WP01++LNC03.20</v>
      </c>
      <c r="H588" s="5">
        <f t="shared" si="4"/>
        <v>0</v>
      </c>
      <c r="J588" s="4"/>
    </row>
    <row r="589" spans="1:10" ht="14.25" hidden="1" outlineLevel="3">
      <c r="A589" s="1" t="s">
        <v>1570</v>
      </c>
      <c r="B589" s="1"/>
      <c r="C589" s="4"/>
      <c r="D589" s="20" t="s">
        <v>1571</v>
      </c>
      <c r="E589" s="1" t="str">
        <f>CONCATENATE("=",'Sistema de água potável'!$D$4,"-",'Sistema de água potável'!$D$8,D589)</f>
        <v>=XL01 WP001-WP01++LNC03.20001</v>
      </c>
      <c r="G589" s="1" t="s">
        <v>1532</v>
      </c>
      <c r="H589" s="5">
        <f t="shared" si="4"/>
        <v>0</v>
      </c>
      <c r="J589" s="4"/>
    </row>
    <row r="590" spans="1:10" ht="14.25" hidden="1" outlineLevel="3">
      <c r="A590" s="1" t="s">
        <v>1572</v>
      </c>
      <c r="B590" s="1"/>
      <c r="C590" s="4"/>
      <c r="D590" s="20" t="s">
        <v>1573</v>
      </c>
      <c r="E590" s="1" t="str">
        <f>CONCATENATE("=",'Sistema de água potável'!$D$4,"-",'Sistema de água potável'!$D$8,D590)</f>
        <v>=XL01 WP001-WP01++LNC03.20002</v>
      </c>
      <c r="G590" s="1" t="s">
        <v>1421</v>
      </c>
      <c r="H590" s="5">
        <f t="shared" si="4"/>
        <v>0</v>
      </c>
      <c r="J590" s="4"/>
    </row>
    <row r="591" spans="1:10" ht="14.25" hidden="1" outlineLevel="3">
      <c r="A591" s="1" t="s">
        <v>1574</v>
      </c>
      <c r="B591" s="1"/>
      <c r="C591" s="4"/>
      <c r="D591" s="20" t="s">
        <v>1575</v>
      </c>
      <c r="E591" s="1" t="str">
        <f>CONCATENATE("=",'Sistema de água potável'!$D$4,"-",'Sistema de água potável'!$D$8,D591)</f>
        <v>=XL01 WP001-WP01++LNC03.20003</v>
      </c>
      <c r="G591" s="1" t="s">
        <v>1535</v>
      </c>
      <c r="H591" s="5">
        <f t="shared" si="4"/>
        <v>0</v>
      </c>
      <c r="J591" s="4"/>
    </row>
    <row r="592" spans="1:10" ht="14.25" hidden="1" outlineLevel="3">
      <c r="A592" s="1" t="s">
        <v>1576</v>
      </c>
      <c r="B592" s="1"/>
      <c r="C592" s="4"/>
      <c r="D592" s="20" t="s">
        <v>1577</v>
      </c>
      <c r="E592" s="1" t="str">
        <f>CONCATENATE("=",'Sistema de água potável'!$D$4,"-",'Sistema de água potável'!$D$8,D592)</f>
        <v>=XL01 WP001-WP01++LNC03.20004</v>
      </c>
      <c r="G592" s="1" t="s">
        <v>1535</v>
      </c>
      <c r="H592" s="5">
        <f t="shared" si="4"/>
        <v>0</v>
      </c>
      <c r="J592" s="4"/>
    </row>
    <row r="593" spans="1:10" ht="14.25" hidden="1" outlineLevel="3">
      <c r="A593" s="1" t="s">
        <v>1578</v>
      </c>
      <c r="B593" s="1"/>
      <c r="C593" s="4"/>
      <c r="D593" s="20" t="s">
        <v>1579</v>
      </c>
      <c r="E593" s="1" t="str">
        <f>CONCATENATE("=",'Sistema de água potável'!$D$4,"-",'Sistema de água potável'!$D$8,D593)</f>
        <v>=XL01 WP001-WP01++LNC03.20005</v>
      </c>
      <c r="G593" s="1" t="s">
        <v>1535</v>
      </c>
      <c r="H593" s="5">
        <f t="shared" si="4"/>
        <v>0</v>
      </c>
      <c r="J593" s="4"/>
    </row>
    <row r="594" spans="1:10" ht="14.25" hidden="1" outlineLevel="3">
      <c r="A594" s="1" t="s">
        <v>1580</v>
      </c>
      <c r="B594" s="1"/>
      <c r="C594" s="4"/>
      <c r="D594" s="20" t="s">
        <v>1581</v>
      </c>
      <c r="E594" s="1" t="str">
        <f>CONCATENATE("=",'Sistema de água potável'!$D$4,"-",'Sistema de água potável'!$D$8,D594)</f>
        <v>=XL01 WP001-WP01++LNC03.20006</v>
      </c>
      <c r="G594" s="1" t="s">
        <v>1535</v>
      </c>
      <c r="H594" s="5">
        <f t="shared" si="4"/>
        <v>0</v>
      </c>
      <c r="J594" s="4"/>
    </row>
    <row r="595" spans="1:10" ht="14.25" hidden="1" outlineLevel="3">
      <c r="A595" s="1" t="s">
        <v>1582</v>
      </c>
      <c r="B595" s="1"/>
      <c r="C595" s="4"/>
      <c r="D595" s="20" t="s">
        <v>1583</v>
      </c>
      <c r="E595" s="1" t="str">
        <f>CONCATENATE("=",'Sistema de água potável'!$D$4,"-",'Sistema de água potável'!$D$8,D595)</f>
        <v>=XL01 WP001-WP01++LNC03.20007</v>
      </c>
      <c r="G595" s="1" t="s">
        <v>1463</v>
      </c>
      <c r="H595" s="5">
        <f t="shared" si="4"/>
        <v>0</v>
      </c>
      <c r="J595" s="4"/>
    </row>
    <row r="596" spans="1:10" ht="14.25" hidden="1" outlineLevel="3">
      <c r="A596" s="1" t="s">
        <v>1584</v>
      </c>
      <c r="B596" s="1"/>
      <c r="C596" s="4"/>
      <c r="D596" s="20" t="s">
        <v>1585</v>
      </c>
      <c r="E596" s="1" t="str">
        <f>CONCATENATE("=",'Sistema de água potável'!$D$4,"-",'Sistema de água potável'!$D$8,D596)</f>
        <v>=XL01 WP001-WP01++LNC03.20008</v>
      </c>
      <c r="G596" s="1" t="s">
        <v>1535</v>
      </c>
      <c r="H596" s="5">
        <f t="shared" si="4"/>
        <v>0</v>
      </c>
      <c r="J596" s="4"/>
    </row>
    <row r="597" spans="1:10" ht="14.25" hidden="1" outlineLevel="3">
      <c r="A597" s="1" t="s">
        <v>1586</v>
      </c>
      <c r="B597" s="1"/>
      <c r="C597" s="4"/>
      <c r="D597" s="20" t="s">
        <v>1587</v>
      </c>
      <c r="E597" s="1" t="str">
        <f>CONCATENATE("=",'Sistema de água potável'!$D$4,"-",'Sistema de água potável'!$D$8,D597)</f>
        <v>=XL01 WP001-WP01++LNC03.20009</v>
      </c>
      <c r="G597" s="1" t="s">
        <v>1548</v>
      </c>
      <c r="H597" s="5">
        <f t="shared" si="4"/>
        <v>0</v>
      </c>
      <c r="J597" s="4"/>
    </row>
    <row r="598" spans="1:10" ht="14.25" hidden="1" outlineLevel="3">
      <c r="A598" s="1" t="s">
        <v>1588</v>
      </c>
      <c r="B598" s="1"/>
      <c r="C598" s="4"/>
      <c r="D598" s="20" t="s">
        <v>1589</v>
      </c>
      <c r="E598" s="1" t="str">
        <f>CONCATENATE("=",'Sistema de água potável'!$D$4,"-",'Sistema de água potável'!$D$8,D598)</f>
        <v>=XL01 WP001-WP01++LNC03.20010</v>
      </c>
      <c r="G598" s="1" t="s">
        <v>1471</v>
      </c>
      <c r="H598" s="5">
        <f t="shared" si="4"/>
        <v>0</v>
      </c>
      <c r="J598" s="4"/>
    </row>
    <row r="599" spans="1:10" ht="14.25" hidden="1" outlineLevel="3">
      <c r="A599" s="1" t="s">
        <v>1590</v>
      </c>
      <c r="B599" s="1"/>
      <c r="C599" s="4"/>
      <c r="D599" s="20" t="s">
        <v>1591</v>
      </c>
      <c r="E599" s="1" t="str">
        <f>CONCATENATE("=",'Sistema de água potável'!$D$4,"-",'Sistema de água potável'!$D$8,D599)</f>
        <v>=XL01 WP001-WP01++LNC03.20011</v>
      </c>
      <c r="G599" s="1" t="s">
        <v>1553</v>
      </c>
      <c r="H599" s="5">
        <f t="shared" si="4"/>
        <v>0</v>
      </c>
      <c r="J599" s="4"/>
    </row>
    <row r="600" spans="1:10" ht="14.25" hidden="1" outlineLevel="3">
      <c r="A600" s="1" t="s">
        <v>1592</v>
      </c>
      <c r="B600" s="1"/>
      <c r="C600" s="4"/>
      <c r="D600" s="20" t="s">
        <v>1593</v>
      </c>
      <c r="E600" s="1" t="str">
        <f>CONCATENATE("=",'Sistema de água potável'!$D$4,"-",'Sistema de água potável'!$D$8,D600)</f>
        <v>=XL01 WP001-WP01++LNC03.20012</v>
      </c>
      <c r="G600" s="1" t="s">
        <v>1535</v>
      </c>
      <c r="H600" s="5">
        <f t="shared" si="4"/>
        <v>0</v>
      </c>
      <c r="J600" s="4"/>
    </row>
    <row r="601" spans="1:10" ht="14.25" hidden="1" outlineLevel="3">
      <c r="A601" s="1" t="s">
        <v>1594</v>
      </c>
      <c r="B601" s="1"/>
      <c r="C601" s="4"/>
      <c r="D601" s="20" t="s">
        <v>1595</v>
      </c>
      <c r="E601" s="1" t="str">
        <f>CONCATENATE("=",'Sistema de água potável'!$D$4,"-",'Sistema de água potável'!$D$8,D601)</f>
        <v>=XL01 WP001-WP01++LNC03.20013</v>
      </c>
      <c r="G601" s="1" t="s">
        <v>956</v>
      </c>
      <c r="H601" s="5">
        <f t="shared" si="4"/>
        <v>0</v>
      </c>
      <c r="J601" s="4"/>
    </row>
    <row r="602" spans="1:10" ht="14.25" hidden="1" outlineLevel="3">
      <c r="A602" s="1" t="s">
        <v>1596</v>
      </c>
      <c r="B602" s="1"/>
      <c r="C602" s="4"/>
      <c r="D602" s="20" t="s">
        <v>1597</v>
      </c>
      <c r="E602" s="1" t="str">
        <f>CONCATENATE("=",'Sistema de água potável'!$D$4,"-",'Sistema de água potável'!$D$8,D602)</f>
        <v>=XL01 WP001-WP01++LNC03.20014</v>
      </c>
      <c r="G602" s="1" t="s">
        <v>998</v>
      </c>
      <c r="H602" s="5">
        <f t="shared" si="4"/>
        <v>0</v>
      </c>
      <c r="J602" s="4"/>
    </row>
    <row r="603" spans="1:10" ht="14.25" hidden="1" outlineLevel="3">
      <c r="A603" s="1" t="s">
        <v>1598</v>
      </c>
      <c r="B603" s="1"/>
      <c r="C603" s="4"/>
      <c r="D603" s="20" t="s">
        <v>1599</v>
      </c>
      <c r="E603" s="1" t="str">
        <f>CONCATENATE("=",'Sistema de água potável'!$D$4,"-",'Sistema de água potável'!$D$8,D603)</f>
        <v>=XL01 WP001-WP01++LNC03.20015</v>
      </c>
      <c r="G603" s="1" t="s">
        <v>966</v>
      </c>
      <c r="H603" s="5">
        <f t="shared" si="4"/>
        <v>0</v>
      </c>
      <c r="J603" s="4"/>
    </row>
    <row r="604" spans="1:10" ht="14.25" hidden="1" outlineLevel="3">
      <c r="A604" s="1" t="s">
        <v>1600</v>
      </c>
      <c r="B604" s="1"/>
      <c r="C604" s="4"/>
      <c r="D604" s="20" t="s">
        <v>1601</v>
      </c>
      <c r="E604" s="1" t="str">
        <f>CONCATENATE("=",'Sistema de água potável'!$D$4,"-",'Sistema de água potável'!$D$8,D604)</f>
        <v>=XL01 WP001-WP01++LNC03.20016</v>
      </c>
      <c r="G604" s="1" t="s">
        <v>969</v>
      </c>
      <c r="H604" s="5">
        <f t="shared" si="4"/>
        <v>0</v>
      </c>
      <c r="J604" s="4"/>
    </row>
    <row r="605" spans="1:10" ht="14.25" hidden="1" outlineLevel="2" collapsed="1">
      <c r="A605" s="1" t="s">
        <v>1602</v>
      </c>
      <c r="B605" s="1" t="s">
        <v>1603</v>
      </c>
      <c r="C605" s="4" t="s">
        <v>1604</v>
      </c>
      <c r="D605" s="20" t="s">
        <v>1605</v>
      </c>
      <c r="E605" s="1" t="str">
        <f>CONCATENATE("=",'Sistema de água potável'!$D$4,"-",'Sistema de água potável'!$D$8,D605)</f>
        <v>=XL01 WP001-WP01++LNC03.21</v>
      </c>
      <c r="H605" s="5">
        <f t="shared" si="4"/>
        <v>0</v>
      </c>
      <c r="J605" s="4"/>
    </row>
    <row r="606" spans="1:10" ht="14.25" hidden="1" outlineLevel="3">
      <c r="A606" s="1" t="s">
        <v>1606</v>
      </c>
      <c r="B606" s="1"/>
      <c r="C606" s="4"/>
      <c r="D606" s="20" t="s">
        <v>1607</v>
      </c>
      <c r="E606" s="1" t="str">
        <f>CONCATENATE("=",'Sistema de água potável'!$D$4,"-",'Sistema de água potável'!$D$8,D606)</f>
        <v>=XL01 WP001-WP01++LNC03.21001</v>
      </c>
      <c r="G606" s="1" t="s">
        <v>1421</v>
      </c>
      <c r="H606" s="5">
        <f t="shared" si="4"/>
        <v>0</v>
      </c>
      <c r="J606" s="4"/>
    </row>
    <row r="607" spans="1:10" ht="14.25" hidden="1" outlineLevel="3">
      <c r="A607" s="1" t="s">
        <v>1608</v>
      </c>
      <c r="B607" s="1"/>
      <c r="C607" s="4"/>
      <c r="D607" s="20" t="s">
        <v>1609</v>
      </c>
      <c r="E607" s="1" t="str">
        <f>CONCATENATE("=",'Sistema de água potável'!$D$4,"-",'Sistema de água potável'!$D$8,D607)</f>
        <v>=XL01 WP001-WP01++LNC03.21002</v>
      </c>
      <c r="G607" s="1" t="s">
        <v>1610</v>
      </c>
      <c r="H607" s="5">
        <f t="shared" si="4"/>
        <v>0</v>
      </c>
      <c r="J607" s="4"/>
    </row>
    <row r="608" spans="1:10" ht="14.25" hidden="1" outlineLevel="3">
      <c r="A608" s="1" t="s">
        <v>1611</v>
      </c>
      <c r="B608" s="1"/>
      <c r="C608" s="4"/>
      <c r="D608" s="20" t="s">
        <v>1612</v>
      </c>
      <c r="E608" s="1" t="str">
        <f>CONCATENATE("=",'Sistema de água potável'!$D$4,"-",'Sistema de água potável'!$D$8,D608)</f>
        <v>=XL01 WP001-WP01++LNC03.21003</v>
      </c>
      <c r="G608" s="1" t="s">
        <v>1610</v>
      </c>
      <c r="H608" s="5">
        <f t="shared" si="4"/>
        <v>0</v>
      </c>
      <c r="J608" s="4"/>
    </row>
    <row r="609" spans="1:10" ht="14.25" hidden="1" outlineLevel="3">
      <c r="A609" s="1" t="s">
        <v>1613</v>
      </c>
      <c r="D609" s="20" t="s">
        <v>1614</v>
      </c>
      <c r="E609" s="1" t="str">
        <f>CONCATENATE("=",'Sistema de água potável'!$D$4,"-",'Sistema de água potável'!$D$8,D609)</f>
        <v>=XL01 WP001-WP01++LNC03.21004</v>
      </c>
      <c r="G609" s="1" t="s">
        <v>1610</v>
      </c>
      <c r="H609" s="5">
        <f t="shared" si="4"/>
        <v>0</v>
      </c>
    </row>
    <row r="610" spans="1:10" ht="14.25" hidden="1" outlineLevel="3">
      <c r="A610" s="1" t="s">
        <v>1615</v>
      </c>
      <c r="B610" s="1"/>
      <c r="C610" s="4"/>
      <c r="D610" s="20" t="s">
        <v>1616</v>
      </c>
      <c r="E610" s="1" t="str">
        <f>CONCATENATE("=",'Sistema de água potável'!$D$4,"-",'Sistema de água potável'!$D$8,D610)</f>
        <v>=XL01 WP001-WP01++LNC03.21005</v>
      </c>
      <c r="G610" s="1" t="s">
        <v>1390</v>
      </c>
      <c r="H610" s="5">
        <f t="shared" si="4"/>
        <v>0</v>
      </c>
      <c r="J610" s="4"/>
    </row>
    <row r="611" spans="1:10" ht="14.25" hidden="1" outlineLevel="3">
      <c r="A611" s="1" t="s">
        <v>1617</v>
      </c>
      <c r="B611" s="1"/>
      <c r="C611" s="4"/>
      <c r="D611" s="20" t="s">
        <v>1618</v>
      </c>
      <c r="E611" s="1" t="str">
        <f>CONCATENATE("=",'Sistema de água potável'!$D$4,"-",'Sistema de água potável'!$D$8,D611)</f>
        <v>=XL01 WP001-WP01++LNC03.21006</v>
      </c>
      <c r="G611" s="1" t="s">
        <v>1463</v>
      </c>
      <c r="H611" s="5">
        <f t="shared" si="4"/>
        <v>0</v>
      </c>
      <c r="J611" s="4"/>
    </row>
    <row r="612" spans="1:10" ht="14.25" hidden="1" outlineLevel="3">
      <c r="A612" s="1" t="s">
        <v>1619</v>
      </c>
      <c r="B612" s="1"/>
      <c r="C612" s="4"/>
      <c r="D612" s="20" t="s">
        <v>1620</v>
      </c>
      <c r="E612" s="1" t="str">
        <f>CONCATENATE("=",'Sistema de água potável'!$D$4,"-",'Sistema de água potável'!$D$8,D612)</f>
        <v>=XL01 WP001-WP01++LNC03.21007</v>
      </c>
      <c r="G612" s="1" t="s">
        <v>1397</v>
      </c>
      <c r="H612" s="5">
        <f t="shared" si="4"/>
        <v>0</v>
      </c>
      <c r="J612" s="4"/>
    </row>
    <row r="613" spans="1:10" ht="14.25" hidden="1" outlineLevel="3">
      <c r="A613" s="1" t="s">
        <v>1621</v>
      </c>
      <c r="B613" s="1"/>
      <c r="C613" s="4"/>
      <c r="D613" s="20" t="s">
        <v>1622</v>
      </c>
      <c r="E613" s="1" t="str">
        <f>CONCATENATE("=",'Sistema de água potável'!$D$4,"-",'Sistema de água potável'!$D$8,D613)</f>
        <v>=XL01 WP001-WP01++LNC03.21008</v>
      </c>
      <c r="G613" s="1" t="s">
        <v>1471</v>
      </c>
      <c r="H613" s="5">
        <f t="shared" si="4"/>
        <v>0</v>
      </c>
      <c r="J613" s="4"/>
    </row>
    <row r="614" spans="1:10" ht="14.25" hidden="1" outlineLevel="3">
      <c r="A614" s="1" t="s">
        <v>1623</v>
      </c>
      <c r="B614" s="1"/>
      <c r="C614" s="4"/>
      <c r="D614" s="20" t="s">
        <v>1624</v>
      </c>
      <c r="E614" s="1" t="str">
        <f>CONCATENATE("=",'Sistema de água potável'!$D$4,"-",'Sistema de água potável'!$D$8,D614)</f>
        <v>=XL01 WP001-WP01++LNC03.21009</v>
      </c>
      <c r="G614" s="1" t="s">
        <v>1610</v>
      </c>
      <c r="H614" s="5">
        <f t="shared" si="4"/>
        <v>0</v>
      </c>
      <c r="J614" s="4"/>
    </row>
    <row r="615" spans="1:10" ht="14.25" hidden="1" outlineLevel="3">
      <c r="A615" s="1" t="s">
        <v>1625</v>
      </c>
      <c r="B615" s="1"/>
      <c r="C615" s="4"/>
      <c r="D615" s="20" t="s">
        <v>1626</v>
      </c>
      <c r="E615" s="1" t="str">
        <f>CONCATENATE("=",'Sistema de água potável'!$D$4,"-",'Sistema de água potável'!$D$8,D615)</f>
        <v>=XL01 WP001-WP01++LNC03.21010</v>
      </c>
      <c r="G615" s="1" t="s">
        <v>1610</v>
      </c>
      <c r="H615" s="5">
        <f t="shared" si="4"/>
        <v>0</v>
      </c>
      <c r="J615" s="4"/>
    </row>
    <row r="616" spans="1:10" ht="14.25" hidden="1" outlineLevel="3">
      <c r="A616" s="1" t="s">
        <v>1627</v>
      </c>
      <c r="B616" s="1"/>
      <c r="C616" s="4"/>
      <c r="D616" s="20" t="s">
        <v>1628</v>
      </c>
      <c r="E616" s="1" t="str">
        <f>CONCATENATE("=",'Sistema de água potável'!$D$4,"-",'Sistema de água potável'!$D$8,D616)</f>
        <v>=XL01 WP001-WP01++LNC03.21011</v>
      </c>
      <c r="G616" s="1" t="s">
        <v>1610</v>
      </c>
      <c r="H616" s="5">
        <f t="shared" si="4"/>
        <v>0</v>
      </c>
      <c r="J616" s="4"/>
    </row>
    <row r="617" spans="1:10" ht="14.25" hidden="1" outlineLevel="2" collapsed="1">
      <c r="A617" s="1" t="s">
        <v>1629</v>
      </c>
      <c r="B617" s="1" t="s">
        <v>1630</v>
      </c>
      <c r="C617" s="4" t="s">
        <v>1631</v>
      </c>
      <c r="D617" s="20" t="s">
        <v>1632</v>
      </c>
      <c r="E617" s="1" t="str">
        <f>CONCATENATE("=",'Sistema de água potável'!$D$4,"-",'Sistema de água potável'!$D$8,D617)</f>
        <v>=XL01 WP001-WP01++LNC03.22</v>
      </c>
      <c r="H617" s="5">
        <f t="shared" si="4"/>
        <v>0</v>
      </c>
      <c r="J617" s="4"/>
    </row>
    <row r="618" spans="1:10" ht="14.25" hidden="1" outlineLevel="3">
      <c r="A618" s="1" t="s">
        <v>1633</v>
      </c>
      <c r="B618" s="1"/>
      <c r="C618" s="4"/>
      <c r="D618" s="20" t="s">
        <v>1634</v>
      </c>
      <c r="E618" s="1" t="str">
        <f>CONCATENATE("=",'Sistema de água potável'!$D$4,"-",'Sistema de água potável'!$D$8,D618)</f>
        <v>=XL01 WP001-WP01++LNC03.22001</v>
      </c>
      <c r="G618" s="1" t="s">
        <v>860</v>
      </c>
      <c r="H618" s="5">
        <f t="shared" si="4"/>
        <v>0</v>
      </c>
      <c r="J618" s="4"/>
    </row>
    <row r="619" spans="1:10" ht="14.25" hidden="1" outlineLevel="3">
      <c r="A619" s="1" t="s">
        <v>1635</v>
      </c>
      <c r="B619" s="1"/>
      <c r="C619" s="4"/>
      <c r="D619" s="20" t="s">
        <v>1636</v>
      </c>
      <c r="E619" s="1" t="str">
        <f>CONCATENATE("=",'Sistema de água potável'!$D$4,"-",'Sistema de água potável'!$D$8,D619)</f>
        <v>=XL01 WP001-WP01++LNC03.22002</v>
      </c>
      <c r="G619" s="1" t="s">
        <v>1610</v>
      </c>
      <c r="H619" s="5">
        <f t="shared" si="4"/>
        <v>0</v>
      </c>
      <c r="J619" s="4"/>
    </row>
    <row r="620" spans="1:10" ht="14.25" hidden="1" outlineLevel="3">
      <c r="A620" s="1" t="s">
        <v>1637</v>
      </c>
      <c r="B620" s="1"/>
      <c r="C620" s="4"/>
      <c r="D620" s="20" t="s">
        <v>1638</v>
      </c>
      <c r="E620" s="1" t="str">
        <f>CONCATENATE("=",'Sistema de água potável'!$D$4,"-",'Sistema de água potável'!$D$8,D620)</f>
        <v>=XL01 WP001-WP01++LNC03.22003</v>
      </c>
      <c r="G620" s="1" t="s">
        <v>1610</v>
      </c>
      <c r="H620" s="5">
        <f t="shared" si="4"/>
        <v>0</v>
      </c>
      <c r="J620" s="4"/>
    </row>
    <row r="621" spans="1:10" ht="14.25" hidden="1" outlineLevel="3">
      <c r="A621" s="1" t="s">
        <v>1639</v>
      </c>
      <c r="D621" s="20" t="s">
        <v>1640</v>
      </c>
      <c r="E621" s="1" t="str">
        <f>CONCATENATE("=",'Sistema de água potável'!$D$4,"-",'Sistema de água potável'!$D$8,D621)</f>
        <v>=XL01 WP001-WP01++LNC03.22004</v>
      </c>
      <c r="G621" s="1" t="s">
        <v>1610</v>
      </c>
      <c r="H621" s="5">
        <f t="shared" si="4"/>
        <v>0</v>
      </c>
    </row>
    <row r="622" spans="1:10" ht="14.25" hidden="1" outlineLevel="3">
      <c r="A622" s="1" t="s">
        <v>1641</v>
      </c>
      <c r="B622" s="1"/>
      <c r="C622" s="4"/>
      <c r="D622" s="20" t="s">
        <v>1642</v>
      </c>
      <c r="E622" s="1" t="str">
        <f>CONCATENATE("=",'Sistema de água potável'!$D$4,"-",'Sistema de água potável'!$D$8,D622)</f>
        <v>=XL01 WP001-WP01++LNC03.22005</v>
      </c>
      <c r="G622" s="1" t="s">
        <v>1390</v>
      </c>
      <c r="H622" s="5">
        <f t="shared" si="4"/>
        <v>0</v>
      </c>
      <c r="J622" s="4"/>
    </row>
    <row r="623" spans="1:10" ht="14.25" hidden="1" outlineLevel="3">
      <c r="A623" s="1" t="s">
        <v>1643</v>
      </c>
      <c r="B623" s="1"/>
      <c r="C623" s="4"/>
      <c r="D623" s="20" t="s">
        <v>1644</v>
      </c>
      <c r="E623" s="1" t="str">
        <f>CONCATENATE("=",'Sistema de água potável'!$D$4,"-",'Sistema de água potável'!$D$8,D623)</f>
        <v>=XL01 WP001-WP01++LNC03.22006</v>
      </c>
      <c r="G623" s="1" t="s">
        <v>1463</v>
      </c>
      <c r="H623" s="5">
        <f t="shared" si="4"/>
        <v>0</v>
      </c>
      <c r="J623" s="4"/>
    </row>
    <row r="624" spans="1:10" ht="14.25" hidden="1" outlineLevel="3">
      <c r="A624" s="1" t="s">
        <v>1645</v>
      </c>
      <c r="B624" s="1"/>
      <c r="C624" s="4"/>
      <c r="D624" s="20" t="s">
        <v>1646</v>
      </c>
      <c r="E624" s="1" t="str">
        <f>CONCATENATE("=",'Sistema de água potável'!$D$4,"-",'Sistema de água potável'!$D$8,D624)</f>
        <v>=XL01 WP001-WP01++LNC03.22007</v>
      </c>
      <c r="G624" s="1" t="s">
        <v>1397</v>
      </c>
      <c r="H624" s="5">
        <f t="shared" si="4"/>
        <v>0</v>
      </c>
      <c r="J624" s="4"/>
    </row>
    <row r="625" spans="1:10" ht="14.25" hidden="1" outlineLevel="3">
      <c r="A625" s="1" t="s">
        <v>1647</v>
      </c>
      <c r="B625" s="1"/>
      <c r="C625" s="4"/>
      <c r="D625" s="20" t="s">
        <v>1648</v>
      </c>
      <c r="E625" s="1" t="str">
        <f>CONCATENATE("=",'Sistema de água potável'!$D$4,"-",'Sistema de água potável'!$D$8,D625)</f>
        <v>=XL01 WP001-WP01++LNC03.22008</v>
      </c>
      <c r="G625" s="1" t="s">
        <v>1471</v>
      </c>
      <c r="H625" s="5">
        <f t="shared" si="4"/>
        <v>0</v>
      </c>
      <c r="J625" s="4"/>
    </row>
    <row r="626" spans="1:10" ht="14.25" hidden="1" outlineLevel="3">
      <c r="A626" s="1" t="s">
        <v>1649</v>
      </c>
      <c r="B626" s="1"/>
      <c r="C626" s="4"/>
      <c r="D626" s="20" t="s">
        <v>1650</v>
      </c>
      <c r="E626" s="1" t="str">
        <f>CONCATENATE("=",'Sistema de água potável'!$D$4,"-",'Sistema de água potável'!$D$8,D626)</f>
        <v>=XL01 WP001-WP01++LNC03.22009</v>
      </c>
      <c r="G626" s="1" t="s">
        <v>1610</v>
      </c>
      <c r="H626" s="5">
        <f t="shared" si="4"/>
        <v>0</v>
      </c>
      <c r="J626" s="4"/>
    </row>
    <row r="627" spans="1:10" ht="14.25" hidden="1" outlineLevel="3">
      <c r="A627" s="1" t="s">
        <v>1651</v>
      </c>
      <c r="B627" s="1"/>
      <c r="C627" s="4"/>
      <c r="D627" s="20" t="s">
        <v>1652</v>
      </c>
      <c r="E627" s="1" t="str">
        <f>CONCATENATE("=",'Sistema de água potável'!$D$4,"-",'Sistema de água potável'!$D$8,D627)</f>
        <v>=XL01 WP001-WP01++LNC03.22010</v>
      </c>
      <c r="G627" s="1" t="s">
        <v>1610</v>
      </c>
      <c r="H627" s="5">
        <f t="shared" si="4"/>
        <v>0</v>
      </c>
      <c r="J627" s="4"/>
    </row>
    <row r="628" spans="1:10" ht="14.25" hidden="1" outlineLevel="3">
      <c r="A628" s="1" t="s">
        <v>1653</v>
      </c>
      <c r="B628" s="1"/>
      <c r="C628" s="4"/>
      <c r="D628" s="20" t="s">
        <v>1654</v>
      </c>
      <c r="E628" s="1" t="str">
        <f>CONCATENATE("=",'Sistema de água potável'!$D$4,"-",'Sistema de água potável'!$D$8,D628)</f>
        <v>=XL01 WP001-WP01++LNC03.22011</v>
      </c>
      <c r="G628" s="1" t="s">
        <v>1610</v>
      </c>
      <c r="H628" s="5">
        <f t="shared" si="4"/>
        <v>0</v>
      </c>
      <c r="J628" s="4"/>
    </row>
    <row r="629" spans="1:10" ht="14.25" hidden="1" outlineLevel="2" collapsed="1">
      <c r="A629" s="1" t="s">
        <v>1655</v>
      </c>
      <c r="B629" s="1" t="s">
        <v>1656</v>
      </c>
      <c r="C629" s="4" t="s">
        <v>1657</v>
      </c>
      <c r="D629" s="20" t="s">
        <v>1658</v>
      </c>
      <c r="E629" s="1" t="str">
        <f>CONCATENATE("=",'Sistema de água potável'!$D$4,"-",'Sistema de água potável'!$D$8,D629)</f>
        <v>=XL01 WP001-WP01++LNC03.23</v>
      </c>
      <c r="H629" s="5">
        <f t="shared" si="4"/>
        <v>0</v>
      </c>
      <c r="J629" s="4"/>
    </row>
    <row r="630" spans="1:10" ht="14.25" hidden="1" outlineLevel="3">
      <c r="A630" s="1" t="s">
        <v>1659</v>
      </c>
      <c r="B630" s="1"/>
      <c r="C630" s="4"/>
      <c r="D630" s="20" t="s">
        <v>1660</v>
      </c>
      <c r="E630" s="1" t="str">
        <f>CONCATENATE("=",'Sistema de água potável'!$D$4,"-",'Sistema de água potável'!$D$8,D630)</f>
        <v>=XL01 WP001-WP01++LNC03.23001</v>
      </c>
      <c r="G630" s="1" t="s">
        <v>860</v>
      </c>
      <c r="H630" s="5">
        <f t="shared" si="4"/>
        <v>0</v>
      </c>
      <c r="J630" s="4"/>
    </row>
    <row r="631" spans="1:10" ht="14.25" hidden="1" outlineLevel="3">
      <c r="A631" s="1" t="s">
        <v>1661</v>
      </c>
      <c r="B631" s="1"/>
      <c r="C631" s="4"/>
      <c r="D631" s="20" t="s">
        <v>1662</v>
      </c>
      <c r="E631" s="1" t="str">
        <f>CONCATENATE("=",'Sistema de água potável'!$D$4,"-",'Sistema de água potável'!$D$8,D631)</f>
        <v>=XL01 WP001-WP01++LNC03.23002</v>
      </c>
      <c r="G631" s="1" t="s">
        <v>1348</v>
      </c>
      <c r="H631" s="5">
        <f t="shared" si="4"/>
        <v>0</v>
      </c>
      <c r="J631" s="4"/>
    </row>
    <row r="632" spans="1:10" ht="14.25" hidden="1" outlineLevel="3">
      <c r="A632" s="1" t="s">
        <v>1663</v>
      </c>
      <c r="B632" s="1"/>
      <c r="C632" s="4"/>
      <c r="D632" s="20" t="s">
        <v>1664</v>
      </c>
      <c r="E632" s="1" t="str">
        <f>CONCATENATE("=",'Sistema de água potável'!$D$4,"-",'Sistema de água potável'!$D$8,D632)</f>
        <v>=XL01 WP001-WP01++LNC03.23003</v>
      </c>
      <c r="G632" s="1" t="s">
        <v>1348</v>
      </c>
      <c r="H632" s="5">
        <f t="shared" si="4"/>
        <v>0</v>
      </c>
      <c r="J632" s="4"/>
    </row>
    <row r="633" spans="1:10" ht="14.25" hidden="1" outlineLevel="3">
      <c r="A633" s="1" t="s">
        <v>1665</v>
      </c>
      <c r="B633" s="1"/>
      <c r="C633" s="4"/>
      <c r="D633" s="20" t="s">
        <v>1666</v>
      </c>
      <c r="E633" s="1" t="str">
        <f>CONCATENATE("=",'Sistema de água potável'!$D$4,"-",'Sistema de água potável'!$D$8,D633)</f>
        <v>=XL01 WP001-WP01++LNC03.23004</v>
      </c>
      <c r="G633" s="1" t="s">
        <v>1348</v>
      </c>
      <c r="H633" s="5">
        <f t="shared" si="4"/>
        <v>0</v>
      </c>
      <c r="J633" s="4"/>
    </row>
    <row r="634" spans="1:10" ht="14.25" hidden="1" outlineLevel="3">
      <c r="A634" s="1" t="s">
        <v>1667</v>
      </c>
      <c r="B634" s="1"/>
      <c r="C634" s="4"/>
      <c r="D634" s="20" t="s">
        <v>1668</v>
      </c>
      <c r="E634" s="1" t="str">
        <f>CONCATENATE("=",'Sistema de água potável'!$D$4,"-",'Sistema de água potável'!$D$8,D634)</f>
        <v>=XL01 WP001-WP01++LNC03.23005</v>
      </c>
      <c r="G634" s="1" t="s">
        <v>1463</v>
      </c>
      <c r="H634" s="5">
        <f t="shared" si="4"/>
        <v>0</v>
      </c>
      <c r="J634" s="4"/>
    </row>
    <row r="635" spans="1:10" ht="14.25" hidden="1" outlineLevel="3">
      <c r="A635" s="1" t="s">
        <v>1669</v>
      </c>
      <c r="B635" s="1"/>
      <c r="C635" s="4"/>
      <c r="D635" s="20" t="s">
        <v>1670</v>
      </c>
      <c r="E635" s="1" t="str">
        <f>CONCATENATE("=",'Sistema de água potável'!$D$4,"-",'Sistema de água potável'!$D$8,D635)</f>
        <v>=XL01 WP001-WP01++LNC03.23006</v>
      </c>
      <c r="G635" s="1" t="s">
        <v>1397</v>
      </c>
      <c r="H635" s="5">
        <f t="shared" si="4"/>
        <v>0</v>
      </c>
      <c r="J635" s="4"/>
    </row>
    <row r="636" spans="1:10" ht="14.25" hidden="1" outlineLevel="3">
      <c r="A636" s="1" t="s">
        <v>1671</v>
      </c>
      <c r="B636" s="1"/>
      <c r="C636" s="4"/>
      <c r="D636" s="20" t="s">
        <v>1672</v>
      </c>
      <c r="E636" s="1" t="str">
        <f>CONCATENATE("=",'Sistema de água potável'!$D$4,"-",'Sistema de água potável'!$D$8,D636)</f>
        <v>=XL01 WP001-WP01++LNC03.23007</v>
      </c>
      <c r="G636" s="1" t="s">
        <v>1471</v>
      </c>
      <c r="H636" s="5">
        <f t="shared" si="4"/>
        <v>0</v>
      </c>
      <c r="J636" s="4"/>
    </row>
    <row r="637" spans="1:10" ht="14.25" hidden="1" outlineLevel="3">
      <c r="A637" s="1" t="s">
        <v>1673</v>
      </c>
      <c r="B637" s="1"/>
      <c r="C637" s="4"/>
      <c r="D637" s="20" t="s">
        <v>1674</v>
      </c>
      <c r="E637" s="1" t="str">
        <f>CONCATENATE("=",'Sistema de água potável'!$D$4,"-",'Sistema de água potável'!$D$8,D637)</f>
        <v>=XL01 WP001-WP01++LNC03.23008</v>
      </c>
      <c r="G637" s="1" t="s">
        <v>956</v>
      </c>
      <c r="H637" s="5">
        <f t="shared" si="4"/>
        <v>0</v>
      </c>
      <c r="J637" s="4"/>
    </row>
    <row r="638" spans="1:10" ht="14.25" hidden="1" outlineLevel="3">
      <c r="A638" s="1" t="s">
        <v>1675</v>
      </c>
      <c r="B638" s="1"/>
      <c r="C638" s="4"/>
      <c r="D638" s="20" t="s">
        <v>1676</v>
      </c>
      <c r="E638" s="1" t="str">
        <f>CONCATENATE("=",'Sistema de água potável'!$D$4,"-",'Sistema de água potável'!$D$8,D638)</f>
        <v>=XL01 WP001-WP01++LNC03.23009</v>
      </c>
      <c r="G638" s="1" t="s">
        <v>1348</v>
      </c>
      <c r="H638" s="5">
        <f t="shared" si="4"/>
        <v>0</v>
      </c>
      <c r="J638" s="4"/>
    </row>
    <row r="639" spans="1:10" ht="14.25" hidden="1" outlineLevel="3">
      <c r="A639" s="1" t="s">
        <v>1677</v>
      </c>
      <c r="B639" s="1"/>
      <c r="C639" s="4"/>
      <c r="D639" s="20" t="s">
        <v>1678</v>
      </c>
      <c r="E639" s="1" t="str">
        <f>CONCATENATE("=",'Sistema de água potável'!$D$4,"-",'Sistema de água potável'!$D$8,D639)</f>
        <v>=XL01 WP001-WP01++LNC03.23010</v>
      </c>
      <c r="G639" s="1" t="s">
        <v>956</v>
      </c>
      <c r="H639" s="5">
        <f t="shared" si="4"/>
        <v>0</v>
      </c>
      <c r="J639" s="4"/>
    </row>
    <row r="640" spans="1:10" ht="14.25" hidden="1" outlineLevel="3">
      <c r="A640" s="1" t="s">
        <v>1679</v>
      </c>
      <c r="B640" s="1"/>
      <c r="C640" s="4"/>
      <c r="D640" s="20" t="s">
        <v>1680</v>
      </c>
      <c r="E640" s="1" t="str">
        <f>CONCATENATE("=",'Sistema de água potável'!$D$4,"-",'Sistema de água potável'!$D$8,D640)</f>
        <v>=XL01 WP001-WP01++LNC03.23011</v>
      </c>
      <c r="G640" s="1" t="s">
        <v>1348</v>
      </c>
      <c r="H640" s="5">
        <f t="shared" si="4"/>
        <v>0</v>
      </c>
      <c r="J640" s="4"/>
    </row>
    <row r="641" spans="1:10" ht="14.25" hidden="1" outlineLevel="3">
      <c r="A641" s="1" t="s">
        <v>1681</v>
      </c>
      <c r="B641" s="1"/>
      <c r="C641" s="4"/>
      <c r="D641" s="20" t="s">
        <v>1682</v>
      </c>
      <c r="E641" s="1" t="str">
        <f>CONCATENATE("=",'Sistema de água potável'!$D$4,"-",'Sistema de água potável'!$D$8,D641)</f>
        <v>=XL01 WP001-WP01++LNC03.23012</v>
      </c>
      <c r="G641" s="1" t="s">
        <v>1348</v>
      </c>
      <c r="H641" s="5">
        <f t="shared" si="4"/>
        <v>0</v>
      </c>
      <c r="J641" s="4"/>
    </row>
    <row r="642" spans="1:10" ht="14.25" hidden="1" outlineLevel="2" collapsed="1">
      <c r="A642" s="1" t="s">
        <v>1683</v>
      </c>
      <c r="B642" s="1" t="s">
        <v>1684</v>
      </c>
      <c r="C642" s="4" t="s">
        <v>1685</v>
      </c>
      <c r="D642" s="20" t="s">
        <v>1686</v>
      </c>
      <c r="E642" s="1" t="str">
        <f>CONCATENATE("=",'Sistema de água potável'!$D$4,"-",'Sistema de água potável'!$D$8,D642)</f>
        <v>=XL01 WP001-WP01++LNC03.24</v>
      </c>
      <c r="H642" s="5">
        <f t="shared" si="4"/>
        <v>0</v>
      </c>
      <c r="J642" s="4"/>
    </row>
    <row r="643" spans="1:10" ht="14.25" hidden="1" outlineLevel="3">
      <c r="A643" s="1" t="s">
        <v>1687</v>
      </c>
      <c r="B643" s="1"/>
      <c r="C643" s="4"/>
      <c r="D643" s="20" t="s">
        <v>1688</v>
      </c>
      <c r="E643" s="1" t="str">
        <f>CONCATENATE("=",'Sistema de água potável'!$D$4,"-",'Sistema de água potável'!$D$8,D643)</f>
        <v>=XL01 WP001-WP01++LNC03.24001</v>
      </c>
      <c r="G643" s="1" t="s">
        <v>860</v>
      </c>
      <c r="H643" s="5">
        <f t="shared" si="4"/>
        <v>0</v>
      </c>
      <c r="J643" s="4"/>
    </row>
    <row r="644" spans="1:10" ht="14.25" hidden="1" outlineLevel="3">
      <c r="A644" s="1" t="s">
        <v>1689</v>
      </c>
      <c r="B644" s="1"/>
      <c r="C644" s="4"/>
      <c r="D644" s="20" t="s">
        <v>1690</v>
      </c>
      <c r="E644" s="1" t="str">
        <f>CONCATENATE("=",'Sistema de água potável'!$D$4,"-",'Sistema de água potável'!$D$8,D644)</f>
        <v>=XL01 WP001-WP01++LNC03.24002</v>
      </c>
      <c r="G644" s="1" t="s">
        <v>1348</v>
      </c>
      <c r="H644" s="5">
        <f t="shared" si="4"/>
        <v>0</v>
      </c>
      <c r="J644" s="4"/>
    </row>
    <row r="645" spans="1:10" ht="14.25" hidden="1" outlineLevel="3">
      <c r="A645" s="1" t="s">
        <v>1691</v>
      </c>
      <c r="B645" s="1"/>
      <c r="C645" s="4"/>
      <c r="D645" s="20" t="s">
        <v>1692</v>
      </c>
      <c r="E645" s="1" t="str">
        <f>CONCATENATE("=",'Sistema de água potável'!$D$4,"-",'Sistema de água potável'!$D$8,D645)</f>
        <v>=XL01 WP001-WP01++LNC03.24003</v>
      </c>
      <c r="G645" s="1" t="s">
        <v>1348</v>
      </c>
      <c r="H645" s="5">
        <f t="shared" si="4"/>
        <v>0</v>
      </c>
      <c r="J645" s="4"/>
    </row>
    <row r="646" spans="1:10" ht="14.25" hidden="1" outlineLevel="3">
      <c r="A646" s="1" t="s">
        <v>1693</v>
      </c>
      <c r="B646" s="1"/>
      <c r="C646" s="4"/>
      <c r="D646" s="20" t="s">
        <v>1694</v>
      </c>
      <c r="E646" s="1" t="str">
        <f>CONCATENATE("=",'Sistema de água potável'!$D$4,"-",'Sistema de água potável'!$D$8,D646)</f>
        <v>=XL01 WP001-WP01++LNC03.24004</v>
      </c>
      <c r="G646" s="1" t="s">
        <v>1348</v>
      </c>
      <c r="H646" s="5">
        <f t="shared" si="4"/>
        <v>0</v>
      </c>
      <c r="J646" s="4"/>
    </row>
    <row r="647" spans="1:10" ht="14.25" hidden="1" outlineLevel="3">
      <c r="A647" s="1" t="s">
        <v>1695</v>
      </c>
      <c r="B647" s="1"/>
      <c r="C647" s="4"/>
      <c r="D647" s="20" t="s">
        <v>1696</v>
      </c>
      <c r="E647" s="1" t="str">
        <f>CONCATENATE("=",'Sistema de água potável'!$D$4,"-",'Sistema de água potável'!$D$8,D647)</f>
        <v>=XL01 WP001-WP01++LNC03.24005</v>
      </c>
      <c r="G647" s="1" t="s">
        <v>1463</v>
      </c>
      <c r="H647" s="5">
        <f t="shared" si="4"/>
        <v>0</v>
      </c>
      <c r="J647" s="4"/>
    </row>
    <row r="648" spans="1:10" ht="14.25" hidden="1" outlineLevel="3">
      <c r="A648" s="1" t="s">
        <v>1697</v>
      </c>
      <c r="B648" s="1"/>
      <c r="C648" s="4"/>
      <c r="D648" s="20" t="s">
        <v>1698</v>
      </c>
      <c r="E648" s="1" t="str">
        <f>CONCATENATE("=",'Sistema de água potável'!$D$4,"-",'Sistema de água potável'!$D$8,D648)</f>
        <v>=XL01 WP001-WP01++LNC03.24006</v>
      </c>
      <c r="G648" s="1" t="s">
        <v>1397</v>
      </c>
      <c r="H648" s="5">
        <f t="shared" si="4"/>
        <v>0</v>
      </c>
      <c r="J648" s="4"/>
    </row>
    <row r="649" spans="1:10" ht="14.25" hidden="1" outlineLevel="3">
      <c r="A649" s="1" t="s">
        <v>1699</v>
      </c>
      <c r="B649" s="1"/>
      <c r="C649" s="4"/>
      <c r="D649" s="20" t="s">
        <v>1700</v>
      </c>
      <c r="E649" s="1" t="str">
        <f>CONCATENATE("=",'Sistema de água potável'!$D$4,"-",'Sistema de água potável'!$D$8,D649)</f>
        <v>=XL01 WP001-WP01++LNC03.24007</v>
      </c>
      <c r="G649" s="1" t="s">
        <v>1471</v>
      </c>
      <c r="H649" s="5">
        <f t="shared" si="4"/>
        <v>0</v>
      </c>
      <c r="J649" s="4"/>
    </row>
    <row r="650" spans="1:10" ht="14.25" hidden="1" outlineLevel="3">
      <c r="A650" s="1" t="s">
        <v>1701</v>
      </c>
      <c r="B650" s="1"/>
      <c r="C650" s="4"/>
      <c r="D650" s="20" t="s">
        <v>1702</v>
      </c>
      <c r="E650" s="1" t="str">
        <f>CONCATENATE("=",'Sistema de água potável'!$D$4,"-",'Sistema de água potável'!$D$8,D650)</f>
        <v>=XL01 WP001-WP01++LNC03.24008</v>
      </c>
      <c r="G650" s="1" t="s">
        <v>956</v>
      </c>
      <c r="H650" s="5">
        <f t="shared" si="4"/>
        <v>0</v>
      </c>
      <c r="J650" s="4"/>
    </row>
    <row r="651" spans="1:10" ht="14.25" hidden="1" outlineLevel="3">
      <c r="A651" s="1" t="s">
        <v>1701</v>
      </c>
      <c r="B651" s="1"/>
      <c r="C651" s="4"/>
      <c r="D651" s="20" t="s">
        <v>1703</v>
      </c>
      <c r="E651" s="1" t="str">
        <f>CONCATENATE("=",'Sistema de água potável'!$D$4,"-",'Sistema de água potável'!$D$8,D651)</f>
        <v>=XL01 WP001-WP01++LNC03.24009</v>
      </c>
      <c r="G651" s="1" t="s">
        <v>1348</v>
      </c>
      <c r="H651" s="5">
        <f t="shared" si="4"/>
        <v>0</v>
      </c>
      <c r="J651" s="4"/>
    </row>
    <row r="652" spans="1:10" ht="14.25" hidden="1" outlineLevel="3">
      <c r="A652" s="1" t="s">
        <v>1704</v>
      </c>
      <c r="B652" s="1"/>
      <c r="C652" s="4"/>
      <c r="D652" s="20" t="s">
        <v>1705</v>
      </c>
      <c r="E652" s="1" t="str">
        <f>CONCATENATE("=",'Sistema de água potável'!$D$4,"-",'Sistema de água potável'!$D$8,D652)</f>
        <v>=XL01 WP001-WP01++LNC03.24010</v>
      </c>
      <c r="G652" s="1" t="s">
        <v>956</v>
      </c>
      <c r="H652" s="5">
        <f t="shared" si="4"/>
        <v>0</v>
      </c>
      <c r="J652" s="4"/>
    </row>
    <row r="653" spans="1:10" ht="14.25" hidden="1" outlineLevel="3">
      <c r="A653" s="1" t="s">
        <v>1706</v>
      </c>
      <c r="B653" s="1"/>
      <c r="C653" s="4"/>
      <c r="D653" s="20" t="s">
        <v>1707</v>
      </c>
      <c r="E653" s="1" t="str">
        <f>CONCATENATE("=",'Sistema de água potável'!$D$4,"-",'Sistema de água potável'!$D$8,D653)</f>
        <v>=XL01 WP001-WP01++LNC03.24011</v>
      </c>
      <c r="G653" s="1" t="s">
        <v>1348</v>
      </c>
      <c r="H653" s="5">
        <f t="shared" si="4"/>
        <v>0</v>
      </c>
      <c r="J653" s="4"/>
    </row>
    <row r="654" spans="1:10" ht="14.25" hidden="1" outlineLevel="2" collapsed="1">
      <c r="A654" s="1" t="s">
        <v>1708</v>
      </c>
      <c r="B654" s="1" t="s">
        <v>1709</v>
      </c>
      <c r="C654" s="4" t="s">
        <v>1710</v>
      </c>
      <c r="D654" s="20" t="s">
        <v>1711</v>
      </c>
      <c r="E654" s="1" t="str">
        <f>CONCATENATE("=",'Sistema de água potável'!$D$4,"-",'Sistema de água potável'!$D$8,D654)</f>
        <v>=XL01 WP001-WP01++LNC03.25</v>
      </c>
      <c r="H654" s="5">
        <f t="shared" si="4"/>
        <v>0</v>
      </c>
      <c r="J654" s="4"/>
    </row>
    <row r="655" spans="1:10" ht="14.25" hidden="1" outlineLevel="3">
      <c r="A655" s="1" t="s">
        <v>1712</v>
      </c>
      <c r="B655" s="1"/>
      <c r="C655" s="4"/>
      <c r="D655" s="20" t="s">
        <v>1713</v>
      </c>
      <c r="E655" s="1" t="str">
        <f>CONCATENATE("=",'Sistema de água potável'!$D$4,"-",'Sistema de água potável'!$D$8,D655)</f>
        <v>=XL01 WP001-WP01++LNC03.25001</v>
      </c>
      <c r="G655" s="1" t="s">
        <v>860</v>
      </c>
      <c r="H655" s="5">
        <f t="shared" si="4"/>
        <v>0</v>
      </c>
      <c r="J655" s="4"/>
    </row>
    <row r="656" spans="1:10" ht="14.25" hidden="1" outlineLevel="3">
      <c r="A656" s="1" t="s">
        <v>1714</v>
      </c>
      <c r="B656" s="1"/>
      <c r="C656" s="4"/>
      <c r="D656" s="20" t="s">
        <v>1715</v>
      </c>
      <c r="E656" s="1" t="str">
        <f>CONCATENATE("=",'Sistema de água potável'!$D$4,"-",'Sistema de água potável'!$D$8,D656)</f>
        <v>=XL01 WP001-WP01++LNC03.25002</v>
      </c>
      <c r="G656" s="1" t="s">
        <v>1086</v>
      </c>
      <c r="H656" s="5">
        <f t="shared" si="4"/>
        <v>0</v>
      </c>
      <c r="J656" s="4"/>
    </row>
    <row r="657" spans="1:10" ht="14.25" hidden="1" outlineLevel="3">
      <c r="A657" s="1" t="s">
        <v>1716</v>
      </c>
      <c r="B657" s="1"/>
      <c r="C657" s="4"/>
      <c r="D657" s="20" t="s">
        <v>1717</v>
      </c>
      <c r="E657" s="1" t="str">
        <f>CONCATENATE("=",'Sistema de água potável'!$D$4,"-",'Sistema de água potável'!$D$8,D657)</f>
        <v>=XL01 WP001-WP01++LNC03.25003</v>
      </c>
      <c r="G657" s="1" t="s">
        <v>1718</v>
      </c>
      <c r="H657" s="5">
        <f t="shared" si="4"/>
        <v>0</v>
      </c>
      <c r="J657" s="4"/>
    </row>
    <row r="658" spans="1:10" ht="14.25" hidden="1" outlineLevel="3">
      <c r="A658" s="1" t="s">
        <v>1719</v>
      </c>
      <c r="B658" s="1"/>
      <c r="C658" s="4"/>
      <c r="D658" s="20" t="s">
        <v>1720</v>
      </c>
      <c r="E658" s="1" t="str">
        <f>CONCATENATE("=",'Sistema de água potável'!$D$4,"-",'Sistema de água potável'!$D$8,D658)</f>
        <v>=XL01 WP001-WP01++LNC03.25004</v>
      </c>
      <c r="G658" s="1" t="s">
        <v>1463</v>
      </c>
      <c r="H658" s="5">
        <f t="shared" si="4"/>
        <v>0</v>
      </c>
      <c r="J658" s="4"/>
    </row>
    <row r="659" spans="1:10" ht="14.25" hidden="1" outlineLevel="3">
      <c r="A659" s="1" t="s">
        <v>1721</v>
      </c>
      <c r="B659" s="1"/>
      <c r="C659" s="4"/>
      <c r="D659" s="20" t="s">
        <v>1722</v>
      </c>
      <c r="E659" s="1" t="str">
        <f>CONCATENATE("=",'Sistema de água potável'!$D$4,"-",'Sistema de água potável'!$D$8,D659)</f>
        <v>=XL01 WP001-WP01++LNC03.25005</v>
      </c>
      <c r="G659" s="1" t="s">
        <v>1718</v>
      </c>
      <c r="H659" s="5">
        <f t="shared" si="4"/>
        <v>0</v>
      </c>
      <c r="J659" s="4"/>
    </row>
    <row r="660" spans="1:10" ht="14.25" hidden="1" outlineLevel="3">
      <c r="A660" s="1" t="s">
        <v>1723</v>
      </c>
      <c r="B660" s="1"/>
      <c r="C660" s="4"/>
      <c r="D660" s="20" t="s">
        <v>1724</v>
      </c>
      <c r="E660" s="1" t="str">
        <f>CONCATENATE("=",'Sistema de água potável'!$D$4,"-",'Sistema de água potável'!$D$8,D660)</f>
        <v>=XL01 WP001-WP01++LNC03.25006</v>
      </c>
      <c r="G660" s="1" t="s">
        <v>1471</v>
      </c>
      <c r="H660" s="5">
        <f t="shared" si="4"/>
        <v>0</v>
      </c>
      <c r="J660" s="4"/>
    </row>
    <row r="661" spans="1:10" ht="14.25" hidden="1" outlineLevel="3">
      <c r="A661" s="1" t="s">
        <v>1725</v>
      </c>
      <c r="B661" s="1"/>
      <c r="C661" s="4"/>
      <c r="D661" s="20" t="s">
        <v>1726</v>
      </c>
      <c r="E661" s="1" t="str">
        <f>CONCATENATE("=",'Sistema de água potável'!$D$4,"-",'Sistema de água potável'!$D$8,D661)</f>
        <v>=XL01 WP001-WP01++LNC03.25007</v>
      </c>
      <c r="G661" s="1" t="s">
        <v>1718</v>
      </c>
      <c r="H661" s="5">
        <f t="shared" si="4"/>
        <v>0</v>
      </c>
      <c r="J661" s="4"/>
    </row>
    <row r="662" spans="1:10" ht="14.25" hidden="1" outlineLevel="3">
      <c r="A662" s="1" t="s">
        <v>1727</v>
      </c>
      <c r="B662" s="1"/>
      <c r="C662" s="4"/>
      <c r="D662" s="20" t="s">
        <v>1728</v>
      </c>
      <c r="E662" s="1" t="str">
        <f>CONCATENATE("=",'Sistema de água potável'!$D$4,"-",'Sistema de água potável'!$D$8,D662)</f>
        <v>=XL01 WP001-WP01++LNC03.25008</v>
      </c>
      <c r="G662" s="1" t="s">
        <v>1718</v>
      </c>
      <c r="H662" s="5">
        <f t="shared" si="4"/>
        <v>0</v>
      </c>
      <c r="J662" s="4"/>
    </row>
    <row r="663" spans="1:10" ht="14.25" hidden="1" outlineLevel="3">
      <c r="A663" s="1" t="s">
        <v>1729</v>
      </c>
      <c r="B663" s="1"/>
      <c r="C663" s="4"/>
      <c r="D663" s="20" t="s">
        <v>1730</v>
      </c>
      <c r="E663" s="1" t="str">
        <f>CONCATENATE("=",'Sistema de água potável'!$D$4,"-",'Sistema de água potável'!$D$8,D663)</f>
        <v>=XL01 WP001-WP01++LNC03.25009</v>
      </c>
      <c r="G663" s="1" t="s">
        <v>1718</v>
      </c>
      <c r="H663" s="5">
        <f t="shared" si="4"/>
        <v>0</v>
      </c>
      <c r="J663" s="4"/>
    </row>
    <row r="664" spans="1:10" ht="14.25" hidden="1" outlineLevel="2" collapsed="1">
      <c r="A664" s="1" t="s">
        <v>1731</v>
      </c>
      <c r="B664" s="1" t="s">
        <v>1732</v>
      </c>
      <c r="C664" s="4" t="s">
        <v>1733</v>
      </c>
      <c r="D664" s="20" t="s">
        <v>1734</v>
      </c>
      <c r="E664" s="1" t="str">
        <f>CONCATENATE("=",'Sistema de água potável'!$D$4,"-",'Sistema de água potável'!$D$8,D664)</f>
        <v>=XL01 WP001-WP01++LNC03.26</v>
      </c>
      <c r="H664" s="5">
        <f t="shared" si="4"/>
        <v>0</v>
      </c>
      <c r="J664" s="4"/>
    </row>
    <row r="665" spans="1:10" ht="14.25" hidden="1" outlineLevel="3">
      <c r="A665" s="1" t="s">
        <v>1735</v>
      </c>
      <c r="B665" s="1"/>
      <c r="C665" s="4"/>
      <c r="D665" s="20" t="s">
        <v>1736</v>
      </c>
      <c r="E665" s="1" t="str">
        <f>CONCATENATE("=",'Sistema de água potável'!$D$4,"-",'Sistema de água potável'!$D$8,D665)</f>
        <v>=XL01 WP001-WP01++LNC03.26001</v>
      </c>
      <c r="G665" s="1" t="s">
        <v>860</v>
      </c>
      <c r="H665" s="5">
        <f t="shared" si="4"/>
        <v>0</v>
      </c>
      <c r="J665" s="4"/>
    </row>
    <row r="666" spans="1:10" ht="14.25" hidden="1" outlineLevel="3">
      <c r="A666" s="1" t="s">
        <v>1737</v>
      </c>
      <c r="B666" s="1"/>
      <c r="C666" s="4"/>
      <c r="D666" s="20" t="s">
        <v>1738</v>
      </c>
      <c r="E666" s="1" t="str">
        <f>CONCATENATE("=",'Sistema de água potável'!$D$4,"-",'Sistema de água potável'!$D$8,D666)</f>
        <v>=XL01 WP001-WP01++LNC03.26002</v>
      </c>
      <c r="G666" s="1" t="s">
        <v>1086</v>
      </c>
      <c r="H666" s="5">
        <f t="shared" si="4"/>
        <v>0</v>
      </c>
      <c r="J666" s="4"/>
    </row>
    <row r="667" spans="1:10" ht="14.25" hidden="1" outlineLevel="3">
      <c r="A667" s="1" t="s">
        <v>1739</v>
      </c>
      <c r="B667" s="1"/>
      <c r="C667" s="4"/>
      <c r="D667" s="20" t="s">
        <v>1740</v>
      </c>
      <c r="E667" s="1" t="str">
        <f>CONCATENATE("=",'Sistema de água potável'!$D$4,"-",'Sistema de água potável'!$D$8,D667)</f>
        <v>=XL01 WP001-WP01++LNC03.26003</v>
      </c>
      <c r="G667" s="1" t="s">
        <v>1718</v>
      </c>
      <c r="H667" s="5">
        <f t="shared" si="4"/>
        <v>0</v>
      </c>
      <c r="J667" s="4"/>
    </row>
    <row r="668" spans="1:10" ht="14.25" hidden="1" outlineLevel="3">
      <c r="A668" s="1" t="s">
        <v>1741</v>
      </c>
      <c r="B668" s="1"/>
      <c r="C668" s="4"/>
      <c r="D668" s="20" t="s">
        <v>1742</v>
      </c>
      <c r="E668" s="1" t="str">
        <f>CONCATENATE("=",'Sistema de água potável'!$D$4,"-",'Sistema de água potável'!$D$8,D668)</f>
        <v>=XL01 WP001-WP01++LNC03.26004</v>
      </c>
      <c r="G668" s="1" t="s">
        <v>1463</v>
      </c>
      <c r="H668" s="5">
        <f t="shared" si="4"/>
        <v>0</v>
      </c>
      <c r="J668" s="4"/>
    </row>
    <row r="669" spans="1:10" ht="14.25" hidden="1" outlineLevel="3">
      <c r="A669" s="1" t="s">
        <v>1743</v>
      </c>
      <c r="B669" s="1"/>
      <c r="C669" s="4"/>
      <c r="D669" s="20" t="s">
        <v>1744</v>
      </c>
      <c r="E669" s="1" t="str">
        <f>CONCATENATE("=",'Sistema de água potável'!$D$4,"-",'Sistema de água potável'!$D$8,D669)</f>
        <v>=XL01 WP001-WP01++LNC03.26005</v>
      </c>
      <c r="G669" s="1" t="s">
        <v>1718</v>
      </c>
      <c r="H669" s="5">
        <f t="shared" si="4"/>
        <v>0</v>
      </c>
      <c r="J669" s="4"/>
    </row>
    <row r="670" spans="1:10" ht="14.25" hidden="1" outlineLevel="3">
      <c r="A670" s="1" t="s">
        <v>1745</v>
      </c>
      <c r="B670" s="1"/>
      <c r="C670" s="4"/>
      <c r="D670" s="20" t="s">
        <v>1746</v>
      </c>
      <c r="E670" s="1" t="str">
        <f>CONCATENATE("=",'Sistema de água potável'!$D$4,"-",'Sistema de água potável'!$D$8,D670)</f>
        <v>=XL01 WP001-WP01++LNC03.26006</v>
      </c>
      <c r="G670" s="1" t="s">
        <v>1471</v>
      </c>
      <c r="H670" s="5">
        <f t="shared" si="4"/>
        <v>0</v>
      </c>
      <c r="J670" s="4"/>
    </row>
    <row r="671" spans="1:10" ht="14.25" hidden="1" outlineLevel="3">
      <c r="A671" s="1" t="s">
        <v>1747</v>
      </c>
      <c r="B671" s="1"/>
      <c r="C671" s="4"/>
      <c r="D671" s="20" t="s">
        <v>1748</v>
      </c>
      <c r="E671" s="1" t="str">
        <f>CONCATENATE("=",'Sistema de água potável'!$D$4,"-",'Sistema de água potável'!$D$8,D671)</f>
        <v>=XL01 WP001-WP01++LNC03.26007</v>
      </c>
      <c r="G671" s="1" t="s">
        <v>1718</v>
      </c>
      <c r="H671" s="5">
        <f t="shared" si="4"/>
        <v>0</v>
      </c>
      <c r="J671" s="4"/>
    </row>
    <row r="672" spans="1:10" ht="14.25" hidden="1" outlineLevel="3">
      <c r="A672" s="1" t="s">
        <v>1749</v>
      </c>
      <c r="B672" s="1"/>
      <c r="C672" s="4"/>
      <c r="D672" s="20" t="s">
        <v>1750</v>
      </c>
      <c r="E672" s="1" t="str">
        <f>CONCATENATE("=",'Sistema de água potável'!$D$4,"-",'Sistema de água potável'!$D$8,D672)</f>
        <v>=XL01 WP001-WP01++LNC03.26008</v>
      </c>
      <c r="G672" s="1" t="s">
        <v>1718</v>
      </c>
      <c r="H672" s="5">
        <f t="shared" si="4"/>
        <v>0</v>
      </c>
      <c r="J672" s="4"/>
    </row>
    <row r="673" spans="1:10" ht="14.25" hidden="1" outlineLevel="3">
      <c r="A673" s="1" t="s">
        <v>1751</v>
      </c>
      <c r="B673" s="1"/>
      <c r="C673" s="4"/>
      <c r="D673" s="20" t="s">
        <v>1752</v>
      </c>
      <c r="E673" s="1" t="str">
        <f>CONCATENATE("=",'Sistema de água potável'!$D$4,"-",'Sistema de água potável'!$D$8,D673)</f>
        <v>=XL01 WP001-WP01++LNC03.26009</v>
      </c>
      <c r="G673" s="1" t="s">
        <v>1718</v>
      </c>
      <c r="H673" s="5">
        <f t="shared" si="4"/>
        <v>0</v>
      </c>
      <c r="J673" s="4"/>
    </row>
    <row r="674" spans="1:10" ht="14.25" hidden="1" outlineLevel="2" collapsed="1">
      <c r="A674" s="1" t="s">
        <v>1753</v>
      </c>
      <c r="B674" s="1" t="s">
        <v>1754</v>
      </c>
      <c r="C674" s="4" t="s">
        <v>1755</v>
      </c>
      <c r="D674" s="20" t="s">
        <v>1756</v>
      </c>
      <c r="E674" s="1" t="str">
        <f>CONCATENATE("=",'Sistema de água potável'!$D$4,"-",'Sistema de água potável'!$D$8,D674)</f>
        <v>=XL01 WP001-WP01++LNC03.27</v>
      </c>
      <c r="H674" s="5">
        <f t="shared" si="4"/>
        <v>0</v>
      </c>
      <c r="J674" s="4"/>
    </row>
    <row r="675" spans="1:10" ht="14.25" hidden="1" outlineLevel="3">
      <c r="A675" s="1" t="s">
        <v>1757</v>
      </c>
      <c r="B675" s="1"/>
      <c r="C675" s="4"/>
      <c r="D675" s="20" t="s">
        <v>1758</v>
      </c>
      <c r="E675" s="1" t="str">
        <f>CONCATENATE("=",'Sistema de água potável'!$D$4,"-",'Sistema de água potável'!$D$8,D675)</f>
        <v>=XL01 WP001-WP01++LNC03.27001</v>
      </c>
      <c r="G675" s="1" t="s">
        <v>860</v>
      </c>
      <c r="H675" s="5">
        <f t="shared" si="4"/>
        <v>0</v>
      </c>
      <c r="J675" s="4"/>
    </row>
    <row r="676" spans="1:10" ht="14.25" hidden="1" outlineLevel="3">
      <c r="A676" s="1" t="s">
        <v>1759</v>
      </c>
      <c r="B676" s="1"/>
      <c r="C676" s="4"/>
      <c r="D676" s="20" t="s">
        <v>1760</v>
      </c>
      <c r="E676" s="1" t="str">
        <f>CONCATENATE("=",'Sistema de água potável'!$D$4,"-",'Sistema de água potável'!$D$8,D676)</f>
        <v>=XL01 WP001-WP01++LNC03.27002</v>
      </c>
      <c r="G676" s="1" t="s">
        <v>1086</v>
      </c>
      <c r="H676" s="5">
        <f t="shared" si="4"/>
        <v>0</v>
      </c>
      <c r="J676" s="4"/>
    </row>
    <row r="677" spans="1:10" ht="14.25" hidden="1" outlineLevel="3">
      <c r="A677" s="1" t="s">
        <v>1761</v>
      </c>
      <c r="B677" s="1"/>
      <c r="C677" s="4"/>
      <c r="D677" s="20" t="s">
        <v>1762</v>
      </c>
      <c r="E677" s="1" t="str">
        <f>CONCATENATE("=",'Sistema de água potável'!$D$4,"-",'Sistema de água potável'!$D$8,D677)</f>
        <v>=XL01 WP001-WP01++LNC03.27003</v>
      </c>
      <c r="G677" s="1" t="s">
        <v>1763</v>
      </c>
      <c r="H677" s="5">
        <f t="shared" si="4"/>
        <v>0</v>
      </c>
      <c r="J677" s="4"/>
    </row>
    <row r="678" spans="1:10" ht="14.25" hidden="1" outlineLevel="3">
      <c r="A678" s="1" t="s">
        <v>1764</v>
      </c>
      <c r="B678" s="1"/>
      <c r="C678" s="4"/>
      <c r="D678" s="20" t="s">
        <v>1765</v>
      </c>
      <c r="E678" s="1" t="str">
        <f>CONCATENATE("=",'Sistema de água potável'!$D$4,"-",'Sistema de água potável'!$D$8,D678)</f>
        <v>=XL01 WP001-WP01++LNC03.27004</v>
      </c>
      <c r="G678" s="1" t="s">
        <v>1463</v>
      </c>
      <c r="H678" s="5">
        <f t="shared" si="4"/>
        <v>0</v>
      </c>
      <c r="J678" s="4"/>
    </row>
    <row r="679" spans="1:10" ht="14.25" hidden="1" outlineLevel="3">
      <c r="A679" s="1" t="s">
        <v>1766</v>
      </c>
      <c r="B679" s="1"/>
      <c r="C679" s="4"/>
      <c r="D679" s="20" t="s">
        <v>1767</v>
      </c>
      <c r="E679" s="1" t="str">
        <f>CONCATENATE("=",'Sistema de água potável'!$D$4,"-",'Sistema de água potável'!$D$8,D679)</f>
        <v>=XL01 WP001-WP01++LNC03.27005</v>
      </c>
      <c r="G679" s="1" t="s">
        <v>1763</v>
      </c>
      <c r="H679" s="5">
        <f t="shared" si="4"/>
        <v>0</v>
      </c>
      <c r="J679" s="4"/>
    </row>
    <row r="680" spans="1:10" ht="14.25" hidden="1" outlineLevel="3">
      <c r="A680" s="1" t="s">
        <v>1768</v>
      </c>
      <c r="B680" s="1"/>
      <c r="C680" s="4"/>
      <c r="D680" s="20" t="s">
        <v>1769</v>
      </c>
      <c r="E680" s="1" t="str">
        <f>CONCATENATE("=",'Sistema de água potável'!$D$4,"-",'Sistema de água potável'!$D$8,D680)</f>
        <v>=XL01 WP001-WP01++LNC03.27006</v>
      </c>
      <c r="G680" s="1" t="s">
        <v>1471</v>
      </c>
      <c r="H680" s="5">
        <f t="shared" si="4"/>
        <v>0</v>
      </c>
      <c r="J680" s="4"/>
    </row>
    <row r="681" spans="1:10" ht="14.25" hidden="1" outlineLevel="3">
      <c r="A681" s="1" t="s">
        <v>1770</v>
      </c>
      <c r="B681" s="1"/>
      <c r="C681" s="4"/>
      <c r="D681" s="20" t="s">
        <v>1771</v>
      </c>
      <c r="E681" s="1" t="str">
        <f>CONCATENATE("=",'Sistema de água potável'!$D$4,"-",'Sistema de água potável'!$D$8,D681)</f>
        <v>=XL01 WP001-WP01++LNC03.27007</v>
      </c>
      <c r="G681" s="1" t="s">
        <v>956</v>
      </c>
      <c r="H681" s="5">
        <f t="shared" si="4"/>
        <v>0</v>
      </c>
      <c r="J681" s="4"/>
    </row>
    <row r="682" spans="1:10" ht="14.25" hidden="1" outlineLevel="3">
      <c r="A682" s="1" t="s">
        <v>1772</v>
      </c>
      <c r="B682" s="1"/>
      <c r="C682" s="4"/>
      <c r="D682" s="20" t="s">
        <v>1773</v>
      </c>
      <c r="E682" s="1" t="str">
        <f>CONCATENATE("=",'Sistema de água potável'!$D$4,"-",'Sistema de água potável'!$D$8,D682)</f>
        <v>=XL01 WP001-WP01++LNC03.27008</v>
      </c>
      <c r="G682" s="1" t="s">
        <v>1763</v>
      </c>
      <c r="H682" s="5">
        <f t="shared" si="4"/>
        <v>0</v>
      </c>
      <c r="J682" s="4"/>
    </row>
    <row r="683" spans="1:10" ht="14.25" hidden="1" outlineLevel="3">
      <c r="A683" s="1" t="s">
        <v>1774</v>
      </c>
      <c r="B683" s="1"/>
      <c r="C683" s="4"/>
      <c r="D683" s="20" t="s">
        <v>1775</v>
      </c>
      <c r="E683" s="1" t="str">
        <f>CONCATENATE("=",'Sistema de água potável'!$D$4,"-",'Sistema de água potável'!$D$8,D683)</f>
        <v>=XL01 WP001-WP01++LNC03.27009</v>
      </c>
      <c r="G683" s="1" t="s">
        <v>956</v>
      </c>
      <c r="H683" s="5">
        <f t="shared" si="4"/>
        <v>0</v>
      </c>
      <c r="J683" s="4"/>
    </row>
    <row r="684" spans="1:10" ht="14.25" hidden="1" outlineLevel="3">
      <c r="A684" s="1" t="s">
        <v>1776</v>
      </c>
      <c r="B684" s="1"/>
      <c r="C684" s="4"/>
      <c r="D684" s="20" t="s">
        <v>1777</v>
      </c>
      <c r="E684" s="1" t="str">
        <f>CONCATENATE("=",'Sistema de água potável'!$D$4,"-",'Sistema de água potável'!$D$8,D684)</f>
        <v>=XL01 WP001-WP01++LNC03.27010</v>
      </c>
      <c r="G684" s="1" t="s">
        <v>998</v>
      </c>
      <c r="H684" s="5">
        <f t="shared" si="4"/>
        <v>0</v>
      </c>
      <c r="J684" s="4"/>
    </row>
    <row r="685" spans="1:10" ht="14.25" hidden="1" outlineLevel="3">
      <c r="A685" s="1" t="s">
        <v>1778</v>
      </c>
      <c r="B685" s="1"/>
      <c r="C685" s="4"/>
      <c r="D685" s="20" t="s">
        <v>1779</v>
      </c>
      <c r="E685" s="1" t="str">
        <f>CONCATENATE("=",'Sistema de água potável'!$D$4,"-",'Sistema de água potável'!$D$8,D685)</f>
        <v>=XL01 WP001-WP01++LNC03.27011</v>
      </c>
      <c r="G685" s="1" t="s">
        <v>966</v>
      </c>
      <c r="H685" s="5">
        <f t="shared" si="4"/>
        <v>0</v>
      </c>
      <c r="J685" s="4"/>
    </row>
    <row r="686" spans="1:10" ht="14.25" hidden="1" outlineLevel="3">
      <c r="A686" s="1" t="s">
        <v>1780</v>
      </c>
      <c r="B686" s="1"/>
      <c r="C686" s="4"/>
      <c r="D686" s="20" t="s">
        <v>1781</v>
      </c>
      <c r="E686" s="1" t="str">
        <f>CONCATENATE("=",'Sistema de água potável'!$D$4,"-",'Sistema de água potável'!$D$8,D686)</f>
        <v>=XL01 WP001-WP01++LNC03.27012</v>
      </c>
      <c r="G686" s="1" t="s">
        <v>969</v>
      </c>
      <c r="H686" s="5">
        <f t="shared" si="4"/>
        <v>0</v>
      </c>
      <c r="J686" s="4"/>
    </row>
    <row r="687" spans="1:10" ht="14.25" hidden="1" outlineLevel="2" collapsed="1">
      <c r="A687" s="1" t="s">
        <v>1782</v>
      </c>
      <c r="B687" s="1" t="s">
        <v>1783</v>
      </c>
      <c r="C687" s="4" t="s">
        <v>1784</v>
      </c>
      <c r="D687" s="20" t="s">
        <v>1785</v>
      </c>
      <c r="E687" s="1" t="str">
        <f>CONCATENATE("=",'Sistema de água potável'!$D$4,"-",'Sistema de água potável'!$D$8,D687)</f>
        <v>=XL01 WP001-WP01++LNC03.28</v>
      </c>
      <c r="H687" s="5">
        <f t="shared" si="4"/>
        <v>0</v>
      </c>
      <c r="J687" s="4"/>
    </row>
    <row r="688" spans="1:10" ht="14.25" hidden="1" outlineLevel="3">
      <c r="A688" s="1" t="s">
        <v>1786</v>
      </c>
      <c r="B688" s="1"/>
      <c r="C688" s="4"/>
      <c r="D688" s="20" t="s">
        <v>1787</v>
      </c>
      <c r="E688" s="1" t="str">
        <f>CONCATENATE("=",'Sistema de água potável'!$D$4,"-",'Sistema de água potável'!$D$8,D688)</f>
        <v>=XL01 WP001-WP01++LNC03.28001</v>
      </c>
      <c r="G688" s="1" t="s">
        <v>860</v>
      </c>
      <c r="H688" s="5">
        <f t="shared" si="4"/>
        <v>0</v>
      </c>
      <c r="J688" s="4"/>
    </row>
    <row r="689" spans="1:10" ht="14.25" hidden="1" outlineLevel="3">
      <c r="A689" s="1" t="s">
        <v>1788</v>
      </c>
      <c r="B689" s="1"/>
      <c r="C689" s="4"/>
      <c r="D689" s="20" t="s">
        <v>1789</v>
      </c>
      <c r="E689" s="1" t="str">
        <f>CONCATENATE("=",'Sistema de água potável'!$D$4,"-",'Sistema de água potável'!$D$8,D689)</f>
        <v>=XL01 WP001-WP01++LNC03.28002</v>
      </c>
      <c r="G689" s="1" t="s">
        <v>1086</v>
      </c>
      <c r="H689" s="5">
        <f t="shared" si="4"/>
        <v>0</v>
      </c>
      <c r="J689" s="4"/>
    </row>
    <row r="690" spans="1:10" ht="14.25" hidden="1" outlineLevel="3">
      <c r="A690" s="1" t="s">
        <v>1790</v>
      </c>
      <c r="B690" s="1"/>
      <c r="C690" s="4"/>
      <c r="D690" s="20" t="s">
        <v>1791</v>
      </c>
      <c r="E690" s="1" t="str">
        <f>CONCATENATE("=",'Sistema de água potável'!$D$4,"-",'Sistema de água potável'!$D$8,D690)</f>
        <v>=XL01 WP001-WP01++LNC03.28003</v>
      </c>
      <c r="G690" s="1" t="s">
        <v>1421</v>
      </c>
      <c r="H690" s="5">
        <f t="shared" si="4"/>
        <v>0</v>
      </c>
      <c r="J690" s="4"/>
    </row>
    <row r="691" spans="1:10" ht="14.25" hidden="1" outlineLevel="3">
      <c r="A691" s="1" t="s">
        <v>1792</v>
      </c>
      <c r="B691" s="1"/>
      <c r="C691" s="4"/>
      <c r="D691" s="20" t="s">
        <v>1793</v>
      </c>
      <c r="E691" s="1" t="str">
        <f>CONCATENATE("=",'Sistema de água potável'!$D$4,"-",'Sistema de água potável'!$D$8,D691)</f>
        <v>=XL01 WP001-WP01++LNC03.28004</v>
      </c>
      <c r="G691" s="1" t="s">
        <v>1763</v>
      </c>
      <c r="H691" s="5">
        <f t="shared" si="4"/>
        <v>0</v>
      </c>
      <c r="J691" s="4"/>
    </row>
    <row r="692" spans="1:10" ht="14.25" hidden="1" outlineLevel="3">
      <c r="A692" s="1" t="s">
        <v>1794</v>
      </c>
      <c r="B692" s="1"/>
      <c r="C692" s="4"/>
      <c r="D692" s="20" t="s">
        <v>1795</v>
      </c>
      <c r="E692" s="1" t="str">
        <f>CONCATENATE("=",'Sistema de água potável'!$D$4,"-",'Sistema de água potável'!$D$8,D692)</f>
        <v>=XL01 WP001-WP01++LNC03.28005</v>
      </c>
      <c r="G692" s="1" t="s">
        <v>1763</v>
      </c>
      <c r="H692" s="5">
        <f t="shared" si="4"/>
        <v>0</v>
      </c>
      <c r="J692" s="4"/>
    </row>
    <row r="693" spans="1:10" ht="14.25" hidden="1" outlineLevel="3">
      <c r="A693" s="1" t="s">
        <v>1796</v>
      </c>
      <c r="B693" s="1"/>
      <c r="C693" s="4"/>
      <c r="D693" s="20" t="s">
        <v>1797</v>
      </c>
      <c r="E693" s="1" t="str">
        <f>CONCATENATE("=",'Sistema de água potável'!$D$4,"-",'Sistema de água potável'!$D$8,D693)</f>
        <v>=XL01 WP001-WP01++LNC03.28006</v>
      </c>
      <c r="G693" s="1" t="s">
        <v>1471</v>
      </c>
      <c r="H693" s="5">
        <f t="shared" si="4"/>
        <v>0</v>
      </c>
      <c r="J693" s="4"/>
    </row>
    <row r="694" spans="1:10" ht="14.25" hidden="1" outlineLevel="3">
      <c r="A694" s="1" t="s">
        <v>1798</v>
      </c>
      <c r="B694" s="1"/>
      <c r="C694" s="4"/>
      <c r="D694" s="20" t="s">
        <v>1799</v>
      </c>
      <c r="E694" s="1" t="str">
        <f>CONCATENATE("=",'Sistema de água potável'!$D$4,"-",'Sistema de água potável'!$D$8,D694)</f>
        <v>=XL01 WP001-WP01++LNC03.28007</v>
      </c>
      <c r="G694" s="1" t="s">
        <v>956</v>
      </c>
      <c r="H694" s="5">
        <f t="shared" si="4"/>
        <v>0</v>
      </c>
      <c r="J694" s="4"/>
    </row>
    <row r="695" spans="1:10" ht="14.25" hidden="1" outlineLevel="3">
      <c r="A695" s="1" t="s">
        <v>1800</v>
      </c>
      <c r="B695" s="1"/>
      <c r="C695" s="4"/>
      <c r="D695" s="20" t="s">
        <v>1801</v>
      </c>
      <c r="E695" s="1" t="str">
        <f>CONCATENATE("=",'Sistema de água potável'!$D$4,"-",'Sistema de água potável'!$D$8,D695)</f>
        <v>=XL01 WP001-WP01++LNC03.28008</v>
      </c>
      <c r="G695" s="1" t="s">
        <v>1763</v>
      </c>
      <c r="H695" s="5">
        <f t="shared" si="4"/>
        <v>0</v>
      </c>
      <c r="J695" s="4"/>
    </row>
    <row r="696" spans="1:10" ht="14.25" hidden="1" outlineLevel="3">
      <c r="A696" s="1" t="s">
        <v>1802</v>
      </c>
      <c r="B696" s="1"/>
      <c r="C696" s="4"/>
      <c r="D696" s="20" t="s">
        <v>1803</v>
      </c>
      <c r="E696" s="1" t="str">
        <f>CONCATENATE("=",'Sistema de água potável'!$D$4,"-",'Sistema de água potável'!$D$8,D696)</f>
        <v>=XL01 WP001-WP01++LNC03.28009</v>
      </c>
      <c r="G696" s="1" t="s">
        <v>956</v>
      </c>
      <c r="H696" s="5">
        <f t="shared" si="4"/>
        <v>0</v>
      </c>
      <c r="J696" s="4"/>
    </row>
    <row r="697" spans="1:10" ht="14.25" hidden="1" outlineLevel="3">
      <c r="A697" s="1" t="s">
        <v>1804</v>
      </c>
      <c r="B697" s="1"/>
      <c r="C697" s="4"/>
      <c r="D697" s="20" t="s">
        <v>1805</v>
      </c>
      <c r="E697" s="1" t="str">
        <f>CONCATENATE("=",'Sistema de água potável'!$D$4,"-",'Sistema de água potável'!$D$8,D697)</f>
        <v>=XL01 WP001-WP01++LNC03.28010</v>
      </c>
      <c r="G697" s="1" t="s">
        <v>998</v>
      </c>
      <c r="H697" s="5">
        <f t="shared" si="4"/>
        <v>0</v>
      </c>
      <c r="J697" s="4"/>
    </row>
    <row r="698" spans="1:10" ht="14.25" hidden="1" outlineLevel="3">
      <c r="A698" s="1" t="s">
        <v>1806</v>
      </c>
      <c r="B698" s="1"/>
      <c r="C698" s="4"/>
      <c r="D698" s="20" t="s">
        <v>1807</v>
      </c>
      <c r="E698" s="1" t="str">
        <f>CONCATENATE("=",'Sistema de água potável'!$D$4,"-",'Sistema de água potável'!$D$8,D698)</f>
        <v>=XL01 WP001-WP01++LNC03.28011</v>
      </c>
      <c r="G698" s="1" t="s">
        <v>966</v>
      </c>
      <c r="H698" s="5">
        <f t="shared" si="4"/>
        <v>0</v>
      </c>
      <c r="J698" s="4"/>
    </row>
    <row r="699" spans="1:10" ht="14.25" hidden="1" outlineLevel="3">
      <c r="A699" s="1" t="s">
        <v>1808</v>
      </c>
      <c r="B699" s="1"/>
      <c r="C699" s="4"/>
      <c r="D699" s="20" t="s">
        <v>1809</v>
      </c>
      <c r="E699" s="1" t="str">
        <f>CONCATENATE("=",'Sistema de água potável'!$D$4,"-",'Sistema de água potável'!$D$8,D699)</f>
        <v>=XL01 WP001-WP01++LNC03.28012</v>
      </c>
      <c r="G699" s="1" t="s">
        <v>969</v>
      </c>
      <c r="H699" s="5">
        <f t="shared" si="4"/>
        <v>0</v>
      </c>
      <c r="J699" s="4"/>
    </row>
    <row r="700" spans="1:10" ht="14.25" hidden="1" outlineLevel="2" collapsed="1">
      <c r="A700" s="1" t="s">
        <v>1810</v>
      </c>
      <c r="B700" s="1" t="s">
        <v>1811</v>
      </c>
      <c r="C700" s="4" t="s">
        <v>1812</v>
      </c>
      <c r="D700" s="20" t="s">
        <v>1813</v>
      </c>
      <c r="E700" s="1" t="str">
        <f>CONCATENATE("=",'Sistema de água potável'!$D$4,"-",'Sistema de água potável'!$D$8,D700)</f>
        <v>=XL01 WP001-WP01++LNC03.29</v>
      </c>
      <c r="H700" s="5">
        <f t="shared" si="4"/>
        <v>0</v>
      </c>
      <c r="J700" s="4"/>
    </row>
    <row r="701" spans="1:10" ht="14.25" hidden="1" outlineLevel="3">
      <c r="A701" s="1" t="s">
        <v>1814</v>
      </c>
      <c r="B701" s="1"/>
      <c r="C701" s="4"/>
      <c r="D701" s="20" t="s">
        <v>1815</v>
      </c>
      <c r="E701" s="1" t="str">
        <f>CONCATENATE("=",'Sistema de água potável'!$D$4,"-",'Sistema de água potável'!$D$8,D701)</f>
        <v>=XL01 WP001-WP01++LNC03.29001</v>
      </c>
      <c r="G701" s="1" t="s">
        <v>860</v>
      </c>
      <c r="H701" s="5">
        <f t="shared" si="4"/>
        <v>0</v>
      </c>
      <c r="J701" s="4"/>
    </row>
    <row r="702" spans="1:10" ht="14.25" hidden="1" outlineLevel="3">
      <c r="A702" s="1" t="s">
        <v>1816</v>
      </c>
      <c r="B702" s="1"/>
      <c r="C702" s="4"/>
      <c r="D702" s="20" t="s">
        <v>1817</v>
      </c>
      <c r="E702" s="1" t="str">
        <f>CONCATENATE("=",'Sistema de água potável'!$D$4,"-",'Sistema de água potável'!$D$8,D702)</f>
        <v>=XL01 WP001-WP01++LNC03.29002</v>
      </c>
      <c r="G702" s="1" t="s">
        <v>1818</v>
      </c>
      <c r="H702" s="5">
        <f t="shared" si="4"/>
        <v>0</v>
      </c>
      <c r="J702" s="4"/>
    </row>
    <row r="703" spans="1:10" ht="14.25" hidden="1" outlineLevel="3">
      <c r="A703" s="1" t="s">
        <v>1819</v>
      </c>
      <c r="B703" s="1"/>
      <c r="C703" s="4"/>
      <c r="D703" s="20" t="s">
        <v>1820</v>
      </c>
      <c r="E703" s="1" t="str">
        <f>CONCATENATE("=",'Sistema de água potável'!$D$4,"-",'Sistema de água potável'!$D$8,D703)</f>
        <v>=XL01 WP001-WP01++LNC03.29003</v>
      </c>
      <c r="G703" s="22" t="s">
        <v>1821</v>
      </c>
      <c r="H703" s="5">
        <f t="shared" si="4"/>
        <v>0</v>
      </c>
      <c r="J703" s="4"/>
    </row>
    <row r="704" spans="1:10" ht="14.25" hidden="1" outlineLevel="3">
      <c r="A704" s="1" t="s">
        <v>1822</v>
      </c>
      <c r="B704" s="1"/>
      <c r="C704" s="4"/>
      <c r="D704" s="20" t="s">
        <v>1823</v>
      </c>
      <c r="E704" s="1" t="str">
        <f>CONCATENATE("=",'Sistema de água potável'!$D$4,"-",'Sistema de água potável'!$D$8,D704)</f>
        <v>=XL01 WP001-WP01++LNC03.29004</v>
      </c>
      <c r="G704" s="22" t="s">
        <v>1821</v>
      </c>
      <c r="H704" s="5">
        <f t="shared" si="4"/>
        <v>0</v>
      </c>
      <c r="J704" s="4"/>
    </row>
    <row r="705" spans="1:10" ht="14.25" hidden="1" outlineLevel="3">
      <c r="A705" s="1" t="s">
        <v>1824</v>
      </c>
      <c r="B705" s="1"/>
      <c r="C705" s="4"/>
      <c r="D705" s="20" t="s">
        <v>1825</v>
      </c>
      <c r="E705" s="1" t="str">
        <f>CONCATENATE("=",'Sistema de água potável'!$D$4,"-",'Sistema de água potável'!$D$8,D705)</f>
        <v>=XL01 WP001-WP01++LNC03.29005</v>
      </c>
      <c r="G705" s="1" t="s">
        <v>1471</v>
      </c>
      <c r="H705" s="5">
        <f t="shared" si="4"/>
        <v>0</v>
      </c>
      <c r="J705" s="4"/>
    </row>
    <row r="706" spans="1:10" ht="14.25" hidden="1" outlineLevel="3">
      <c r="A706" s="1" t="s">
        <v>1826</v>
      </c>
      <c r="B706" s="1"/>
      <c r="C706" s="4"/>
      <c r="D706" s="20" t="s">
        <v>1827</v>
      </c>
      <c r="E706" s="1" t="str">
        <f>CONCATENATE("=",'Sistema de água potável'!$D$4,"-",'Sistema de água potável'!$D$8,D706)</f>
        <v>=XL01 WP001-WP01++LNC03.29006</v>
      </c>
      <c r="G706" s="1" t="s">
        <v>1471</v>
      </c>
      <c r="H706" s="5">
        <f t="shared" si="4"/>
        <v>0</v>
      </c>
      <c r="J706" s="4"/>
    </row>
    <row r="707" spans="1:10" ht="14.25" hidden="1" outlineLevel="3">
      <c r="A707" s="1" t="s">
        <v>1828</v>
      </c>
      <c r="B707" s="1"/>
      <c r="C707" s="4"/>
      <c r="D707" s="20" t="s">
        <v>1829</v>
      </c>
      <c r="E707" s="1" t="str">
        <f>CONCATENATE("=",'Sistema de água potável'!$D$4,"-",'Sistema de água potável'!$D$8,D707)</f>
        <v>=XL01 WP001-WP01++LNC03.29007</v>
      </c>
      <c r="G707" s="22" t="s">
        <v>1821</v>
      </c>
      <c r="H707" s="5">
        <f t="shared" si="4"/>
        <v>0</v>
      </c>
      <c r="J707" s="4"/>
    </row>
    <row r="708" spans="1:10" ht="14.25" hidden="1" outlineLevel="3">
      <c r="A708" s="1" t="s">
        <v>1830</v>
      </c>
      <c r="B708" s="1"/>
      <c r="C708" s="4"/>
      <c r="D708" s="20" t="s">
        <v>1831</v>
      </c>
      <c r="E708" s="1" t="str">
        <f>CONCATENATE("=",'Sistema de água potável'!$D$4,"-",'Sistema de água potável'!$D$8,D708)</f>
        <v>=XL01 WP001-WP01++LNC03.29008</v>
      </c>
      <c r="G708" s="22" t="s">
        <v>1821</v>
      </c>
      <c r="H708" s="5">
        <f t="shared" si="4"/>
        <v>0</v>
      </c>
      <c r="J708" s="4"/>
    </row>
    <row r="709" spans="1:10" ht="14.25" hidden="1" outlineLevel="3">
      <c r="A709" s="1" t="s">
        <v>1832</v>
      </c>
      <c r="B709" s="1"/>
      <c r="C709" s="4"/>
      <c r="D709" s="20" t="s">
        <v>1833</v>
      </c>
      <c r="E709" s="1" t="str">
        <f>CONCATENATE("=",'Sistema de água potável'!$D$4,"-",'Sistema de água potável'!$D$8,D709)</f>
        <v>=XL01 WP001-WP01++LNC03.29009</v>
      </c>
      <c r="G709" s="22" t="s">
        <v>1821</v>
      </c>
      <c r="H709" s="5">
        <f t="shared" si="4"/>
        <v>0</v>
      </c>
      <c r="J709" s="4"/>
    </row>
    <row r="710" spans="1:10" ht="14.25" hidden="1" outlineLevel="3">
      <c r="A710" s="1" t="s">
        <v>1834</v>
      </c>
      <c r="B710" s="1"/>
      <c r="C710" s="4"/>
      <c r="D710" s="20" t="s">
        <v>1835</v>
      </c>
      <c r="E710" s="1" t="str">
        <f>CONCATENATE("=",'Sistema de água potável'!$D$4,"-",'Sistema de água potável'!$D$8,D710)</f>
        <v>=XL01 WP001-WP01++LNC03.29010</v>
      </c>
      <c r="G710" s="1" t="s">
        <v>1113</v>
      </c>
      <c r="H710" s="5">
        <f t="shared" si="4"/>
        <v>0</v>
      </c>
      <c r="J710" s="4"/>
    </row>
    <row r="711" spans="1:10" ht="14.25" hidden="1" outlineLevel="3">
      <c r="A711" s="1" t="s">
        <v>1836</v>
      </c>
      <c r="B711" s="1"/>
      <c r="C711" s="4"/>
      <c r="D711" s="20" t="s">
        <v>1837</v>
      </c>
      <c r="E711" s="1" t="str">
        <f>CONCATENATE("=",'Sistema de água potável'!$D$4,"-",'Sistema de água potável'!$D$8,D711)</f>
        <v>=XL01 WP001-WP01++LNC03.29011</v>
      </c>
      <c r="G711" s="1" t="s">
        <v>1113</v>
      </c>
      <c r="H711" s="5">
        <f t="shared" si="4"/>
        <v>0</v>
      </c>
      <c r="J711" s="4"/>
    </row>
    <row r="712" spans="1:10" ht="14.25" hidden="1" outlineLevel="3">
      <c r="A712" s="1" t="s">
        <v>1838</v>
      </c>
      <c r="B712" s="1"/>
      <c r="C712" s="4"/>
      <c r="D712" s="20" t="s">
        <v>1839</v>
      </c>
      <c r="E712" s="1" t="str">
        <f>CONCATENATE("=",'Sistema de água potável'!$D$4,"-",'Sistema de água potável'!$D$8,D712)</f>
        <v>=XL01 WP001-WP01++LNC03.29012</v>
      </c>
      <c r="G712" s="1" t="s">
        <v>1113</v>
      </c>
      <c r="H712" s="5">
        <f t="shared" si="4"/>
        <v>0</v>
      </c>
      <c r="J712" s="4"/>
    </row>
    <row r="713" spans="1:10" ht="14.25" hidden="1" outlineLevel="3">
      <c r="A713" s="1" t="s">
        <v>1840</v>
      </c>
      <c r="B713" s="1"/>
      <c r="C713" s="4"/>
      <c r="D713" s="20" t="s">
        <v>1841</v>
      </c>
      <c r="E713" s="1" t="str">
        <f>CONCATENATE("=",'Sistema de água potável'!$D$4,"-",'Sistema de água potável'!$D$8,D713)</f>
        <v>=XL01 WP001-WP01++LNC03.29013</v>
      </c>
      <c r="G713" s="1" t="s">
        <v>1151</v>
      </c>
      <c r="H713" s="5">
        <f t="shared" si="4"/>
        <v>0</v>
      </c>
      <c r="J713" s="4"/>
    </row>
    <row r="714" spans="1:10" ht="14.25" hidden="1" outlineLevel="3">
      <c r="A714" s="1" t="s">
        <v>1842</v>
      </c>
      <c r="B714" s="1"/>
      <c r="C714" s="4"/>
      <c r="D714" s="20" t="s">
        <v>1843</v>
      </c>
      <c r="E714" s="1" t="str">
        <f>CONCATENATE("=",'Sistema de água potável'!$D$4,"-",'Sistema de água potável'!$D$8,D714)</f>
        <v>=XL01 WP001-WP01++LNC03.29014</v>
      </c>
      <c r="G714" s="1" t="s">
        <v>1120</v>
      </c>
      <c r="H714" s="5">
        <f t="shared" si="4"/>
        <v>0</v>
      </c>
      <c r="J714" s="4"/>
    </row>
    <row r="715" spans="1:10" ht="14.25" hidden="1" outlineLevel="2" collapsed="1">
      <c r="A715" s="1" t="s">
        <v>1844</v>
      </c>
      <c r="B715" s="1" t="s">
        <v>1845</v>
      </c>
      <c r="C715" s="4" t="s">
        <v>1846</v>
      </c>
      <c r="D715" s="20" t="s">
        <v>1847</v>
      </c>
      <c r="E715" s="1" t="str">
        <f>CONCATENATE("=",'Sistema de água potável'!$D$4,"-",'Sistema de água potável'!$D$8,D715)</f>
        <v>=XL01 WP001-WP01++LNC03.30</v>
      </c>
      <c r="H715" s="5">
        <f t="shared" si="4"/>
        <v>0</v>
      </c>
      <c r="J715" s="4"/>
    </row>
    <row r="716" spans="1:10" ht="14.25" hidden="1" outlineLevel="3">
      <c r="A716" s="1" t="s">
        <v>1848</v>
      </c>
      <c r="B716" s="1"/>
      <c r="C716" s="4"/>
      <c r="D716" s="20" t="s">
        <v>1849</v>
      </c>
      <c r="E716" s="1" t="str">
        <f>CONCATENATE("=",'Sistema de água potável'!$D$4,"-",'Sistema de água potável'!$D$8,D716)</f>
        <v>=XL01 WP001-WP01++LNC03.30001</v>
      </c>
      <c r="G716" s="1" t="s">
        <v>860</v>
      </c>
      <c r="H716" s="5">
        <f t="shared" si="4"/>
        <v>0</v>
      </c>
      <c r="J716" s="4"/>
    </row>
    <row r="717" spans="1:10" ht="14.25" hidden="1" outlineLevel="3">
      <c r="A717" s="1" t="s">
        <v>1850</v>
      </c>
      <c r="B717" s="1"/>
      <c r="C717" s="4"/>
      <c r="D717" s="20" t="s">
        <v>1851</v>
      </c>
      <c r="E717" s="1" t="str">
        <f>CONCATENATE("=",'Sistema de água potável'!$D$4,"-",'Sistema de água potável'!$D$8,D717)</f>
        <v>=XL01 WP001-WP01++LNC03.30002</v>
      </c>
      <c r="G717" s="1" t="s">
        <v>1818</v>
      </c>
      <c r="H717" s="5">
        <f t="shared" si="4"/>
        <v>0</v>
      </c>
      <c r="J717" s="4"/>
    </row>
    <row r="718" spans="1:10" ht="14.25" hidden="1" outlineLevel="3">
      <c r="A718" s="1" t="s">
        <v>1852</v>
      </c>
      <c r="B718" s="1"/>
      <c r="C718" s="4"/>
      <c r="D718" s="20" t="s">
        <v>1853</v>
      </c>
      <c r="E718" s="1" t="str">
        <f>CONCATENATE("=",'Sistema de água potável'!$D$4,"-",'Sistema de água potável'!$D$8,D718)</f>
        <v>=XL01 WP001-WP01++LNC03.30003</v>
      </c>
      <c r="G718" s="22" t="s">
        <v>1821</v>
      </c>
      <c r="H718" s="5">
        <f t="shared" si="4"/>
        <v>0</v>
      </c>
      <c r="J718" s="4"/>
    </row>
    <row r="719" spans="1:10" ht="14.25" hidden="1" outlineLevel="3">
      <c r="A719" s="1" t="s">
        <v>1854</v>
      </c>
      <c r="B719" s="1"/>
      <c r="C719" s="4"/>
      <c r="D719" s="20" t="s">
        <v>1855</v>
      </c>
      <c r="E719" s="1" t="str">
        <f>CONCATENATE("=",'Sistema de água potável'!$D$4,"-",'Sistema de água potável'!$D$8,D719)</f>
        <v>=XL01 WP001-WP01++LNC03.30004</v>
      </c>
      <c r="G719" s="22" t="s">
        <v>1821</v>
      </c>
      <c r="H719" s="5">
        <f t="shared" si="4"/>
        <v>0</v>
      </c>
      <c r="J719" s="4"/>
    </row>
    <row r="720" spans="1:10" ht="14.25" hidden="1" outlineLevel="3">
      <c r="A720" s="1" t="s">
        <v>1856</v>
      </c>
      <c r="B720" s="1"/>
      <c r="C720" s="4"/>
      <c r="D720" s="20" t="s">
        <v>1857</v>
      </c>
      <c r="E720" s="1" t="str">
        <f>CONCATENATE("=",'Sistema de água potável'!$D$4,"-",'Sistema de água potável'!$D$8,D720)</f>
        <v>=XL01 WP001-WP01++LNC03.30005</v>
      </c>
      <c r="G720" s="22" t="s">
        <v>1821</v>
      </c>
      <c r="H720" s="5">
        <f t="shared" si="4"/>
        <v>0</v>
      </c>
      <c r="J720" s="4"/>
    </row>
    <row r="721" spans="1:10" ht="14.25" hidden="1" outlineLevel="3">
      <c r="A721" s="1" t="s">
        <v>1858</v>
      </c>
      <c r="B721" s="1"/>
      <c r="C721" s="4"/>
      <c r="D721" s="20" t="s">
        <v>1859</v>
      </c>
      <c r="E721" s="1" t="str">
        <f>CONCATENATE("=",'Sistema de água potável'!$D$4,"-",'Sistema de água potável'!$D$8,D721)</f>
        <v>=XL01 WP001-WP01++LNC03.30006</v>
      </c>
      <c r="G721" s="1" t="s">
        <v>1471</v>
      </c>
      <c r="H721" s="5">
        <f t="shared" si="4"/>
        <v>0</v>
      </c>
      <c r="J721" s="4"/>
    </row>
    <row r="722" spans="1:10" ht="14.25" hidden="1" outlineLevel="3">
      <c r="A722" s="1" t="s">
        <v>1860</v>
      </c>
      <c r="B722" s="1"/>
      <c r="C722" s="4"/>
      <c r="D722" s="20" t="s">
        <v>1861</v>
      </c>
      <c r="E722" s="1" t="str">
        <f>CONCATENATE("=",'Sistema de água potável'!$D$4,"-",'Sistema de água potável'!$D$8,D722)</f>
        <v>=XL01 WP001-WP01++LNC03.30007</v>
      </c>
      <c r="G722" s="22" t="s">
        <v>1821</v>
      </c>
      <c r="H722" s="5">
        <f t="shared" si="4"/>
        <v>0</v>
      </c>
      <c r="J722" s="4"/>
    </row>
    <row r="723" spans="1:10" ht="14.25" hidden="1" outlineLevel="3">
      <c r="A723" s="1" t="s">
        <v>1862</v>
      </c>
      <c r="B723" s="1"/>
      <c r="C723" s="4"/>
      <c r="D723" s="20" t="s">
        <v>1863</v>
      </c>
      <c r="E723" s="1" t="str">
        <f>CONCATENATE("=",'Sistema de água potável'!$D$4,"-",'Sistema de água potável'!$D$8,D723)</f>
        <v>=XL01 WP001-WP01++LNC03.30008</v>
      </c>
      <c r="G723" s="22" t="s">
        <v>1821</v>
      </c>
      <c r="H723" s="5">
        <f t="shared" si="4"/>
        <v>0</v>
      </c>
      <c r="J723" s="4"/>
    </row>
    <row r="724" spans="1:10" ht="14.25" hidden="1" outlineLevel="3">
      <c r="A724" s="1" t="s">
        <v>1864</v>
      </c>
      <c r="B724" s="1"/>
      <c r="C724" s="4"/>
      <c r="D724" s="20" t="s">
        <v>1865</v>
      </c>
      <c r="E724" s="1" t="str">
        <f>CONCATENATE("=",'Sistema de água potável'!$D$4,"-",'Sistema de água potável'!$D$8,D724)</f>
        <v>=XL01 WP001-WP01++LNC03.30009</v>
      </c>
      <c r="G724" s="1" t="s">
        <v>1113</v>
      </c>
      <c r="H724" s="5">
        <f t="shared" si="4"/>
        <v>0</v>
      </c>
      <c r="J724" s="4"/>
    </row>
    <row r="725" spans="1:10" ht="14.25" hidden="1" outlineLevel="3">
      <c r="A725" s="1" t="s">
        <v>1866</v>
      </c>
      <c r="B725" s="1"/>
      <c r="C725" s="4"/>
      <c r="D725" s="20" t="s">
        <v>1867</v>
      </c>
      <c r="E725" s="1" t="str">
        <f>CONCATENATE("=",'Sistema de água potável'!$D$4,"-",'Sistema de água potável'!$D$8,D725)</f>
        <v>=XL01 WP001-WP01++LNC03.30010</v>
      </c>
      <c r="G725" s="1" t="s">
        <v>1113</v>
      </c>
      <c r="H725" s="5">
        <f t="shared" si="4"/>
        <v>0</v>
      </c>
      <c r="J725" s="4"/>
    </row>
    <row r="726" spans="1:10" ht="14.25" hidden="1" outlineLevel="3">
      <c r="A726" s="1" t="s">
        <v>1868</v>
      </c>
      <c r="B726" s="1"/>
      <c r="C726" s="4"/>
      <c r="D726" s="20" t="s">
        <v>1869</v>
      </c>
      <c r="E726" s="1" t="str">
        <f>CONCATENATE("=",'Sistema de água potável'!$D$4,"-",'Sistema de água potável'!$D$8,D726)</f>
        <v>=XL01 WP001-WP01++LNC03.30011</v>
      </c>
      <c r="G726" s="1" t="s">
        <v>1113</v>
      </c>
      <c r="H726" s="5">
        <f t="shared" si="4"/>
        <v>0</v>
      </c>
      <c r="J726" s="4"/>
    </row>
    <row r="727" spans="1:10" ht="14.25" hidden="1" outlineLevel="3">
      <c r="A727" s="1" t="s">
        <v>1870</v>
      </c>
      <c r="B727" s="1"/>
      <c r="C727" s="4"/>
      <c r="D727" s="20" t="s">
        <v>1871</v>
      </c>
      <c r="E727" s="1" t="str">
        <f>CONCATENATE("=",'Sistema de água potável'!$D$4,"-",'Sistema de água potável'!$D$8,D727)</f>
        <v>=XL01 WP001-WP01++LNC03.30012</v>
      </c>
      <c r="G727" s="1" t="s">
        <v>1151</v>
      </c>
      <c r="H727" s="5">
        <f t="shared" si="4"/>
        <v>0</v>
      </c>
      <c r="J727" s="4"/>
    </row>
    <row r="728" spans="1:10" ht="14.25" hidden="1" outlineLevel="3">
      <c r="A728" s="1" t="s">
        <v>1872</v>
      </c>
      <c r="B728" s="1"/>
      <c r="C728" s="4"/>
      <c r="D728" s="20" t="s">
        <v>1873</v>
      </c>
      <c r="E728" s="1" t="str">
        <f>CONCATENATE("=",'Sistema de água potável'!$D$4,"-",'Sistema de água potável'!$D$8,D728)</f>
        <v>=XL01 WP001-WP01++LNC03.30013</v>
      </c>
      <c r="G728" s="1" t="s">
        <v>1120</v>
      </c>
      <c r="H728" s="5">
        <f t="shared" si="4"/>
        <v>0</v>
      </c>
      <c r="J728" s="4"/>
    </row>
    <row r="729" spans="1:10" ht="14.25" hidden="1" outlineLevel="2" collapsed="1">
      <c r="A729" s="1" t="s">
        <v>1874</v>
      </c>
      <c r="B729" s="1" t="s">
        <v>1875</v>
      </c>
      <c r="C729" s="4" t="s">
        <v>1876</v>
      </c>
      <c r="D729" s="20" t="s">
        <v>1877</v>
      </c>
      <c r="E729" s="1" t="str">
        <f>CONCATENATE("=",'Sistema de água potável'!$D$4,"-",'Sistema de água potável'!$D$8,D729)</f>
        <v>=XL01 WP001-WP01++LNC03.31</v>
      </c>
      <c r="H729" s="5">
        <f t="shared" si="4"/>
        <v>0</v>
      </c>
      <c r="J729" s="4"/>
    </row>
    <row r="730" spans="1:10" ht="14.25" hidden="1" outlineLevel="3">
      <c r="A730" s="1" t="s">
        <v>1878</v>
      </c>
      <c r="B730" s="1"/>
      <c r="C730" s="4"/>
      <c r="D730" s="20" t="s">
        <v>1879</v>
      </c>
      <c r="E730" s="1" t="str">
        <f>CONCATENATE("=",'Sistema de água potável'!$D$4,"-",'Sistema de água potável'!$D$8,D730)</f>
        <v>=XL01 WP001-WP01++LNC03.31001</v>
      </c>
      <c r="G730" s="1" t="s">
        <v>860</v>
      </c>
      <c r="H730" s="5">
        <f t="shared" si="4"/>
        <v>0</v>
      </c>
      <c r="J730" s="4"/>
    </row>
    <row r="731" spans="1:10" ht="14.25" hidden="1" outlineLevel="3">
      <c r="A731" s="1" t="s">
        <v>1880</v>
      </c>
      <c r="B731" s="1"/>
      <c r="C731" s="4"/>
      <c r="D731" s="20" t="s">
        <v>1881</v>
      </c>
      <c r="E731" s="1" t="str">
        <f>CONCATENATE("=",'Sistema de água potável'!$D$4,"-",'Sistema de água potável'!$D$8,D731)</f>
        <v>=XL01 WP001-WP01++LNC03.31002</v>
      </c>
      <c r="G731" s="1" t="s">
        <v>1882</v>
      </c>
      <c r="H731" s="5">
        <f t="shared" si="4"/>
        <v>0</v>
      </c>
      <c r="J731" s="4"/>
    </row>
    <row r="732" spans="1:10" ht="14.25" hidden="1" outlineLevel="3">
      <c r="A732" s="1" t="s">
        <v>1883</v>
      </c>
      <c r="B732" s="1"/>
      <c r="C732" s="4"/>
      <c r="D732" s="20" t="s">
        <v>1884</v>
      </c>
      <c r="E732" s="1" t="str">
        <f>CONCATENATE("=",'Sistema de água potável'!$D$4,"-",'Sistema de água potável'!$D$8,D732)</f>
        <v>=XL01 WP001-WP01++LNC03.31003</v>
      </c>
      <c r="G732" s="1" t="s">
        <v>1471</v>
      </c>
      <c r="H732" s="5">
        <f t="shared" si="4"/>
        <v>0</v>
      </c>
      <c r="J732" s="4"/>
    </row>
    <row r="733" spans="1:10" ht="14.25" hidden="1" outlineLevel="3">
      <c r="A733" s="1" t="s">
        <v>1885</v>
      </c>
      <c r="B733" s="1"/>
      <c r="C733" s="4"/>
      <c r="D733" s="20" t="s">
        <v>1886</v>
      </c>
      <c r="E733" s="1" t="str">
        <f>CONCATENATE("=",'Sistema de água potável'!$D$4,"-",'Sistema de água potável'!$D$8,D733)</f>
        <v>=XL01 WP001-WP01++LNC03.31004</v>
      </c>
      <c r="G733" s="1" t="s">
        <v>998</v>
      </c>
      <c r="H733" s="5">
        <f t="shared" si="4"/>
        <v>0</v>
      </c>
      <c r="J733" s="4"/>
    </row>
    <row r="734" spans="1:10" ht="14.25" hidden="1" outlineLevel="3">
      <c r="A734" s="1" t="s">
        <v>1887</v>
      </c>
      <c r="B734" s="1"/>
      <c r="C734" s="4"/>
      <c r="D734" s="20" t="s">
        <v>1888</v>
      </c>
      <c r="E734" s="1" t="str">
        <f>CONCATENATE("=",'Sistema de água potável'!$D$4,"-",'Sistema de água potável'!$D$8,D734)</f>
        <v>=XL01 WP001-WP01++LNC03.31005</v>
      </c>
      <c r="G734" s="1" t="s">
        <v>966</v>
      </c>
      <c r="H734" s="5">
        <f t="shared" si="4"/>
        <v>0</v>
      </c>
      <c r="J734" s="4"/>
    </row>
    <row r="735" spans="1:10" ht="14.25" hidden="1" outlineLevel="3">
      <c r="A735" s="1" t="s">
        <v>1889</v>
      </c>
      <c r="B735" s="1"/>
      <c r="C735" s="4"/>
      <c r="D735" s="20" t="s">
        <v>1890</v>
      </c>
      <c r="E735" s="1" t="str">
        <f>CONCATENATE("=",'Sistema de água potável'!$D$4,"-",'Sistema de água potável'!$D$8,D735)</f>
        <v>=XL01 WP001-WP01++LNC03.31006</v>
      </c>
      <c r="G735" s="1" t="s">
        <v>969</v>
      </c>
      <c r="H735" s="5">
        <f t="shared" si="4"/>
        <v>0</v>
      </c>
      <c r="J735" s="4"/>
    </row>
    <row r="736" spans="1:10" ht="14.25" hidden="1" outlineLevel="2" collapsed="1">
      <c r="A736" s="1" t="s">
        <v>1891</v>
      </c>
      <c r="B736" s="1" t="s">
        <v>1892</v>
      </c>
      <c r="C736" s="4" t="s">
        <v>1893</v>
      </c>
      <c r="D736" s="20" t="s">
        <v>1894</v>
      </c>
      <c r="E736" s="1" t="str">
        <f>CONCATENATE("=",'Sistema de água potável'!$D$4,"-",'Sistema de água potável'!$D$8,D736)</f>
        <v>=XL01 WP001-WP01++LNC03.32</v>
      </c>
      <c r="H736" s="5">
        <f t="shared" si="4"/>
        <v>0</v>
      </c>
      <c r="J736" s="4"/>
    </row>
    <row r="737" spans="1:10" ht="14.25" hidden="1" outlineLevel="3">
      <c r="A737" s="1" t="s">
        <v>1895</v>
      </c>
      <c r="B737" s="1"/>
      <c r="C737" s="4"/>
      <c r="D737" s="20" t="s">
        <v>1896</v>
      </c>
      <c r="E737" s="1" t="str">
        <f>CONCATENATE("=",'Sistema de água potável'!$D$4,"-",'Sistema de água potável'!$D$8,D737)</f>
        <v>=XL01 WP001-WP01++LNC03.32001</v>
      </c>
      <c r="G737" s="1" t="s">
        <v>1882</v>
      </c>
      <c r="H737" s="5">
        <f t="shared" si="4"/>
        <v>0</v>
      </c>
      <c r="J737" s="4"/>
    </row>
    <row r="738" spans="1:10" ht="14.25" hidden="1" outlineLevel="3">
      <c r="A738" s="1" t="s">
        <v>1897</v>
      </c>
      <c r="B738" s="1"/>
      <c r="C738" s="4"/>
      <c r="D738" s="20" t="s">
        <v>1898</v>
      </c>
      <c r="E738" s="1" t="str">
        <f>CONCATENATE("=",'Sistema de água potável'!$D$4,"-",'Sistema de água potável'!$D$8,D738)</f>
        <v>=XL01 WP001-WP01++LNC03.32002</v>
      </c>
      <c r="G738" s="1" t="s">
        <v>1471</v>
      </c>
      <c r="H738" s="5">
        <f t="shared" si="4"/>
        <v>0</v>
      </c>
      <c r="J738" s="4"/>
    </row>
    <row r="739" spans="1:10" ht="14.25" hidden="1" outlineLevel="3">
      <c r="A739" s="1" t="s">
        <v>1899</v>
      </c>
      <c r="B739" s="1"/>
      <c r="C739" s="4"/>
      <c r="D739" s="20" t="s">
        <v>1900</v>
      </c>
      <c r="E739" s="1" t="str">
        <f>CONCATENATE("=",'Sistema de água potável'!$D$4,"-",'Sistema de água potável'!$D$8,D739)</f>
        <v>=XL01 WP001-WP01++LNC03.32003</v>
      </c>
      <c r="G739" s="1" t="s">
        <v>998</v>
      </c>
      <c r="H739" s="5">
        <f t="shared" si="4"/>
        <v>0</v>
      </c>
      <c r="J739" s="4"/>
    </row>
    <row r="740" spans="1:10" ht="14.25" hidden="1" outlineLevel="3">
      <c r="A740" s="1" t="s">
        <v>1901</v>
      </c>
      <c r="B740" s="1"/>
      <c r="C740" s="4"/>
      <c r="D740" s="20" t="s">
        <v>1902</v>
      </c>
      <c r="E740" s="1" t="str">
        <f>CONCATENATE("=",'Sistema de água potável'!$D$4,"-",'Sistema de água potável'!$D$8,D740)</f>
        <v>=XL01 WP001-WP01++LNC03.32004</v>
      </c>
      <c r="G740" s="1" t="s">
        <v>966</v>
      </c>
      <c r="H740" s="5">
        <f t="shared" si="4"/>
        <v>0</v>
      </c>
      <c r="J740" s="4"/>
    </row>
    <row r="741" spans="1:10" ht="14.25" hidden="1" outlineLevel="3">
      <c r="A741" s="1" t="s">
        <v>1903</v>
      </c>
      <c r="B741" s="1"/>
      <c r="C741" s="4"/>
      <c r="D741" s="20" t="s">
        <v>1904</v>
      </c>
      <c r="E741" s="1" t="str">
        <f>CONCATENATE("=",'Sistema de água potável'!$D$4,"-",'Sistema de água potável'!$D$8,D741)</f>
        <v>=XL01 WP001-WP01++LNC03.32005</v>
      </c>
      <c r="G741" s="1" t="s">
        <v>969</v>
      </c>
      <c r="H741" s="5">
        <f t="shared" si="4"/>
        <v>0</v>
      </c>
      <c r="J741" s="4"/>
    </row>
    <row r="742" spans="1:10" ht="14.25" hidden="1" outlineLevel="2">
      <c r="A742" s="1" t="s">
        <v>1905</v>
      </c>
      <c r="B742" s="1" t="s">
        <v>1906</v>
      </c>
      <c r="C742" s="4" t="s">
        <v>1907</v>
      </c>
      <c r="D742" s="20" t="s">
        <v>1908</v>
      </c>
      <c r="E742" s="1" t="str">
        <f>CONCATENATE("=",'Sistema de água potável'!$D$4,"-",'Sistema de água potável'!$D$8,D742)</f>
        <v>=XL01 WP001-WP01++LNC03.33</v>
      </c>
      <c r="G742" s="1" t="s">
        <v>860</v>
      </c>
      <c r="H742" s="5">
        <f t="shared" si="4"/>
        <v>0</v>
      </c>
      <c r="J742" s="4"/>
    </row>
    <row r="743" spans="1:10" ht="14.25" hidden="1" outlineLevel="2">
      <c r="A743" s="1" t="s">
        <v>1909</v>
      </c>
      <c r="B743" s="1" t="s">
        <v>1910</v>
      </c>
      <c r="C743" s="4" t="s">
        <v>1911</v>
      </c>
      <c r="D743" s="20" t="s">
        <v>1912</v>
      </c>
      <c r="E743" s="1" t="str">
        <f>CONCATENATE("=",'Sistema de água potável'!$D$4,"-",'Sistema de água potável'!$D$8,D743)</f>
        <v>=XL01 WP001-WP01++LNC03.34</v>
      </c>
      <c r="H743" s="5">
        <f t="shared" si="4"/>
        <v>0</v>
      </c>
      <c r="J743" s="4"/>
    </row>
    <row r="744" spans="1:10" ht="14.25" hidden="1" outlineLevel="2">
      <c r="A744" s="1" t="s">
        <v>1913</v>
      </c>
      <c r="B744" s="1" t="s">
        <v>1914</v>
      </c>
      <c r="C744" s="4" t="s">
        <v>1915</v>
      </c>
      <c r="D744" s="20" t="s">
        <v>1916</v>
      </c>
      <c r="E744" s="1" t="str">
        <f>CONCATENATE("=",'Sistema de água potável'!$D$4,"-",'Sistema de água potável'!$D$8,D744)</f>
        <v>=XL01 WP001-WP01++LNC03.35</v>
      </c>
      <c r="H744" s="5">
        <f t="shared" si="4"/>
        <v>0</v>
      </c>
      <c r="J744" s="4"/>
    </row>
    <row r="745" spans="1:10" ht="14.25" hidden="1" outlineLevel="2">
      <c r="A745" s="1" t="s">
        <v>1917</v>
      </c>
      <c r="B745" s="1" t="s">
        <v>1918</v>
      </c>
      <c r="C745" s="4" t="s">
        <v>1919</v>
      </c>
      <c r="D745" s="20" t="s">
        <v>1920</v>
      </c>
      <c r="E745" s="1" t="str">
        <f>CONCATENATE("=",'Sistema de água potável'!$D$4,"-",'Sistema de água potável'!$D$8,D745)</f>
        <v>=XL01 WP001-WP01++LNC03.36</v>
      </c>
      <c r="H745" s="5">
        <f t="shared" si="4"/>
        <v>0</v>
      </c>
      <c r="J745" s="4"/>
    </row>
    <row r="746" spans="1:10" ht="14.25" hidden="1" outlineLevel="2" collapsed="1">
      <c r="A746" s="1" t="s">
        <v>1921</v>
      </c>
      <c r="B746" s="1"/>
      <c r="C746" s="4"/>
      <c r="D746" s="20" t="s">
        <v>1922</v>
      </c>
      <c r="E746" s="1" t="str">
        <f>CONCATENATE("=",'Sistema de água potável'!$D$4,"-",'Sistema de água potável'!$D$8,D746)</f>
        <v>=XL01 WP001-WP01++LNC03.37</v>
      </c>
      <c r="H746" s="5">
        <f t="shared" si="4"/>
        <v>0</v>
      </c>
      <c r="J746" s="4"/>
    </row>
    <row r="747" spans="1:10" ht="14.25" hidden="1" outlineLevel="3">
      <c r="A747" s="1" t="s">
        <v>1923</v>
      </c>
      <c r="B747" s="1"/>
      <c r="C747" s="4"/>
      <c r="D747" s="20" t="s">
        <v>1924</v>
      </c>
      <c r="E747" s="1" t="str">
        <f>CONCATENATE("=",'Sistema de água potável'!$D$4,"-",'Sistema de água potável'!$D$8,D747)</f>
        <v>=XL01 WP001-WP01++LNC03.38</v>
      </c>
      <c r="H747" s="5">
        <f t="shared" si="4"/>
        <v>0</v>
      </c>
      <c r="J747" s="4"/>
    </row>
    <row r="748" spans="1:10" ht="14.25" hidden="1" outlineLevel="3">
      <c r="A748" s="1" t="s">
        <v>1925</v>
      </c>
      <c r="B748" s="1"/>
      <c r="C748" s="4"/>
      <c r="D748" s="20" t="s">
        <v>1926</v>
      </c>
      <c r="E748" s="1" t="str">
        <f>CONCATENATE("=",'Sistema de água potável'!$D$4,"-",'Sistema de água potável'!$D$8,D748)</f>
        <v>=XL01 WP001-WP01++LNC03.39</v>
      </c>
      <c r="H748" s="5">
        <f t="shared" si="4"/>
        <v>0</v>
      </c>
      <c r="J748" s="4"/>
    </row>
    <row r="749" spans="1:10" ht="14.25" hidden="1" outlineLevel="3">
      <c r="A749" s="1" t="s">
        <v>1927</v>
      </c>
      <c r="B749" s="1"/>
      <c r="C749" s="4"/>
      <c r="D749" s="20" t="s">
        <v>1928</v>
      </c>
      <c r="E749" s="1" t="str">
        <f>CONCATENATE("=",'Sistema de água potável'!$D$4,"-",'Sistema de água potável'!$D$8,D749)</f>
        <v>=XL01 WP001-WP01++LNC03.40</v>
      </c>
      <c r="H749" s="5">
        <f t="shared" si="4"/>
        <v>0</v>
      </c>
      <c r="J749" s="4"/>
    </row>
    <row r="750" spans="1:10" ht="14.25" hidden="1" outlineLevel="3">
      <c r="A750" s="1" t="s">
        <v>1929</v>
      </c>
      <c r="B750" s="1"/>
      <c r="C750" s="4"/>
      <c r="D750" s="20" t="s">
        <v>1930</v>
      </c>
      <c r="E750" s="1" t="str">
        <f>CONCATENATE("=",'Sistema de água potável'!$D$4,"-",'Sistema de água potável'!$D$8,D750)</f>
        <v>=XL01 WP001-WP01++LNC03.41</v>
      </c>
      <c r="H750" s="5">
        <f t="shared" si="4"/>
        <v>0</v>
      </c>
      <c r="J750" s="4"/>
    </row>
    <row r="751" spans="1:10" ht="14.25" hidden="1" outlineLevel="3">
      <c r="A751" s="1" t="s">
        <v>1931</v>
      </c>
      <c r="B751" s="1"/>
      <c r="C751" s="4"/>
      <c r="D751" s="20" t="s">
        <v>1932</v>
      </c>
      <c r="E751" s="1" t="str">
        <f>CONCATENATE("=",'Sistema de água potável'!$D$4,"-",'Sistema de água potável'!$D$8,D751)</f>
        <v>=XL01 WP001-WP01++LNC03.42</v>
      </c>
      <c r="H751" s="5">
        <f t="shared" si="4"/>
        <v>0</v>
      </c>
      <c r="J751" s="4"/>
    </row>
    <row r="752" spans="1:10" ht="14.25" hidden="1" outlineLevel="3">
      <c r="A752" s="1" t="s">
        <v>1933</v>
      </c>
      <c r="B752" s="1"/>
      <c r="C752" s="4"/>
      <c r="D752" s="20" t="s">
        <v>1934</v>
      </c>
      <c r="E752" s="1" t="str">
        <f>CONCATENATE("=",'Sistema de água potável'!$D$4,"-",'Sistema de água potável'!$D$8,D752)</f>
        <v>=XL01 WP001-WP01++LNC03.43</v>
      </c>
      <c r="H752" s="5">
        <f t="shared" si="4"/>
        <v>0</v>
      </c>
      <c r="J752" s="4"/>
    </row>
    <row r="753" spans="1:10" ht="14.25" outlineLevel="1" collapsed="1">
      <c r="A753" s="1" t="s">
        <v>1935</v>
      </c>
      <c r="B753" s="1" t="s">
        <v>1936</v>
      </c>
      <c r="C753" s="4" t="s">
        <v>1937</v>
      </c>
      <c r="D753" s="20" t="s">
        <v>1938</v>
      </c>
      <c r="E753" s="1" t="str">
        <f>CONCATENATE("=",'Sistema de água potável'!$D$4,"-",'Sistema de água potável'!$D$8,D753)</f>
        <v>=XL01 WP001-WP01++LNC04</v>
      </c>
      <c r="H753" s="5">
        <f t="shared" si="4"/>
        <v>0</v>
      </c>
      <c r="J753" s="4"/>
    </row>
    <row r="754" spans="1:10" ht="14.25" hidden="1" outlineLevel="2" collapsed="1">
      <c r="A754" s="1" t="s">
        <v>1939</v>
      </c>
      <c r="B754" s="1"/>
      <c r="C754" s="4"/>
      <c r="D754" s="20" t="s">
        <v>1940</v>
      </c>
      <c r="E754" s="1" t="str">
        <f>CONCATENATE("=",'Sistema de água potável'!$D$4,"-",'Sistema de água potável'!$D$8,D754)</f>
        <v>=XL01 WP001-WP01++LNC04.01</v>
      </c>
      <c r="H754" s="5">
        <f t="shared" si="4"/>
        <v>0</v>
      </c>
      <c r="J754" s="4"/>
    </row>
    <row r="755" spans="1:10" ht="14.25" hidden="1" outlineLevel="3">
      <c r="A755" s="1" t="s">
        <v>1941</v>
      </c>
      <c r="B755" s="1"/>
      <c r="C755" s="4"/>
      <c r="D755" s="20" t="s">
        <v>1942</v>
      </c>
      <c r="E755" s="1" t="str">
        <f>CONCATENATE("=",'Sistema de água potável'!$D$4,"-",'Sistema de água potável'!$D$8,D755)</f>
        <v>=XL01 WP001-WP01++LNC04.01001</v>
      </c>
      <c r="G755" s="1" t="s">
        <v>1943</v>
      </c>
      <c r="H755" s="5">
        <f t="shared" si="4"/>
        <v>0</v>
      </c>
      <c r="J755" s="4"/>
    </row>
    <row r="756" spans="1:10" ht="14.25" hidden="1" outlineLevel="3">
      <c r="A756" s="1" t="s">
        <v>1944</v>
      </c>
      <c r="B756" s="1"/>
      <c r="C756" s="4"/>
      <c r="D756" s="20" t="s">
        <v>1945</v>
      </c>
      <c r="E756" s="1"/>
      <c r="G756" s="1"/>
      <c r="H756" s="5"/>
      <c r="J756" s="4"/>
    </row>
    <row r="757" spans="1:10" ht="14.25" hidden="1" outlineLevel="3">
      <c r="A757" s="1" t="s">
        <v>1946</v>
      </c>
      <c r="B757" s="1"/>
      <c r="C757" s="4"/>
      <c r="D757" s="20" t="s">
        <v>1947</v>
      </c>
      <c r="E757" s="1"/>
      <c r="G757" s="1"/>
      <c r="H757" s="5"/>
      <c r="J757" s="4"/>
    </row>
    <row r="758" spans="1:10" ht="14.25" hidden="1" outlineLevel="3">
      <c r="A758" s="1" t="s">
        <v>1948</v>
      </c>
      <c r="B758" s="1"/>
      <c r="C758" s="4"/>
      <c r="D758" s="20" t="s">
        <v>1949</v>
      </c>
      <c r="E758" s="1"/>
      <c r="G758" s="1"/>
      <c r="H758" s="5"/>
      <c r="J758" s="4"/>
    </row>
    <row r="759" spans="1:10" ht="14.25" hidden="1" outlineLevel="3">
      <c r="A759" s="1" t="s">
        <v>1950</v>
      </c>
      <c r="B759" s="1"/>
      <c r="C759" s="4"/>
      <c r="D759" s="20" t="s">
        <v>1951</v>
      </c>
      <c r="E759" s="1" t="str">
        <f>CONCATENATE("=",'Sistema de água potável'!$D$4,"-",'Sistema de água potável'!$D$8,D759)</f>
        <v>=XL01 WP001-WP01++LNC04.01005</v>
      </c>
      <c r="G759" s="1" t="s">
        <v>1943</v>
      </c>
      <c r="H759" s="5">
        <f t="shared" ref="H759:H761" si="5">LEN(F759)</f>
        <v>0</v>
      </c>
      <c r="J759" s="4"/>
    </row>
    <row r="760" spans="1:10" ht="14.25" hidden="1" outlineLevel="3">
      <c r="A760" s="1" t="s">
        <v>1952</v>
      </c>
      <c r="B760" s="1"/>
      <c r="C760" s="4"/>
      <c r="D760" s="20" t="s">
        <v>1953</v>
      </c>
      <c r="E760" s="1" t="str">
        <f>CONCATENATE("=",'Sistema de água potável'!$D$4,"-",'Sistema de água potável'!$D$8,D760)</f>
        <v>=XL01 WP001-WP01++LNC04.01006</v>
      </c>
      <c r="G760" s="1" t="s">
        <v>1943</v>
      </c>
      <c r="H760" s="5">
        <f t="shared" si="5"/>
        <v>0</v>
      </c>
      <c r="J760" s="4"/>
    </row>
    <row r="761" spans="1:10" ht="14.25" hidden="1" outlineLevel="3">
      <c r="A761" s="1" t="s">
        <v>1954</v>
      </c>
      <c r="B761" s="1"/>
      <c r="C761" s="4"/>
      <c r="D761" s="20" t="s">
        <v>1955</v>
      </c>
      <c r="E761" s="1" t="str">
        <f>CONCATENATE("=",'Sistema de água potável'!$D$4,"-",'Sistema de água potável'!$D$8,D761)</f>
        <v>=XL01 WP001-WP01++LNC04.01007</v>
      </c>
      <c r="G761" s="1" t="s">
        <v>1943</v>
      </c>
      <c r="H761" s="5">
        <f t="shared" si="5"/>
        <v>0</v>
      </c>
      <c r="J761" s="4"/>
    </row>
    <row r="762" spans="1:10" ht="14.25" hidden="1" outlineLevel="3">
      <c r="A762" s="1" t="s">
        <v>1956</v>
      </c>
      <c r="B762" s="1"/>
      <c r="C762" s="4"/>
      <c r="D762" s="20" t="s">
        <v>1957</v>
      </c>
      <c r="E762" s="1"/>
      <c r="G762" s="1"/>
      <c r="H762" s="5"/>
      <c r="J762" s="4"/>
    </row>
    <row r="763" spans="1:10" ht="14.25" hidden="1" outlineLevel="3">
      <c r="A763" s="1" t="s">
        <v>1958</v>
      </c>
      <c r="B763" s="1"/>
      <c r="C763" s="4"/>
      <c r="D763" s="20" t="s">
        <v>1959</v>
      </c>
      <c r="E763" s="1" t="str">
        <f>CONCATENATE("=",'Sistema de água potável'!$D$4,"-",'Sistema de água potável'!$D$8,D763)</f>
        <v>=XL01 WP001-WP01++LNC04.01009</v>
      </c>
      <c r="G763" s="1" t="s">
        <v>1943</v>
      </c>
      <c r="H763" s="5">
        <f t="shared" ref="H763:H765" si="6">LEN(F763)</f>
        <v>0</v>
      </c>
      <c r="J763" s="4"/>
    </row>
    <row r="764" spans="1:10" ht="14.25" hidden="1" outlineLevel="3">
      <c r="A764" s="1" t="s">
        <v>1960</v>
      </c>
      <c r="B764" s="1"/>
      <c r="C764" s="4"/>
      <c r="D764" s="20" t="s">
        <v>1961</v>
      </c>
      <c r="E764" s="1" t="str">
        <f>CONCATENATE("=",'Sistema de água potável'!$D$4,"-",'Sistema de água potável'!$D$8,D764)</f>
        <v>=XL01 WP001-WP01++LNC04.01010</v>
      </c>
      <c r="G764" s="1" t="s">
        <v>1943</v>
      </c>
      <c r="H764" s="5">
        <f t="shared" si="6"/>
        <v>0</v>
      </c>
      <c r="J764" s="4"/>
    </row>
    <row r="765" spans="1:10" ht="14.25" hidden="1" outlineLevel="2" collapsed="1">
      <c r="A765" s="1" t="s">
        <v>1962</v>
      </c>
      <c r="B765" s="1"/>
      <c r="C765" s="4"/>
      <c r="D765" s="20" t="s">
        <v>1963</v>
      </c>
      <c r="E765" s="1" t="str">
        <f>CONCATENATE("=",'Sistema de água potável'!$D$4,"-",'Sistema de água potável'!$D$8,D765)</f>
        <v>=XL01 WP001-WP01++LNC04.02</v>
      </c>
      <c r="G765" s="1" t="s">
        <v>1943</v>
      </c>
      <c r="H765" s="5">
        <f t="shared" si="6"/>
        <v>0</v>
      </c>
      <c r="J765" s="4"/>
    </row>
    <row r="766" spans="1:10" ht="14.25" hidden="1" outlineLevel="3">
      <c r="A766" s="1" t="s">
        <v>1964</v>
      </c>
      <c r="B766" s="1"/>
      <c r="C766" s="4"/>
      <c r="D766" s="17" t="s">
        <v>1965</v>
      </c>
      <c r="E766" s="1"/>
      <c r="G766" s="1"/>
      <c r="H766" s="5"/>
      <c r="J766" s="4"/>
    </row>
    <row r="767" spans="1:10" ht="14.25" hidden="1" outlineLevel="3">
      <c r="A767" s="1" t="s">
        <v>1966</v>
      </c>
      <c r="B767" s="1"/>
      <c r="C767" s="4"/>
      <c r="D767" s="17" t="s">
        <v>1967</v>
      </c>
      <c r="E767" s="1"/>
      <c r="G767" s="1"/>
      <c r="H767" s="5"/>
      <c r="J767" s="4"/>
    </row>
    <row r="768" spans="1:10" ht="14.25" hidden="1" outlineLevel="3">
      <c r="A768" s="1" t="s">
        <v>1968</v>
      </c>
      <c r="B768" s="1"/>
      <c r="C768" s="4"/>
      <c r="D768" s="17" t="s">
        <v>1969</v>
      </c>
      <c r="E768" s="1"/>
      <c r="G768" s="1"/>
      <c r="H768" s="5"/>
      <c r="J768" s="4"/>
    </row>
    <row r="769" spans="1:10" ht="14.25" hidden="1" outlineLevel="3">
      <c r="A769" s="1" t="s">
        <v>1970</v>
      </c>
      <c r="B769" s="1"/>
      <c r="C769" s="4"/>
      <c r="D769" s="17" t="s">
        <v>1971</v>
      </c>
      <c r="E769" s="1" t="str">
        <f>CONCATENATE("=",'Sistema de água potável'!$D$4,"-",'Sistema de água potável'!$D$8,D769)</f>
        <v>=XL01 WP001-WP01++LNC04.02004</v>
      </c>
      <c r="G769" s="1" t="s">
        <v>1943</v>
      </c>
      <c r="H769" s="5">
        <f t="shared" ref="H769:H773" si="7">LEN(F769)</f>
        <v>0</v>
      </c>
      <c r="J769" s="4"/>
    </row>
    <row r="770" spans="1:10" ht="14.25" hidden="1" outlineLevel="3">
      <c r="A770" s="1" t="s">
        <v>1972</v>
      </c>
      <c r="B770" s="1"/>
      <c r="C770" s="4"/>
      <c r="D770" s="17" t="s">
        <v>1973</v>
      </c>
      <c r="E770" s="1" t="str">
        <f>CONCATENATE("=",'Sistema de água potável'!$D$4,"-",'Sistema de água potável'!$D$8,D770)</f>
        <v>=XL01 WP001-WP01++LNC04.02005</v>
      </c>
      <c r="G770" s="1" t="s">
        <v>1943</v>
      </c>
      <c r="H770" s="5">
        <f t="shared" si="7"/>
        <v>0</v>
      </c>
      <c r="J770" s="4"/>
    </row>
    <row r="771" spans="1:10" ht="14.25" hidden="1" outlineLevel="3">
      <c r="A771" s="1" t="s">
        <v>1974</v>
      </c>
      <c r="B771" s="1"/>
      <c r="C771" s="4"/>
      <c r="D771" s="17" t="s">
        <v>1975</v>
      </c>
      <c r="E771" s="1" t="str">
        <f>CONCATENATE("=",'Sistema de água potável'!$D$4,"-",'Sistema de água potável'!$D$8,D771)</f>
        <v>=XL01 WP001-WP01++LNC04.02006</v>
      </c>
      <c r="G771" s="1" t="s">
        <v>1943</v>
      </c>
      <c r="H771" s="5">
        <f t="shared" si="7"/>
        <v>0</v>
      </c>
      <c r="J771" s="4"/>
    </row>
    <row r="772" spans="1:10" ht="14.25" hidden="1" outlineLevel="3">
      <c r="A772" s="1" t="s">
        <v>1976</v>
      </c>
      <c r="B772" s="1"/>
      <c r="C772" s="4"/>
      <c r="D772" s="17" t="s">
        <v>1977</v>
      </c>
      <c r="E772" s="1" t="str">
        <f>CONCATENATE("=",'Sistema de água potável'!$D$4,"-",'Sistema de água potável'!$D$8,D772)</f>
        <v>=XL01 WP001-WP01++LNC04.02007</v>
      </c>
      <c r="G772" s="1" t="s">
        <v>1943</v>
      </c>
      <c r="H772" s="5">
        <f t="shared" si="7"/>
        <v>0</v>
      </c>
      <c r="J772" s="4"/>
    </row>
    <row r="773" spans="1:10" ht="14.25" hidden="1" outlineLevel="3">
      <c r="A773" s="1" t="s">
        <v>1978</v>
      </c>
      <c r="B773" s="1"/>
      <c r="C773" s="4"/>
      <c r="D773" s="17" t="s">
        <v>1979</v>
      </c>
      <c r="E773" s="1" t="str">
        <f>CONCATENATE("=",'Sistema de água potável'!$D$4,"-",'Sistema de água potável'!$D$8,D773)</f>
        <v>=XL01 WP001-WP01++LNC04.02008</v>
      </c>
      <c r="G773" s="1" t="s">
        <v>1943</v>
      </c>
      <c r="H773" s="5">
        <f t="shared" si="7"/>
        <v>0</v>
      </c>
      <c r="J773" s="4"/>
    </row>
    <row r="774" spans="1:10" ht="14.25" hidden="1" outlineLevel="3">
      <c r="A774" s="1" t="s">
        <v>1980</v>
      </c>
      <c r="B774" s="1"/>
      <c r="C774" s="4"/>
      <c r="D774" s="17" t="s">
        <v>1981</v>
      </c>
      <c r="E774" s="1"/>
      <c r="G774" s="1"/>
      <c r="H774" s="5"/>
      <c r="J774" s="4"/>
    </row>
    <row r="775" spans="1:10" ht="14.25" hidden="1" outlineLevel="3">
      <c r="A775" s="1" t="s">
        <v>1982</v>
      </c>
      <c r="B775" s="1"/>
      <c r="C775" s="4"/>
      <c r="D775" s="17" t="s">
        <v>1983</v>
      </c>
      <c r="E775" s="1"/>
      <c r="G775" s="1"/>
      <c r="H775" s="5"/>
      <c r="J775" s="4"/>
    </row>
    <row r="776" spans="1:10" ht="14.25" hidden="1" outlineLevel="3">
      <c r="A776" s="1" t="s">
        <v>1984</v>
      </c>
      <c r="B776" s="1"/>
      <c r="C776" s="4"/>
      <c r="D776" s="17" t="s">
        <v>1985</v>
      </c>
      <c r="E776" s="1"/>
      <c r="G776" s="1"/>
      <c r="H776" s="5"/>
      <c r="J776" s="4"/>
    </row>
    <row r="777" spans="1:10" ht="14.25" hidden="1" outlineLevel="3">
      <c r="A777" s="1" t="s">
        <v>1986</v>
      </c>
      <c r="B777" s="1"/>
      <c r="C777" s="4"/>
      <c r="D777" s="17" t="s">
        <v>1987</v>
      </c>
      <c r="E777" s="1" t="str">
        <f>CONCATENATE("=",'Sistema de água potável'!$D$4,"-",'Sistema de água potável'!$D$8,D777)</f>
        <v>=XL01 WP001-WP01++LNC04.02012</v>
      </c>
      <c r="G777" s="1" t="s">
        <v>1943</v>
      </c>
      <c r="H777" s="5">
        <f t="shared" ref="H777:H779" si="8">LEN(F777)</f>
        <v>0</v>
      </c>
      <c r="J777" s="4"/>
    </row>
    <row r="778" spans="1:10" ht="14.25" hidden="1" outlineLevel="2" collapsed="1">
      <c r="A778" s="1" t="s">
        <v>1988</v>
      </c>
      <c r="B778" s="1"/>
      <c r="C778" s="4"/>
      <c r="D778" s="20" t="s">
        <v>1989</v>
      </c>
      <c r="E778" s="1" t="str">
        <f>CONCATENATE("=",'Sistema de água potável'!$D$4,"-",'Sistema de água potável'!$D$8,D778)</f>
        <v>=XL01 WP001-WP01++LNC04.03</v>
      </c>
      <c r="G778" s="1" t="s">
        <v>1943</v>
      </c>
      <c r="H778" s="5">
        <f t="shared" si="8"/>
        <v>0</v>
      </c>
      <c r="J778" s="4"/>
    </row>
    <row r="779" spans="1:10" ht="14.25" hidden="1" outlineLevel="3">
      <c r="A779" s="1" t="s">
        <v>1990</v>
      </c>
      <c r="B779" s="1"/>
      <c r="C779" s="4"/>
      <c r="D779" s="17" t="s">
        <v>1991</v>
      </c>
      <c r="E779" s="1" t="str">
        <f>CONCATENATE("=",'Sistema de água potável'!$D$4,"-",'Sistema de água potável'!$D$8,D779)</f>
        <v>=XL01 WP001-WP01++LNC04.03001</v>
      </c>
      <c r="G779" s="1" t="s">
        <v>1943</v>
      </c>
      <c r="H779" s="5">
        <f t="shared" si="8"/>
        <v>0</v>
      </c>
      <c r="J779" s="4"/>
    </row>
    <row r="780" spans="1:10" ht="14.25" hidden="1" outlineLevel="3">
      <c r="A780" s="1" t="s">
        <v>1992</v>
      </c>
      <c r="B780" s="1"/>
      <c r="C780" s="4"/>
      <c r="D780" s="17" t="s">
        <v>1993</v>
      </c>
      <c r="E780" s="1"/>
      <c r="G780" s="1"/>
      <c r="H780" s="5"/>
      <c r="J780" s="4"/>
    </row>
    <row r="781" spans="1:10" ht="14.25" hidden="1" outlineLevel="3">
      <c r="A781" s="1" t="s">
        <v>1994</v>
      </c>
      <c r="B781" s="1"/>
      <c r="C781" s="4"/>
      <c r="D781" s="17" t="s">
        <v>1995</v>
      </c>
      <c r="E781" s="1"/>
      <c r="G781" s="1"/>
      <c r="H781" s="5"/>
      <c r="J781" s="4"/>
    </row>
    <row r="782" spans="1:10" ht="14.25" hidden="1" outlineLevel="3">
      <c r="A782" s="1" t="s">
        <v>1996</v>
      </c>
      <c r="B782" s="1"/>
      <c r="C782" s="4"/>
      <c r="D782" s="17" t="s">
        <v>1997</v>
      </c>
      <c r="E782" s="1"/>
      <c r="G782" s="1"/>
      <c r="H782" s="5"/>
      <c r="J782" s="4"/>
    </row>
    <row r="783" spans="1:10" ht="14.25" hidden="1" outlineLevel="3">
      <c r="A783" s="1" t="s">
        <v>1998</v>
      </c>
      <c r="B783" s="1"/>
      <c r="C783" s="4"/>
      <c r="D783" s="17" t="s">
        <v>1999</v>
      </c>
      <c r="E783" s="1"/>
      <c r="G783" s="1"/>
      <c r="H783" s="5"/>
      <c r="J783" s="4"/>
    </row>
    <row r="784" spans="1:10" ht="14.25" hidden="1" outlineLevel="3">
      <c r="A784" s="1" t="s">
        <v>2000</v>
      </c>
      <c r="B784" s="1"/>
      <c r="C784" s="4"/>
      <c r="D784" s="17" t="s">
        <v>2001</v>
      </c>
      <c r="E784" s="1" t="str">
        <f>CONCATENATE("=",'Sistema de água potável'!$D$4,"-",'Sistema de água potável'!$D$8,D784)</f>
        <v>=XL01 WP001-WP01++LNC04.03006</v>
      </c>
      <c r="G784" s="1" t="s">
        <v>1943</v>
      </c>
      <c r="H784" s="5">
        <f>LEN(F784)</f>
        <v>0</v>
      </c>
      <c r="J784" s="4"/>
    </row>
    <row r="785" spans="1:10" ht="14.25" hidden="1" outlineLevel="3">
      <c r="A785" s="1" t="s">
        <v>2002</v>
      </c>
      <c r="B785" s="1"/>
      <c r="C785" s="4"/>
      <c r="D785" s="17" t="s">
        <v>2003</v>
      </c>
      <c r="E785" s="1"/>
      <c r="G785" s="1"/>
      <c r="H785" s="5"/>
      <c r="J785" s="4"/>
    </row>
    <row r="786" spans="1:10" ht="14.25" hidden="1" outlineLevel="3">
      <c r="A786" s="1" t="s">
        <v>2004</v>
      </c>
      <c r="B786" s="1"/>
      <c r="C786" s="4"/>
      <c r="D786" s="17" t="s">
        <v>2005</v>
      </c>
      <c r="E786" s="1" t="str">
        <f>CONCATENATE("=",'Sistema de água potável'!$D$4,"-",'Sistema de água potável'!$D$8,D786)</f>
        <v>=XL01 WP001-WP01++LNC04.03008</v>
      </c>
      <c r="G786" s="1" t="s">
        <v>1943</v>
      </c>
      <c r="H786" s="5">
        <f t="shared" ref="H786:H787" si="9">LEN(F786)</f>
        <v>0</v>
      </c>
      <c r="J786" s="4"/>
    </row>
    <row r="787" spans="1:10" ht="14.25" hidden="1" outlineLevel="3">
      <c r="A787" s="1" t="s">
        <v>2006</v>
      </c>
      <c r="B787" s="1"/>
      <c r="C787" s="4"/>
      <c r="D787" s="17" t="s">
        <v>2007</v>
      </c>
      <c r="E787" s="1" t="str">
        <f>CONCATENATE("=",'Sistema de água potável'!$D$4,"-",'Sistema de água potável'!$D$8,D787)</f>
        <v>=XL01 WP001-WP01++LNC04.03009</v>
      </c>
      <c r="G787" s="1" t="s">
        <v>1943</v>
      </c>
      <c r="H787" s="5">
        <f t="shared" si="9"/>
        <v>0</v>
      </c>
      <c r="J787" s="4"/>
    </row>
    <row r="788" spans="1:10" ht="14.25" hidden="1" outlineLevel="3">
      <c r="A788" s="1" t="s">
        <v>2008</v>
      </c>
      <c r="B788" s="1"/>
      <c r="C788" s="4"/>
      <c r="D788" s="17" t="s">
        <v>2009</v>
      </c>
      <c r="E788" s="1"/>
      <c r="G788" s="1"/>
      <c r="H788" s="5"/>
      <c r="J788" s="4"/>
    </row>
    <row r="789" spans="1:10" ht="14.25" hidden="1" outlineLevel="3">
      <c r="A789" s="1" t="s">
        <v>2010</v>
      </c>
      <c r="B789" s="1"/>
      <c r="C789" s="4"/>
      <c r="D789" s="17" t="s">
        <v>2011</v>
      </c>
      <c r="E789" s="1" t="str">
        <f>CONCATENATE("=",'Sistema de água potável'!$D$4,"-",'Sistema de água potável'!$D$8,D789)</f>
        <v>=XL01 WP001-WP01++LNC04.03011</v>
      </c>
      <c r="G789" s="1" t="s">
        <v>1943</v>
      </c>
      <c r="H789" s="5">
        <f t="shared" ref="H789:H792" si="10">LEN(F789)</f>
        <v>0</v>
      </c>
      <c r="J789" s="4"/>
    </row>
    <row r="790" spans="1:10" ht="14.25" hidden="1" outlineLevel="3">
      <c r="A790" s="1" t="s">
        <v>2012</v>
      </c>
      <c r="B790" s="1"/>
      <c r="C790" s="4"/>
      <c r="D790" s="17" t="s">
        <v>2013</v>
      </c>
      <c r="E790" s="1" t="str">
        <f>CONCATENATE("=",'Sistema de água potável'!$D$4,"-",'Sistema de água potável'!$D$8,D790)</f>
        <v>=XL01 WP001-WP01++LNC04.03012</v>
      </c>
      <c r="G790" s="1" t="s">
        <v>1943</v>
      </c>
      <c r="H790" s="5">
        <f t="shared" si="10"/>
        <v>0</v>
      </c>
      <c r="J790" s="4"/>
    </row>
    <row r="791" spans="1:10" ht="14.25" hidden="1" outlineLevel="2" collapsed="1">
      <c r="A791" s="1" t="s">
        <v>2014</v>
      </c>
      <c r="B791" s="1"/>
      <c r="C791" s="4"/>
      <c r="D791" s="20" t="s">
        <v>2015</v>
      </c>
      <c r="E791" s="1" t="str">
        <f>CONCATENATE("=",'Sistema de água potável'!$D$4,"-",'Sistema de água potável'!$D$8,D791)</f>
        <v>=XL01 WP001-WP01++LNC04.04</v>
      </c>
      <c r="G791" s="1" t="s">
        <v>1943</v>
      </c>
      <c r="H791" s="5">
        <f t="shared" si="10"/>
        <v>0</v>
      </c>
      <c r="J791" s="4"/>
    </row>
    <row r="792" spans="1:10" ht="14.25" hidden="1" outlineLevel="3">
      <c r="A792" s="1" t="s">
        <v>2016</v>
      </c>
      <c r="B792" s="1"/>
      <c r="C792" s="4"/>
      <c r="D792" s="20" t="s">
        <v>2017</v>
      </c>
      <c r="E792" s="1" t="str">
        <f>CONCATENATE("=",'Sistema de água potável'!$D$4,"-",'Sistema de água potável'!$D$8,D792)</f>
        <v>=XL01 WP001-WP01++LNC04.04001</v>
      </c>
      <c r="G792" s="1" t="s">
        <v>1943</v>
      </c>
      <c r="H792" s="5">
        <f t="shared" si="10"/>
        <v>0</v>
      </c>
      <c r="J792" s="4"/>
    </row>
    <row r="793" spans="1:10" ht="14.25" hidden="1" outlineLevel="3">
      <c r="A793" s="1" t="s">
        <v>2018</v>
      </c>
      <c r="B793" s="1"/>
      <c r="C793" s="4"/>
      <c r="D793" s="20" t="s">
        <v>2019</v>
      </c>
      <c r="E793" s="1"/>
      <c r="G793" s="1"/>
      <c r="H793" s="5"/>
      <c r="J793" s="4"/>
    </row>
    <row r="794" spans="1:10" ht="14.25" hidden="1" outlineLevel="3">
      <c r="A794" s="1" t="s">
        <v>2020</v>
      </c>
      <c r="B794" s="1"/>
      <c r="C794" s="4"/>
      <c r="D794" s="20" t="s">
        <v>2021</v>
      </c>
      <c r="E794" s="1"/>
      <c r="G794" s="1"/>
      <c r="H794" s="5"/>
      <c r="J794" s="4"/>
    </row>
    <row r="795" spans="1:10" ht="14.25" hidden="1" outlineLevel="3">
      <c r="A795" s="1" t="s">
        <v>2022</v>
      </c>
      <c r="B795" s="1"/>
      <c r="C795" s="4"/>
      <c r="D795" s="20" t="s">
        <v>2023</v>
      </c>
      <c r="E795" s="1"/>
      <c r="G795" s="1"/>
      <c r="H795" s="5"/>
      <c r="J795" s="4"/>
    </row>
    <row r="796" spans="1:10" ht="14.25" hidden="1" outlineLevel="3">
      <c r="A796" s="1" t="s">
        <v>2024</v>
      </c>
      <c r="B796" s="1"/>
      <c r="C796" s="4"/>
      <c r="D796" s="20" t="s">
        <v>2025</v>
      </c>
      <c r="E796" s="1"/>
      <c r="G796" s="1"/>
      <c r="H796" s="5"/>
      <c r="J796" s="4"/>
    </row>
    <row r="797" spans="1:10" ht="14.25" hidden="1" outlineLevel="3">
      <c r="A797" s="1" t="s">
        <v>2026</v>
      </c>
      <c r="B797" s="1"/>
      <c r="C797" s="4"/>
      <c r="D797" s="20" t="s">
        <v>2027</v>
      </c>
      <c r="E797" s="1" t="str">
        <f>CONCATENATE("=",'Sistema de água potável'!$D$4,"-",'Sistema de água potável'!$D$8,D797)</f>
        <v>=XL01 WP001-WP01++LNC04.04006</v>
      </c>
      <c r="G797" s="1" t="s">
        <v>1943</v>
      </c>
      <c r="H797" s="5">
        <f>LEN(F797)</f>
        <v>0</v>
      </c>
      <c r="J797" s="4"/>
    </row>
    <row r="798" spans="1:10" ht="14.25" hidden="1" outlineLevel="3">
      <c r="A798" s="1" t="s">
        <v>2028</v>
      </c>
      <c r="B798" s="1"/>
      <c r="C798" s="4"/>
      <c r="D798" s="20" t="s">
        <v>2029</v>
      </c>
      <c r="E798" s="1"/>
      <c r="G798" s="1"/>
      <c r="H798" s="5"/>
      <c r="J798" s="4"/>
    </row>
    <row r="799" spans="1:10" ht="14.25" hidden="1" outlineLevel="3">
      <c r="A799" s="1" t="s">
        <v>2030</v>
      </c>
      <c r="B799" s="1"/>
      <c r="C799" s="4"/>
      <c r="D799" s="20" t="s">
        <v>2031</v>
      </c>
      <c r="E799" s="1" t="str">
        <f>CONCATENATE("=",'Sistema de água potável'!$D$4,"-",'Sistema de água potável'!$D$8,D799)</f>
        <v>=XL01 WP001-WP01++LNC04.04008</v>
      </c>
      <c r="G799" s="1" t="s">
        <v>1943</v>
      </c>
      <c r="H799" s="5">
        <f t="shared" ref="H799:H800" si="11">LEN(F799)</f>
        <v>0</v>
      </c>
      <c r="J799" s="4"/>
    </row>
    <row r="800" spans="1:10" ht="14.25" hidden="1" outlineLevel="3">
      <c r="A800" s="1" t="s">
        <v>2032</v>
      </c>
      <c r="B800" s="1"/>
      <c r="C800" s="4"/>
      <c r="D800" s="20" t="s">
        <v>2033</v>
      </c>
      <c r="E800" s="1" t="str">
        <f>CONCATENATE("=",'Sistema de água potável'!$D$4,"-",'Sistema de água potável'!$D$8,D800)</f>
        <v>=XL01 WP001-WP01++LNC04.04009</v>
      </c>
      <c r="G800" s="1" t="s">
        <v>1943</v>
      </c>
      <c r="H800" s="5">
        <f t="shared" si="11"/>
        <v>0</v>
      </c>
      <c r="J800" s="4"/>
    </row>
    <row r="801" spans="1:10" ht="14.25" hidden="1" outlineLevel="3">
      <c r="A801" s="1" t="s">
        <v>2034</v>
      </c>
      <c r="B801" s="1"/>
      <c r="C801" s="4"/>
      <c r="D801" s="20" t="s">
        <v>2035</v>
      </c>
      <c r="E801" s="1"/>
      <c r="G801" s="1"/>
      <c r="H801" s="5"/>
      <c r="J801" s="4"/>
    </row>
    <row r="802" spans="1:10" ht="14.25" hidden="1" outlineLevel="3">
      <c r="A802" s="1" t="s">
        <v>2036</v>
      </c>
      <c r="B802" s="1"/>
      <c r="C802" s="4"/>
      <c r="D802" s="20" t="s">
        <v>2037</v>
      </c>
      <c r="E802" s="1" t="str">
        <f>CONCATENATE("=",'Sistema de água potável'!$D$4,"-",'Sistema de água potável'!$D$8,D802)</f>
        <v>=XL01 WP001-WP01++LNC04.04011</v>
      </c>
      <c r="G802" s="1" t="s">
        <v>1943</v>
      </c>
      <c r="H802" s="5">
        <f>LEN(F802)</f>
        <v>0</v>
      </c>
      <c r="J802" s="4"/>
    </row>
    <row r="803" spans="1:10" ht="14.25" hidden="1" outlineLevel="3">
      <c r="A803" s="1" t="s">
        <v>2038</v>
      </c>
      <c r="B803" s="1"/>
      <c r="C803" s="4"/>
      <c r="D803" s="20" t="s">
        <v>2039</v>
      </c>
      <c r="E803" s="1"/>
      <c r="G803" s="1"/>
      <c r="H803" s="5"/>
      <c r="J803" s="4"/>
    </row>
    <row r="804" spans="1:10" ht="14.25" hidden="1" outlineLevel="3">
      <c r="A804" s="1" t="s">
        <v>2040</v>
      </c>
      <c r="B804" s="1"/>
      <c r="C804" s="4"/>
      <c r="D804" s="20" t="s">
        <v>2041</v>
      </c>
      <c r="E804" s="1" t="str">
        <f>CONCATENATE("=",'Sistema de água potável'!$D$4,"-",'Sistema de água potável'!$D$8,D804)</f>
        <v>=XL01 WP001-WP01++LNC04.04013</v>
      </c>
      <c r="G804" s="1" t="s">
        <v>1943</v>
      </c>
      <c r="H804" s="5">
        <f t="shared" ref="H804:H806" si="12">LEN(F804)</f>
        <v>0</v>
      </c>
      <c r="J804" s="4"/>
    </row>
    <row r="805" spans="1:10" ht="14.25" hidden="1" outlineLevel="2" collapsed="1">
      <c r="A805" s="1" t="s">
        <v>2042</v>
      </c>
      <c r="B805" s="1"/>
      <c r="C805" s="4"/>
      <c r="D805" s="20" t="s">
        <v>2043</v>
      </c>
      <c r="E805" s="1" t="str">
        <f>CONCATENATE("=",'Sistema de água potável'!$D$4,"-",'Sistema de água potável'!$D$8,D805)</f>
        <v>=XL01 WP001-WP01++LNC04.05</v>
      </c>
      <c r="G805" s="1" t="s">
        <v>1943</v>
      </c>
      <c r="H805" s="5">
        <f t="shared" si="12"/>
        <v>0</v>
      </c>
      <c r="J805" s="4"/>
    </row>
    <row r="806" spans="1:10" ht="14.25" hidden="1" outlineLevel="3">
      <c r="A806" s="1" t="s">
        <v>2044</v>
      </c>
      <c r="B806" s="1"/>
      <c r="C806" s="4"/>
      <c r="D806" s="20" t="s">
        <v>2045</v>
      </c>
      <c r="E806" s="1" t="str">
        <f>CONCATENATE("=",'Sistema de água potável'!$D$4,"-",'Sistema de água potável'!$D$8,D806)</f>
        <v>=XL01 WP001-WP01++LNC04.05001</v>
      </c>
      <c r="G806" s="1" t="s">
        <v>1943</v>
      </c>
      <c r="H806" s="5">
        <f t="shared" si="12"/>
        <v>0</v>
      </c>
      <c r="J806" s="4"/>
    </row>
    <row r="807" spans="1:10" ht="14.25" hidden="1" outlineLevel="3">
      <c r="A807" s="1" t="s">
        <v>2046</v>
      </c>
      <c r="B807" s="1"/>
      <c r="C807" s="4"/>
      <c r="D807" s="20" t="s">
        <v>2047</v>
      </c>
      <c r="E807" s="1"/>
      <c r="G807" s="1"/>
      <c r="H807" s="5"/>
      <c r="J807" s="4"/>
    </row>
    <row r="808" spans="1:10" ht="14.25" hidden="1" outlineLevel="3">
      <c r="A808" s="1" t="s">
        <v>2048</v>
      </c>
      <c r="B808" s="1"/>
      <c r="C808" s="4"/>
      <c r="D808" s="20" t="s">
        <v>2049</v>
      </c>
      <c r="E808" s="1"/>
      <c r="G808" s="1"/>
      <c r="H808" s="5"/>
      <c r="J808" s="4"/>
    </row>
    <row r="809" spans="1:10" ht="14.25" hidden="1" outlineLevel="3">
      <c r="A809" s="1" t="s">
        <v>2050</v>
      </c>
      <c r="B809" s="1"/>
      <c r="C809" s="4"/>
      <c r="D809" s="20" t="s">
        <v>2051</v>
      </c>
      <c r="E809" s="1" t="str">
        <f>CONCATENATE("=",'Sistema de água potável'!$D$4,"-",'Sistema de água potável'!$D$8,D809)</f>
        <v>=XL01 WP001-WP01++LNC04.05004</v>
      </c>
      <c r="G809" s="1" t="s">
        <v>1943</v>
      </c>
      <c r="H809" s="5">
        <f t="shared" ref="H809:H812" si="13">LEN(F809)</f>
        <v>0</v>
      </c>
      <c r="J809" s="4"/>
    </row>
    <row r="810" spans="1:10" ht="14.25" hidden="1" outlineLevel="3">
      <c r="A810" s="1" t="s">
        <v>2052</v>
      </c>
      <c r="B810" s="1"/>
      <c r="C810" s="4"/>
      <c r="D810" s="20" t="s">
        <v>2053</v>
      </c>
      <c r="E810" s="1" t="str">
        <f>CONCATENATE("=",'Sistema de água potável'!$D$4,"-",'Sistema de água potável'!$D$8,D810)</f>
        <v>=XL01 WP001-WP01++LNC04.05005</v>
      </c>
      <c r="G810" s="1" t="s">
        <v>1943</v>
      </c>
      <c r="H810" s="5">
        <f t="shared" si="13"/>
        <v>0</v>
      </c>
      <c r="J810" s="4"/>
    </row>
    <row r="811" spans="1:10" ht="14.25" hidden="1" outlineLevel="3">
      <c r="A811" s="1" t="s">
        <v>2054</v>
      </c>
      <c r="B811" s="1"/>
      <c r="C811" s="4"/>
      <c r="D811" s="20" t="s">
        <v>2055</v>
      </c>
      <c r="E811" s="1" t="str">
        <f>CONCATENATE("=",'Sistema de água potável'!$D$4,"-",'Sistema de água potável'!$D$8,D811)</f>
        <v>=XL01 WP001-WP01++LNC04.05006</v>
      </c>
      <c r="G811" s="1" t="s">
        <v>1943</v>
      </c>
      <c r="H811" s="5">
        <f t="shared" si="13"/>
        <v>0</v>
      </c>
      <c r="J811" s="4"/>
    </row>
    <row r="812" spans="1:10" ht="14.25" hidden="1" outlineLevel="3">
      <c r="A812" s="1" t="s">
        <v>2056</v>
      </c>
      <c r="B812" s="1"/>
      <c r="C812" s="4"/>
      <c r="D812" s="20" t="s">
        <v>2057</v>
      </c>
      <c r="E812" s="1" t="str">
        <f>CONCATENATE("=",'Sistema de água potável'!$D$4,"-",'Sistema de água potável'!$D$8,D812)</f>
        <v>=XL01 WP001-WP01++LNC04.05007</v>
      </c>
      <c r="G812" s="1" t="s">
        <v>1943</v>
      </c>
      <c r="H812" s="5">
        <f t="shared" si="13"/>
        <v>0</v>
      </c>
      <c r="J812" s="4"/>
    </row>
    <row r="813" spans="1:10" ht="14.25" hidden="1" outlineLevel="3">
      <c r="A813" s="1" t="s">
        <v>2058</v>
      </c>
      <c r="B813" s="1"/>
      <c r="C813" s="4"/>
      <c r="D813" s="20" t="s">
        <v>2059</v>
      </c>
      <c r="E813" s="1"/>
      <c r="G813" s="1"/>
      <c r="H813" s="5"/>
      <c r="J813" s="4"/>
    </row>
    <row r="814" spans="1:10" ht="14.25" hidden="1" outlineLevel="3">
      <c r="A814" s="1" t="s">
        <v>2060</v>
      </c>
      <c r="B814" s="1"/>
      <c r="C814" s="4"/>
      <c r="D814" s="20" t="s">
        <v>2061</v>
      </c>
      <c r="E814" s="1"/>
      <c r="G814" s="1"/>
      <c r="H814" s="5"/>
      <c r="J814" s="4"/>
    </row>
    <row r="815" spans="1:10" ht="14.25" hidden="1" outlineLevel="3">
      <c r="A815" s="1" t="s">
        <v>2062</v>
      </c>
      <c r="B815" s="1"/>
      <c r="C815" s="4"/>
      <c r="D815" s="20" t="s">
        <v>2063</v>
      </c>
      <c r="E815" s="1"/>
      <c r="G815" s="1"/>
      <c r="H815" s="5"/>
      <c r="J815" s="4"/>
    </row>
    <row r="816" spans="1:10" ht="14.25" hidden="1" outlineLevel="3">
      <c r="A816" s="1" t="s">
        <v>2064</v>
      </c>
      <c r="B816" s="1"/>
      <c r="C816" s="4"/>
      <c r="D816" s="20" t="s">
        <v>2065</v>
      </c>
      <c r="E816" s="1" t="str">
        <f>CONCATENATE("=",'Sistema de água potável'!$D$4,"-",'Sistema de água potável'!$D$8,D816)</f>
        <v>=XL01 WP001-WP01++LNC04.05011</v>
      </c>
      <c r="G816" s="1" t="s">
        <v>1943</v>
      </c>
      <c r="H816" s="5">
        <f t="shared" ref="H816:H818" si="14">LEN(F816)</f>
        <v>0</v>
      </c>
      <c r="J816" s="4"/>
    </row>
    <row r="817" spans="1:10" ht="14.25" hidden="1" outlineLevel="2" collapsed="1">
      <c r="A817" s="1" t="s">
        <v>2066</v>
      </c>
      <c r="B817" s="1"/>
      <c r="C817" s="4"/>
      <c r="D817" s="20" t="s">
        <v>2067</v>
      </c>
      <c r="E817" s="1" t="str">
        <f>CONCATENATE("=",'Sistema de água potável'!$D$4,"-",'Sistema de água potável'!$D$8,D817)</f>
        <v>=XL01 WP001-WP01++LNC04.06</v>
      </c>
      <c r="G817" s="1" t="s">
        <v>1943</v>
      </c>
      <c r="H817" s="5">
        <f t="shared" si="14"/>
        <v>0</v>
      </c>
      <c r="J817" s="4"/>
    </row>
    <row r="818" spans="1:10" ht="14.25" hidden="1" outlineLevel="3">
      <c r="A818" s="1" t="s">
        <v>2068</v>
      </c>
      <c r="B818" s="1"/>
      <c r="C818" s="4"/>
      <c r="D818" s="20" t="s">
        <v>2069</v>
      </c>
      <c r="E818" s="1" t="str">
        <f>CONCATENATE("=",'Sistema de água potável'!$D$4,"-",'Sistema de água potável'!$D$8,D818)</f>
        <v>=XL01 WP001-WP01++LNC04.06001</v>
      </c>
      <c r="G818" s="1" t="s">
        <v>1943</v>
      </c>
      <c r="H818" s="5">
        <f t="shared" si="14"/>
        <v>0</v>
      </c>
      <c r="J818" s="4"/>
    </row>
    <row r="819" spans="1:10" ht="14.25" hidden="1" outlineLevel="3">
      <c r="A819" s="1" t="s">
        <v>2070</v>
      </c>
      <c r="B819" s="1"/>
      <c r="C819" s="4"/>
      <c r="D819" s="20" t="s">
        <v>2071</v>
      </c>
      <c r="E819" s="1"/>
      <c r="G819" s="1"/>
      <c r="H819" s="5"/>
      <c r="J819" s="4"/>
    </row>
    <row r="820" spans="1:10" ht="14.25" hidden="1" outlineLevel="3">
      <c r="A820" s="1" t="s">
        <v>2072</v>
      </c>
      <c r="B820" s="1"/>
      <c r="C820" s="4"/>
      <c r="D820" s="20" t="s">
        <v>2073</v>
      </c>
      <c r="E820" s="1"/>
      <c r="G820" s="1"/>
      <c r="H820" s="5"/>
      <c r="J820" s="4"/>
    </row>
    <row r="821" spans="1:10" ht="14.25" hidden="1" outlineLevel="3">
      <c r="A821" s="1" t="s">
        <v>2074</v>
      </c>
      <c r="B821" s="1"/>
      <c r="C821" s="4"/>
      <c r="D821" s="20" t="s">
        <v>2075</v>
      </c>
      <c r="E821" s="1" t="str">
        <f>CONCATENATE("=",'Sistema de água potável'!$D$4,"-",'Sistema de água potável'!$D$8,D821)</f>
        <v>=XL01 WP001-WP01++LNC04.06004</v>
      </c>
      <c r="G821" s="1" t="s">
        <v>1943</v>
      </c>
      <c r="H821" s="5">
        <f t="shared" ref="H821:H824" si="15">LEN(F821)</f>
        <v>0</v>
      </c>
      <c r="J821" s="4"/>
    </row>
    <row r="822" spans="1:10" ht="14.25" hidden="1" outlineLevel="3">
      <c r="A822" s="1" t="s">
        <v>2076</v>
      </c>
      <c r="B822" s="1"/>
      <c r="C822" s="4"/>
      <c r="D822" s="20" t="s">
        <v>2077</v>
      </c>
      <c r="E822" s="1" t="str">
        <f>CONCATENATE("=",'Sistema de água potável'!$D$4,"-",'Sistema de água potável'!$D$8,D822)</f>
        <v>=XL01 WP001-WP01++LNC04.06005</v>
      </c>
      <c r="G822" s="1" t="s">
        <v>1943</v>
      </c>
      <c r="H822" s="5">
        <f t="shared" si="15"/>
        <v>0</v>
      </c>
      <c r="J822" s="4"/>
    </row>
    <row r="823" spans="1:10" ht="14.25" hidden="1" outlineLevel="3">
      <c r="A823" s="1" t="s">
        <v>2078</v>
      </c>
      <c r="B823" s="1"/>
      <c r="C823" s="4"/>
      <c r="D823" s="20" t="s">
        <v>2079</v>
      </c>
      <c r="E823" s="1" t="str">
        <f>CONCATENATE("=",'Sistema de água potável'!$D$4,"-",'Sistema de água potável'!$D$8,D823)</f>
        <v>=XL01 WP001-WP01++LNC04.06006</v>
      </c>
      <c r="G823" s="1" t="s">
        <v>1943</v>
      </c>
      <c r="H823" s="5">
        <f t="shared" si="15"/>
        <v>0</v>
      </c>
      <c r="J823" s="4"/>
    </row>
    <row r="824" spans="1:10" ht="14.25" hidden="1" outlineLevel="3">
      <c r="A824" s="1" t="s">
        <v>2080</v>
      </c>
      <c r="B824" s="1"/>
      <c r="C824" s="4"/>
      <c r="D824" s="20" t="s">
        <v>2081</v>
      </c>
      <c r="E824" s="1" t="str">
        <f>CONCATENATE("=",'Sistema de água potável'!$D$4,"-",'Sistema de água potável'!$D$8,D824)</f>
        <v>=XL01 WP001-WP01++LNC04.06007</v>
      </c>
      <c r="G824" s="1" t="s">
        <v>1943</v>
      </c>
      <c r="H824" s="5">
        <f t="shared" si="15"/>
        <v>0</v>
      </c>
      <c r="J824" s="4"/>
    </row>
    <row r="825" spans="1:10" ht="14.25" hidden="1" outlineLevel="3">
      <c r="A825" s="1" t="s">
        <v>2082</v>
      </c>
      <c r="B825" s="1"/>
      <c r="C825" s="4"/>
      <c r="D825" s="20" t="s">
        <v>2083</v>
      </c>
      <c r="E825" s="1"/>
      <c r="G825" s="1"/>
      <c r="H825" s="5"/>
      <c r="J825" s="4"/>
    </row>
    <row r="826" spans="1:10" ht="14.25" hidden="1" outlineLevel="3">
      <c r="A826" s="1" t="s">
        <v>2084</v>
      </c>
      <c r="B826" s="1"/>
      <c r="C826" s="4"/>
      <c r="D826" s="20" t="s">
        <v>2085</v>
      </c>
      <c r="E826" s="1"/>
      <c r="G826" s="1"/>
      <c r="H826" s="5"/>
      <c r="J826" s="4"/>
    </row>
    <row r="827" spans="1:10" ht="14.25" hidden="1" outlineLevel="3">
      <c r="A827" s="1" t="s">
        <v>2086</v>
      </c>
      <c r="B827" s="1"/>
      <c r="C827" s="4"/>
      <c r="D827" s="20" t="s">
        <v>2087</v>
      </c>
      <c r="E827" s="1"/>
      <c r="G827" s="1"/>
      <c r="H827" s="5"/>
      <c r="J827" s="4"/>
    </row>
    <row r="828" spans="1:10" ht="14.25" hidden="1" outlineLevel="3">
      <c r="A828" s="1" t="s">
        <v>2088</v>
      </c>
      <c r="B828" s="1"/>
      <c r="C828" s="4"/>
      <c r="D828" s="20" t="s">
        <v>2089</v>
      </c>
      <c r="E828" s="1" t="str">
        <f>CONCATENATE("=",'Sistema de água potável'!$D$4,"-",'Sistema de água potável'!$D$8,D828)</f>
        <v>=XL01 WP001-WP01++LNC04.06011</v>
      </c>
      <c r="G828" s="1" t="s">
        <v>1943</v>
      </c>
      <c r="H828" s="5">
        <f t="shared" ref="H828:H830" si="16">LEN(F828)</f>
        <v>0</v>
      </c>
      <c r="J828" s="4"/>
    </row>
    <row r="829" spans="1:10" ht="14.25" hidden="1" outlineLevel="2" collapsed="1">
      <c r="A829" s="1" t="s">
        <v>2090</v>
      </c>
      <c r="B829" s="1"/>
      <c r="C829" s="4"/>
      <c r="D829" s="20" t="s">
        <v>2091</v>
      </c>
      <c r="E829" s="1" t="str">
        <f>CONCATENATE("=",'Sistema de água potável'!$D$4,"-",'Sistema de água potável'!$D$8,D829)</f>
        <v>=XL01 WP001-WP01++LNC04.07</v>
      </c>
      <c r="G829" s="1" t="s">
        <v>1943</v>
      </c>
      <c r="H829" s="5">
        <f t="shared" si="16"/>
        <v>0</v>
      </c>
      <c r="J829" s="4"/>
    </row>
    <row r="830" spans="1:10" ht="14.25" hidden="1" outlineLevel="3">
      <c r="A830" s="1" t="s">
        <v>2092</v>
      </c>
      <c r="B830" s="1"/>
      <c r="C830" s="4"/>
      <c r="D830" s="20" t="s">
        <v>2093</v>
      </c>
      <c r="E830" s="1" t="str">
        <f>CONCATENATE("=",'Sistema de água potável'!$D$4,"-",'Sistema de água potável'!$D$8,D830)</f>
        <v>=XL01 WP001-WP01++LNC04.07001</v>
      </c>
      <c r="G830" s="1" t="s">
        <v>1943</v>
      </c>
      <c r="H830" s="5">
        <f t="shared" si="16"/>
        <v>0</v>
      </c>
      <c r="J830" s="4"/>
    </row>
    <row r="831" spans="1:10" ht="14.25" hidden="1" outlineLevel="3">
      <c r="A831" s="1" t="s">
        <v>2094</v>
      </c>
      <c r="B831" s="1"/>
      <c r="C831" s="4"/>
      <c r="D831" s="20" t="s">
        <v>2095</v>
      </c>
      <c r="E831" s="1"/>
      <c r="G831" s="1"/>
      <c r="H831" s="5"/>
      <c r="J831" s="4"/>
    </row>
    <row r="832" spans="1:10" ht="14.25" hidden="1" outlineLevel="3">
      <c r="A832" s="1" t="s">
        <v>2096</v>
      </c>
      <c r="B832" s="1"/>
      <c r="C832" s="4"/>
      <c r="D832" s="20" t="s">
        <v>2097</v>
      </c>
      <c r="E832" s="1"/>
      <c r="G832" s="1"/>
      <c r="H832" s="5"/>
      <c r="J832" s="4"/>
    </row>
    <row r="833" spans="1:10" ht="14.25" hidden="1" outlineLevel="3">
      <c r="A833" s="1" t="s">
        <v>2098</v>
      </c>
      <c r="B833" s="1"/>
      <c r="C833" s="4"/>
      <c r="D833" s="20" t="s">
        <v>2099</v>
      </c>
      <c r="E833" s="1" t="str">
        <f>CONCATENATE("=",'Sistema de água potável'!$D$4,"-",'Sistema de água potável'!$D$8,D833)</f>
        <v>=XL01 WP001-WP01++LNC04.07004</v>
      </c>
      <c r="G833" s="1" t="s">
        <v>1943</v>
      </c>
      <c r="H833" s="5">
        <f t="shared" ref="H833:H836" si="17">LEN(F833)</f>
        <v>0</v>
      </c>
      <c r="J833" s="4"/>
    </row>
    <row r="834" spans="1:10" ht="14.25" hidden="1" outlineLevel="3">
      <c r="A834" s="1" t="s">
        <v>2100</v>
      </c>
      <c r="B834" s="1"/>
      <c r="C834" s="4"/>
      <c r="D834" s="20" t="s">
        <v>2101</v>
      </c>
      <c r="E834" s="1" t="str">
        <f>CONCATENATE("=",'Sistema de água potável'!$D$4,"-",'Sistema de água potável'!$D$8,D834)</f>
        <v>=XL01 WP001-WP01++LNC04.07005</v>
      </c>
      <c r="G834" s="1" t="s">
        <v>1943</v>
      </c>
      <c r="H834" s="5">
        <f t="shared" si="17"/>
        <v>0</v>
      </c>
      <c r="J834" s="4"/>
    </row>
    <row r="835" spans="1:10" ht="14.25" hidden="1" outlineLevel="3">
      <c r="A835" s="1" t="s">
        <v>2102</v>
      </c>
      <c r="B835" s="1"/>
      <c r="C835" s="4"/>
      <c r="D835" s="20" t="s">
        <v>2103</v>
      </c>
      <c r="E835" s="1" t="str">
        <f>CONCATENATE("=",'Sistema de água potável'!$D$4,"-",'Sistema de água potável'!$D$8,D835)</f>
        <v>=XL01 WP001-WP01++LNC04.07006</v>
      </c>
      <c r="G835" s="1" t="s">
        <v>1943</v>
      </c>
      <c r="H835" s="5">
        <f t="shared" si="17"/>
        <v>0</v>
      </c>
      <c r="J835" s="4"/>
    </row>
    <row r="836" spans="1:10" ht="14.25" hidden="1" outlineLevel="3">
      <c r="A836" s="1" t="s">
        <v>2104</v>
      </c>
      <c r="B836" s="1"/>
      <c r="C836" s="4"/>
      <c r="D836" s="20" t="s">
        <v>2105</v>
      </c>
      <c r="E836" s="1" t="str">
        <f>CONCATENATE("=",'Sistema de água potável'!$D$4,"-",'Sistema de água potável'!$D$8,D836)</f>
        <v>=XL01 WP001-WP01++LNC04.07007</v>
      </c>
      <c r="G836" s="1" t="s">
        <v>1943</v>
      </c>
      <c r="H836" s="5">
        <f t="shared" si="17"/>
        <v>0</v>
      </c>
      <c r="J836" s="4"/>
    </row>
    <row r="837" spans="1:10" ht="14.25" hidden="1" outlineLevel="3">
      <c r="A837" s="1" t="s">
        <v>2106</v>
      </c>
      <c r="B837" s="1"/>
      <c r="C837" s="4"/>
      <c r="D837" s="20" t="s">
        <v>2107</v>
      </c>
      <c r="E837" s="1"/>
      <c r="G837" s="1"/>
      <c r="H837" s="5"/>
      <c r="J837" s="4"/>
    </row>
    <row r="838" spans="1:10" ht="14.25" hidden="1" outlineLevel="3">
      <c r="A838" s="1" t="s">
        <v>2108</v>
      </c>
      <c r="B838" s="1"/>
      <c r="C838" s="4"/>
      <c r="D838" s="20" t="s">
        <v>2109</v>
      </c>
      <c r="E838" s="1"/>
      <c r="G838" s="1"/>
      <c r="H838" s="5"/>
      <c r="J838" s="4"/>
    </row>
    <row r="839" spans="1:10" ht="14.25" hidden="1" outlineLevel="3">
      <c r="A839" s="1" t="s">
        <v>2110</v>
      </c>
      <c r="B839" s="1"/>
      <c r="C839" s="4"/>
      <c r="D839" s="20" t="s">
        <v>2111</v>
      </c>
      <c r="E839" s="1" t="str">
        <f>CONCATENATE("=",'Sistema de água potável'!$D$4,"-",'Sistema de água potável'!$D$8,D839)</f>
        <v>=XL01 WP001-WP01++LNC04.07010</v>
      </c>
      <c r="G839" s="1" t="s">
        <v>1943</v>
      </c>
      <c r="H839" s="5">
        <f t="shared" ref="H839:H841" si="18">LEN(F839)</f>
        <v>0</v>
      </c>
      <c r="J839" s="4"/>
    </row>
    <row r="840" spans="1:10" ht="14.25" hidden="1" outlineLevel="2" collapsed="1">
      <c r="A840" s="1" t="s">
        <v>2112</v>
      </c>
      <c r="B840" s="1"/>
      <c r="C840" s="4"/>
      <c r="D840" s="20" t="s">
        <v>2113</v>
      </c>
      <c r="E840" s="1" t="str">
        <f>CONCATENATE("=",'Sistema de água potável'!$D$4,"-",'Sistema de água potável'!$D$8,D840)</f>
        <v>=XL01 WP001-WP01++LNC04.08</v>
      </c>
      <c r="G840" s="1" t="s">
        <v>1943</v>
      </c>
      <c r="H840" s="5">
        <f t="shared" si="18"/>
        <v>0</v>
      </c>
      <c r="J840" s="4"/>
    </row>
    <row r="841" spans="1:10" ht="14.25" hidden="1" outlineLevel="3">
      <c r="A841" s="1" t="s">
        <v>2114</v>
      </c>
      <c r="B841" s="1"/>
      <c r="C841" s="4"/>
      <c r="D841" s="20" t="s">
        <v>2115</v>
      </c>
      <c r="E841" s="1" t="str">
        <f>CONCATENATE("=",'Sistema de água potável'!$D$4,"-",'Sistema de água potável'!$D$8,D841)</f>
        <v>=XL01 WP001-WP01++LNC04.08001</v>
      </c>
      <c r="G841" s="1" t="s">
        <v>1943</v>
      </c>
      <c r="H841" s="5">
        <f t="shared" si="18"/>
        <v>0</v>
      </c>
      <c r="J841" s="4"/>
    </row>
    <row r="842" spans="1:10" ht="14.25" hidden="1" outlineLevel="3">
      <c r="A842" s="1" t="s">
        <v>2116</v>
      </c>
      <c r="B842" s="1"/>
      <c r="C842" s="4"/>
      <c r="D842" s="20" t="s">
        <v>2117</v>
      </c>
      <c r="E842" s="1"/>
      <c r="G842" s="1"/>
      <c r="H842" s="5"/>
      <c r="J842" s="4"/>
    </row>
    <row r="843" spans="1:10" ht="14.25" hidden="1" outlineLevel="3">
      <c r="A843" s="1" t="s">
        <v>2118</v>
      </c>
      <c r="B843" s="1"/>
      <c r="C843" s="4"/>
      <c r="D843" s="20" t="s">
        <v>2119</v>
      </c>
      <c r="E843" s="1"/>
      <c r="G843" s="1"/>
      <c r="H843" s="5"/>
      <c r="J843" s="4"/>
    </row>
    <row r="844" spans="1:10" ht="14.25" hidden="1" outlineLevel="3">
      <c r="A844" s="1" t="s">
        <v>2120</v>
      </c>
      <c r="B844" s="1"/>
      <c r="C844" s="4"/>
      <c r="D844" s="20" t="s">
        <v>2121</v>
      </c>
      <c r="E844" s="1" t="str">
        <f>CONCATENATE("=",'Sistema de água potável'!$D$4,"-",'Sistema de água potável'!$D$8,D844)</f>
        <v>=XL01 WP001-WP01++LNC04.08004</v>
      </c>
      <c r="G844" s="1" t="s">
        <v>1943</v>
      </c>
      <c r="H844" s="5">
        <f t="shared" ref="H844:H847" si="19">LEN(F844)</f>
        <v>0</v>
      </c>
      <c r="J844" s="4"/>
    </row>
    <row r="845" spans="1:10" ht="14.25" hidden="1" outlineLevel="3">
      <c r="A845" s="1" t="s">
        <v>2122</v>
      </c>
      <c r="B845" s="1"/>
      <c r="C845" s="4"/>
      <c r="D845" s="20" t="s">
        <v>2123</v>
      </c>
      <c r="E845" s="1" t="str">
        <f>CONCATENATE("=",'Sistema de água potável'!$D$4,"-",'Sistema de água potável'!$D$8,D845)</f>
        <v>=XL01 WP001-WP01++LNC04.08005</v>
      </c>
      <c r="G845" s="1" t="s">
        <v>1943</v>
      </c>
      <c r="H845" s="5">
        <f t="shared" si="19"/>
        <v>0</v>
      </c>
      <c r="J845" s="4"/>
    </row>
    <row r="846" spans="1:10" ht="14.25" hidden="1" outlineLevel="3">
      <c r="A846" s="1" t="s">
        <v>2124</v>
      </c>
      <c r="B846" s="1"/>
      <c r="C846" s="4"/>
      <c r="D846" s="20" t="s">
        <v>2125</v>
      </c>
      <c r="E846" s="1" t="str">
        <f>CONCATENATE("=",'Sistema de água potável'!$D$4,"-",'Sistema de água potável'!$D$8,D846)</f>
        <v>=XL01 WP001-WP01++LNC04.08006</v>
      </c>
      <c r="G846" s="1" t="s">
        <v>1943</v>
      </c>
      <c r="H846" s="5">
        <f t="shared" si="19"/>
        <v>0</v>
      </c>
      <c r="J846" s="4"/>
    </row>
    <row r="847" spans="1:10" ht="14.25" hidden="1" outlineLevel="3">
      <c r="A847" s="1" t="s">
        <v>2126</v>
      </c>
      <c r="B847" s="1"/>
      <c r="C847" s="4"/>
      <c r="D847" s="20" t="s">
        <v>2127</v>
      </c>
      <c r="E847" s="1" t="str">
        <f>CONCATENATE("=",'Sistema de água potável'!$D$4,"-",'Sistema de água potável'!$D$8,D847)</f>
        <v>=XL01 WP001-WP01++LNC04.08007</v>
      </c>
      <c r="G847" s="1" t="s">
        <v>1943</v>
      </c>
      <c r="H847" s="5">
        <f t="shared" si="19"/>
        <v>0</v>
      </c>
      <c r="J847" s="4"/>
    </row>
    <row r="848" spans="1:10" ht="14.25" hidden="1" outlineLevel="3">
      <c r="A848" s="1" t="s">
        <v>2128</v>
      </c>
      <c r="B848" s="1"/>
      <c r="C848" s="4"/>
      <c r="D848" s="20" t="s">
        <v>2129</v>
      </c>
      <c r="E848" s="1"/>
      <c r="G848" s="1"/>
      <c r="H848" s="5"/>
      <c r="J848" s="4"/>
    </row>
    <row r="849" spans="1:10" ht="14.25" hidden="1" outlineLevel="3">
      <c r="A849" s="1" t="s">
        <v>2130</v>
      </c>
      <c r="B849" s="1"/>
      <c r="C849" s="4"/>
      <c r="D849" s="20" t="s">
        <v>2131</v>
      </c>
      <c r="E849" s="1"/>
      <c r="G849" s="1"/>
      <c r="H849" s="5"/>
      <c r="J849" s="4"/>
    </row>
    <row r="850" spans="1:10" ht="14.25" hidden="1" outlineLevel="3">
      <c r="A850" s="1" t="s">
        <v>2132</v>
      </c>
      <c r="B850" s="1"/>
      <c r="C850" s="4"/>
      <c r="D850" s="20" t="s">
        <v>2133</v>
      </c>
      <c r="E850" s="1" t="str">
        <f>CONCATENATE("=",'Sistema de água potável'!$D$4,"-",'Sistema de água potável'!$D$8,D850)</f>
        <v>=XL01 WP001-WP01++LNC04.08010</v>
      </c>
      <c r="G850" s="1" t="s">
        <v>1943</v>
      </c>
      <c r="H850" s="5">
        <f t="shared" ref="H850:H852" si="20">LEN(F850)</f>
        <v>0</v>
      </c>
      <c r="J850" s="4"/>
    </row>
    <row r="851" spans="1:10" ht="14.25" hidden="1" outlineLevel="2" collapsed="1">
      <c r="A851" s="1" t="s">
        <v>2134</v>
      </c>
      <c r="B851" s="1"/>
      <c r="C851" s="4"/>
      <c r="D851" s="20" t="s">
        <v>2135</v>
      </c>
      <c r="E851" s="1" t="str">
        <f>CONCATENATE("=",'Sistema de água potável'!$D$4,"-",'Sistema de água potável'!$D$8,D851)</f>
        <v>=XL01 WP001-WP01++LNC04.09</v>
      </c>
      <c r="G851" s="1" t="s">
        <v>1943</v>
      </c>
      <c r="H851" s="5">
        <f t="shared" si="20"/>
        <v>0</v>
      </c>
      <c r="J851" s="4"/>
    </row>
    <row r="852" spans="1:10" ht="14.25" hidden="1" outlineLevel="3">
      <c r="A852" s="1" t="s">
        <v>2136</v>
      </c>
      <c r="B852" s="1"/>
      <c r="C852" s="4"/>
      <c r="D852" s="20" t="s">
        <v>2137</v>
      </c>
      <c r="E852" s="1" t="str">
        <f>CONCATENATE("=",'Sistema de água potável'!$D$4,"-",'Sistema de água potável'!$D$8,D852)</f>
        <v>=XL01 WP001-WP01++LNC04.09001</v>
      </c>
      <c r="G852" s="1" t="s">
        <v>1943</v>
      </c>
      <c r="H852" s="5">
        <f t="shared" si="20"/>
        <v>0</v>
      </c>
      <c r="J852" s="4"/>
    </row>
    <row r="853" spans="1:10" ht="14.25" hidden="1" outlineLevel="3">
      <c r="A853" s="1" t="s">
        <v>2138</v>
      </c>
      <c r="B853" s="1"/>
      <c r="C853" s="4"/>
      <c r="D853" s="20" t="s">
        <v>2139</v>
      </c>
      <c r="E853" s="1"/>
      <c r="G853" s="1"/>
      <c r="H853" s="5"/>
      <c r="J853" s="4"/>
    </row>
    <row r="854" spans="1:10" ht="14.25" hidden="1" outlineLevel="3">
      <c r="A854" s="1" t="s">
        <v>2140</v>
      </c>
      <c r="B854" s="1"/>
      <c r="C854" s="4"/>
      <c r="D854" s="20" t="s">
        <v>2141</v>
      </c>
      <c r="E854" s="1"/>
      <c r="G854" s="1"/>
      <c r="H854" s="5"/>
      <c r="J854" s="4"/>
    </row>
    <row r="855" spans="1:10" ht="14.25" hidden="1" outlineLevel="3">
      <c r="A855" s="1" t="s">
        <v>2142</v>
      </c>
      <c r="B855" s="1"/>
      <c r="C855" s="4"/>
      <c r="D855" s="20" t="s">
        <v>2143</v>
      </c>
      <c r="E855" s="1" t="str">
        <f>CONCATENATE("=",'Sistema de água potável'!$D$4,"-",'Sistema de água potável'!$D$8,D855)</f>
        <v>=XL01 WP001-WP01++LNC04.09004</v>
      </c>
      <c r="G855" s="1" t="s">
        <v>1943</v>
      </c>
      <c r="H855" s="5">
        <f t="shared" ref="H855:H858" si="21">LEN(F855)</f>
        <v>0</v>
      </c>
      <c r="J855" s="4"/>
    </row>
    <row r="856" spans="1:10" ht="14.25" hidden="1" outlineLevel="3">
      <c r="A856" s="1" t="s">
        <v>2144</v>
      </c>
      <c r="B856" s="1"/>
      <c r="C856" s="4"/>
      <c r="D856" s="20" t="s">
        <v>2145</v>
      </c>
      <c r="E856" s="1" t="str">
        <f>CONCATENATE("=",'Sistema de água potável'!$D$4,"-",'Sistema de água potável'!$D$8,D856)</f>
        <v>=XL01 WP001-WP01++LNC04.09005</v>
      </c>
      <c r="G856" s="1" t="s">
        <v>1943</v>
      </c>
      <c r="H856" s="5">
        <f t="shared" si="21"/>
        <v>0</v>
      </c>
      <c r="J856" s="4"/>
    </row>
    <row r="857" spans="1:10" ht="14.25" hidden="1" outlineLevel="3">
      <c r="A857" s="1" t="s">
        <v>2146</v>
      </c>
      <c r="B857" s="1"/>
      <c r="C857" s="4"/>
      <c r="D857" s="20" t="s">
        <v>2147</v>
      </c>
      <c r="E857" s="1" t="str">
        <f>CONCATENATE("=",'Sistema de água potável'!$D$4,"-",'Sistema de água potável'!$D$8,D857)</f>
        <v>=XL01 WP001-WP01++LNC04.09006</v>
      </c>
      <c r="G857" s="1" t="s">
        <v>1943</v>
      </c>
      <c r="H857" s="5">
        <f t="shared" si="21"/>
        <v>0</v>
      </c>
      <c r="J857" s="4"/>
    </row>
    <row r="858" spans="1:10" ht="14.25" hidden="1" outlineLevel="3">
      <c r="A858" s="1" t="s">
        <v>2148</v>
      </c>
      <c r="B858" s="1"/>
      <c r="C858" s="4"/>
      <c r="D858" s="20" t="s">
        <v>2149</v>
      </c>
      <c r="E858" s="1" t="str">
        <f>CONCATENATE("=",'Sistema de água potável'!$D$4,"-",'Sistema de água potável'!$D$8,D858)</f>
        <v>=XL01 WP001-WP01++LNC04.09007</v>
      </c>
      <c r="G858" s="1" t="s">
        <v>1943</v>
      </c>
      <c r="H858" s="5">
        <f t="shared" si="21"/>
        <v>0</v>
      </c>
      <c r="J858" s="4"/>
    </row>
    <row r="859" spans="1:10" ht="14.25" hidden="1" outlineLevel="3">
      <c r="A859" s="1" t="s">
        <v>2150</v>
      </c>
      <c r="B859" s="1"/>
      <c r="C859" s="4"/>
      <c r="D859" s="20" t="s">
        <v>2151</v>
      </c>
      <c r="E859" s="1"/>
      <c r="G859" s="1"/>
      <c r="H859" s="5"/>
      <c r="J859" s="4"/>
    </row>
    <row r="860" spans="1:10" ht="14.25" hidden="1" outlineLevel="3">
      <c r="A860" s="1" t="s">
        <v>2152</v>
      </c>
      <c r="B860" s="1"/>
      <c r="C860" s="4"/>
      <c r="D860" s="20" t="s">
        <v>2153</v>
      </c>
      <c r="E860" s="1"/>
      <c r="G860" s="1"/>
      <c r="H860" s="5"/>
      <c r="J860" s="4"/>
    </row>
    <row r="861" spans="1:10" ht="14.25" hidden="1" outlineLevel="3">
      <c r="A861" s="1" t="s">
        <v>2154</v>
      </c>
      <c r="B861" s="1"/>
      <c r="C861" s="4"/>
      <c r="D861" s="20" t="s">
        <v>2155</v>
      </c>
      <c r="E861" s="1" t="str">
        <f>CONCATENATE("=",'Sistema de água potável'!$D$4,"-",'Sistema de água potável'!$D$8,D861)</f>
        <v>=XL01 WP001-WP01++LNC04.09010</v>
      </c>
      <c r="G861" s="1" t="s">
        <v>1943</v>
      </c>
      <c r="H861" s="5">
        <f t="shared" ref="H861:H867" si="22">LEN(F861)</f>
        <v>0</v>
      </c>
      <c r="J861" s="4"/>
    </row>
    <row r="862" spans="1:10" ht="14.25" hidden="1" outlineLevel="2" collapsed="1">
      <c r="A862" s="1" t="s">
        <v>2156</v>
      </c>
      <c r="B862" s="1"/>
      <c r="C862" s="4"/>
      <c r="D862" s="20" t="s">
        <v>2157</v>
      </c>
      <c r="E862" s="1" t="str">
        <f>CONCATENATE("=",'Sistema de água potável'!$D$4,"-",'Sistema de água potável'!$D$8,D862)</f>
        <v>=XL01 WP001-WP01++LNC04.10</v>
      </c>
      <c r="F862" s="20"/>
      <c r="G862" s="1" t="s">
        <v>1943</v>
      </c>
      <c r="H862" s="5">
        <f t="shared" si="22"/>
        <v>0</v>
      </c>
      <c r="J862" s="4"/>
    </row>
    <row r="863" spans="1:10" ht="14.25" hidden="1" outlineLevel="3">
      <c r="A863" s="1" t="s">
        <v>2158</v>
      </c>
      <c r="B863" s="1"/>
      <c r="C863" s="4"/>
      <c r="D863" s="20" t="s">
        <v>2159</v>
      </c>
      <c r="E863" s="1" t="str">
        <f>CONCATENATE("=",'Sistema de água potável'!$D$4,"-",'Sistema de água potável'!$D$8,D863)</f>
        <v>=XL01 WP001-WP01++LNC04.10001</v>
      </c>
      <c r="F863" s="20"/>
      <c r="G863" s="1" t="s">
        <v>1943</v>
      </c>
      <c r="H863" s="5">
        <f t="shared" si="22"/>
        <v>0</v>
      </c>
      <c r="J863" s="4"/>
    </row>
    <row r="864" spans="1:10" ht="14.25" hidden="1" outlineLevel="3">
      <c r="A864" s="1" t="s">
        <v>2160</v>
      </c>
      <c r="B864" s="1"/>
      <c r="C864" s="4"/>
      <c r="D864" s="20" t="s">
        <v>2161</v>
      </c>
      <c r="E864" s="1" t="str">
        <f>CONCATENATE("=",'Sistema de água potável'!$D$4,"-",'Sistema de água potável'!$D$8,D864)</f>
        <v>=XL01 WP001-WP01++LNC04.10002</v>
      </c>
      <c r="F864" s="20"/>
      <c r="G864" s="1" t="s">
        <v>1943</v>
      </c>
      <c r="H864" s="5">
        <f t="shared" si="22"/>
        <v>0</v>
      </c>
      <c r="J864" s="4"/>
    </row>
    <row r="865" spans="1:10" ht="14.25" hidden="1" outlineLevel="3">
      <c r="A865" s="1" t="s">
        <v>2162</v>
      </c>
      <c r="B865" s="1"/>
      <c r="C865" s="4"/>
      <c r="D865" s="20" t="s">
        <v>2163</v>
      </c>
      <c r="E865" s="1" t="str">
        <f>CONCATENATE("=",'Sistema de água potável'!$D$4,"-",'Sistema de água potável'!$D$8,D865)</f>
        <v>=XL01 WP001-WP01++LNC04.10003</v>
      </c>
      <c r="F865" s="20"/>
      <c r="G865" s="1" t="s">
        <v>1943</v>
      </c>
      <c r="H865" s="5">
        <f t="shared" si="22"/>
        <v>0</v>
      </c>
      <c r="J865" s="4"/>
    </row>
    <row r="866" spans="1:10" ht="14.25" hidden="1" outlineLevel="3">
      <c r="A866" s="1" t="s">
        <v>2164</v>
      </c>
      <c r="B866" s="1"/>
      <c r="C866" s="4"/>
      <c r="D866" s="20" t="s">
        <v>2165</v>
      </c>
      <c r="E866" s="1" t="str">
        <f>CONCATENATE("=",'Sistema de água potável'!$D$4,"-",'Sistema de água potável'!$D$8,D866)</f>
        <v>=XL01 WP001-WP01++LNC04.10004</v>
      </c>
      <c r="F866" s="20"/>
      <c r="G866" s="1" t="s">
        <v>1943</v>
      </c>
      <c r="H866" s="5">
        <f t="shared" si="22"/>
        <v>0</v>
      </c>
      <c r="J866" s="4"/>
    </row>
    <row r="867" spans="1:10" ht="14.25" hidden="1" outlineLevel="3">
      <c r="A867" s="1" t="s">
        <v>2166</v>
      </c>
      <c r="B867" s="1"/>
      <c r="C867" s="4"/>
      <c r="D867" s="20" t="s">
        <v>2167</v>
      </c>
      <c r="E867" s="1" t="str">
        <f>CONCATENATE("=",'Sistema de água potável'!$D$4,"-",'Sistema de água potável'!$D$8,D867)</f>
        <v>=XL01 WP001-WP01++LNC04.10005</v>
      </c>
      <c r="G867" s="1" t="s">
        <v>1943</v>
      </c>
      <c r="H867" s="5">
        <f t="shared" si="22"/>
        <v>0</v>
      </c>
      <c r="J867" s="4"/>
    </row>
    <row r="868" spans="1:10" ht="14.25" hidden="1" outlineLevel="3">
      <c r="A868" s="1" t="s">
        <v>2168</v>
      </c>
      <c r="B868" s="1"/>
      <c r="C868" s="4"/>
      <c r="D868" s="20" t="s">
        <v>2169</v>
      </c>
      <c r="E868" s="1"/>
      <c r="G868" s="1"/>
      <c r="H868" s="5"/>
      <c r="J868" s="4"/>
    </row>
    <row r="869" spans="1:10" ht="14.25" hidden="1" outlineLevel="3">
      <c r="A869" s="1" t="s">
        <v>2170</v>
      </c>
      <c r="B869" s="1"/>
      <c r="C869" s="4"/>
      <c r="D869" s="20" t="s">
        <v>2171</v>
      </c>
      <c r="E869" s="1"/>
      <c r="G869" s="1"/>
      <c r="H869" s="5"/>
      <c r="J869" s="4"/>
    </row>
    <row r="870" spans="1:10" ht="14.25" hidden="1" outlineLevel="3">
      <c r="A870" s="1" t="s">
        <v>2172</v>
      </c>
      <c r="B870" s="1"/>
      <c r="C870" s="4"/>
      <c r="D870" s="20" t="s">
        <v>2173</v>
      </c>
      <c r="E870" s="1"/>
      <c r="G870" s="1"/>
      <c r="H870" s="5"/>
      <c r="J870" s="4"/>
    </row>
    <row r="871" spans="1:10" ht="14.25" hidden="1" outlineLevel="3">
      <c r="A871" s="1" t="s">
        <v>2174</v>
      </c>
      <c r="B871" s="1"/>
      <c r="C871" s="4"/>
      <c r="D871" s="20" t="s">
        <v>2175</v>
      </c>
      <c r="E871" s="1" t="str">
        <f>CONCATENATE("=",'Sistema de água potável'!$D$4,"-",'Sistema de água potável'!$D$8,D871)</f>
        <v>=XL01 WP001-WP01++LNC04.10009</v>
      </c>
      <c r="G871" s="1" t="s">
        <v>1943</v>
      </c>
      <c r="H871" s="5">
        <f>LEN(F871)</f>
        <v>0</v>
      </c>
      <c r="J871" s="4"/>
    </row>
    <row r="872" spans="1:10" ht="14.25" hidden="1" outlineLevel="3">
      <c r="A872" s="1" t="s">
        <v>2176</v>
      </c>
      <c r="B872" s="1"/>
      <c r="C872" s="4"/>
      <c r="D872" s="20" t="s">
        <v>2177</v>
      </c>
      <c r="E872" s="1"/>
      <c r="G872" s="1"/>
      <c r="H872" s="5"/>
      <c r="J872" s="4"/>
    </row>
    <row r="873" spans="1:10" ht="14.25" hidden="1" outlineLevel="3">
      <c r="A873" s="1" t="s">
        <v>2178</v>
      </c>
      <c r="B873" s="1"/>
      <c r="C873" s="4"/>
      <c r="D873" s="20" t="s">
        <v>2179</v>
      </c>
      <c r="E873" s="1"/>
      <c r="G873" s="1"/>
      <c r="H873" s="5"/>
      <c r="J873" s="4"/>
    </row>
    <row r="874" spans="1:10" ht="14.25" hidden="1" outlineLevel="2" collapsed="1">
      <c r="A874" s="1" t="s">
        <v>2180</v>
      </c>
      <c r="B874" s="1"/>
      <c r="C874" s="4"/>
      <c r="D874" s="20" t="s">
        <v>2181</v>
      </c>
      <c r="E874" s="1" t="str">
        <f>CONCATENATE("=",'Sistema de água potável'!$D$4,"-",'Sistema de água potável'!$D$8,D874)</f>
        <v>=XL01 WP001-WP01++LNC04.11</v>
      </c>
      <c r="G874" s="1"/>
      <c r="H874" s="5">
        <f>LEN(F874)</f>
        <v>0</v>
      </c>
      <c r="J874" s="4"/>
    </row>
    <row r="875" spans="1:10" ht="14.25" hidden="1" outlineLevel="3">
      <c r="A875" s="1" t="s">
        <v>2182</v>
      </c>
      <c r="B875" s="1"/>
      <c r="C875" s="4"/>
      <c r="D875" s="4" t="s">
        <v>2183</v>
      </c>
      <c r="E875" s="1"/>
      <c r="G875" s="1"/>
      <c r="H875" s="5"/>
      <c r="J875" s="4"/>
    </row>
    <row r="876" spans="1:10" ht="14.25" hidden="1" outlineLevel="3">
      <c r="A876" s="1" t="s">
        <v>2184</v>
      </c>
      <c r="B876" s="1"/>
      <c r="C876" s="4"/>
      <c r="D876" s="4" t="s">
        <v>2185</v>
      </c>
      <c r="E876" s="1"/>
      <c r="G876" s="1"/>
      <c r="H876" s="5"/>
      <c r="J876" s="4"/>
    </row>
    <row r="877" spans="1:10" ht="14.25" hidden="1" outlineLevel="3">
      <c r="A877" s="1" t="s">
        <v>2186</v>
      </c>
      <c r="B877" s="1"/>
      <c r="C877" s="4"/>
      <c r="D877" s="4" t="s">
        <v>2187</v>
      </c>
      <c r="E877" s="1"/>
      <c r="G877" s="1"/>
      <c r="H877" s="5"/>
      <c r="J877" s="4"/>
    </row>
    <row r="878" spans="1:10" ht="14.25" hidden="1" outlineLevel="3">
      <c r="A878" s="1" t="s">
        <v>2188</v>
      </c>
      <c r="B878" s="1"/>
      <c r="C878" s="4"/>
      <c r="D878" s="4" t="s">
        <v>2189</v>
      </c>
      <c r="E878" s="1"/>
      <c r="G878" s="1"/>
      <c r="H878" s="5"/>
      <c r="J878" s="4"/>
    </row>
    <row r="879" spans="1:10" ht="14.25" hidden="1" outlineLevel="3">
      <c r="A879" s="1" t="s">
        <v>2190</v>
      </c>
      <c r="B879" s="1"/>
      <c r="C879" s="4"/>
      <c r="D879" s="4" t="s">
        <v>2191</v>
      </c>
      <c r="E879" s="1"/>
      <c r="G879" s="1"/>
      <c r="H879" s="5"/>
      <c r="J879" s="4"/>
    </row>
    <row r="880" spans="1:10" ht="14.25" hidden="1" outlineLevel="3">
      <c r="A880" s="1" t="s">
        <v>2192</v>
      </c>
      <c r="B880" s="1"/>
      <c r="C880" s="4"/>
      <c r="D880" s="4" t="s">
        <v>2193</v>
      </c>
      <c r="E880" s="1"/>
      <c r="G880" s="1"/>
      <c r="H880" s="5"/>
      <c r="J880" s="4"/>
    </row>
    <row r="881" spans="1:10" ht="14.25" hidden="1" outlineLevel="3">
      <c r="A881" s="1" t="s">
        <v>2194</v>
      </c>
      <c r="B881" s="1"/>
      <c r="C881" s="4"/>
      <c r="D881" s="4" t="s">
        <v>2195</v>
      </c>
      <c r="E881" s="1"/>
      <c r="G881" s="1"/>
      <c r="H881" s="5"/>
      <c r="J881" s="4"/>
    </row>
    <row r="882" spans="1:10" ht="14.25" hidden="1" outlineLevel="3">
      <c r="A882" s="1" t="s">
        <v>2196</v>
      </c>
      <c r="B882" s="1"/>
      <c r="C882" s="4"/>
      <c r="D882" s="4" t="s">
        <v>2197</v>
      </c>
      <c r="E882" s="1"/>
      <c r="G882" s="1"/>
      <c r="H882" s="5"/>
      <c r="J882" s="4"/>
    </row>
    <row r="883" spans="1:10" ht="14.25" hidden="1" outlineLevel="3">
      <c r="A883" s="1" t="s">
        <v>2198</v>
      </c>
      <c r="B883" s="1"/>
      <c r="C883" s="4"/>
      <c r="D883" s="4" t="s">
        <v>2199</v>
      </c>
      <c r="E883" s="1"/>
      <c r="G883" s="1"/>
      <c r="H883" s="5"/>
      <c r="J883" s="4"/>
    </row>
    <row r="884" spans="1:10" ht="14.25" hidden="1" outlineLevel="3">
      <c r="A884" s="1" t="s">
        <v>2200</v>
      </c>
      <c r="B884" s="1"/>
      <c r="C884" s="4"/>
      <c r="D884" s="4" t="s">
        <v>2201</v>
      </c>
      <c r="E884" s="1"/>
      <c r="G884" s="1"/>
      <c r="H884" s="5"/>
      <c r="J884" s="4"/>
    </row>
    <row r="885" spans="1:10" ht="14.25" hidden="1" outlineLevel="3">
      <c r="A885" s="1" t="s">
        <v>2202</v>
      </c>
      <c r="B885" s="1"/>
      <c r="C885" s="4"/>
      <c r="D885" s="4" t="s">
        <v>2203</v>
      </c>
      <c r="E885" s="1"/>
      <c r="G885" s="1"/>
      <c r="H885" s="5"/>
      <c r="J885" s="4"/>
    </row>
    <row r="886" spans="1:10" ht="14.25" hidden="1" outlineLevel="2" collapsed="1">
      <c r="A886" s="1" t="s">
        <v>2204</v>
      </c>
      <c r="B886" s="1"/>
      <c r="C886" s="4"/>
      <c r="D886" s="20" t="s">
        <v>2205</v>
      </c>
      <c r="E886" s="1" t="str">
        <f>CONCATENATE("=",'Sistema de água potável'!$D$4,"-",'Sistema de água potável'!$D$8,D886)</f>
        <v>=XL01 WP001-WP01++LNC04.12</v>
      </c>
      <c r="G886" s="1"/>
      <c r="H886" s="5">
        <f>LEN(F886)</f>
        <v>0</v>
      </c>
      <c r="J886" s="4"/>
    </row>
    <row r="887" spans="1:10" ht="14.25" hidden="1" outlineLevel="3">
      <c r="A887" s="1" t="s">
        <v>2206</v>
      </c>
      <c r="B887" s="1"/>
      <c r="C887" s="4"/>
      <c r="D887" s="4" t="s">
        <v>2207</v>
      </c>
      <c r="E887" s="1"/>
      <c r="G887" s="1"/>
      <c r="H887" s="5"/>
      <c r="J887" s="4"/>
    </row>
    <row r="888" spans="1:10" ht="14.25" hidden="1" outlineLevel="3">
      <c r="A888" s="1" t="s">
        <v>2208</v>
      </c>
      <c r="B888" s="1"/>
      <c r="C888" s="4"/>
      <c r="D888" s="4" t="s">
        <v>2209</v>
      </c>
      <c r="E888" s="1"/>
      <c r="G888" s="1"/>
      <c r="H888" s="5"/>
      <c r="J888" s="4"/>
    </row>
    <row r="889" spans="1:10" ht="14.25" hidden="1" outlineLevel="3">
      <c r="A889" s="1" t="s">
        <v>2210</v>
      </c>
      <c r="B889" s="1"/>
      <c r="C889" s="4"/>
      <c r="D889" s="4" t="s">
        <v>2211</v>
      </c>
      <c r="E889" s="1"/>
      <c r="G889" s="1"/>
      <c r="H889" s="5"/>
      <c r="J889" s="4"/>
    </row>
    <row r="890" spans="1:10" ht="14.25" hidden="1" outlineLevel="3">
      <c r="A890" s="1" t="s">
        <v>2212</v>
      </c>
      <c r="B890" s="1"/>
      <c r="C890" s="4"/>
      <c r="D890" s="4" t="s">
        <v>2213</v>
      </c>
      <c r="E890" s="1"/>
      <c r="G890" s="1"/>
      <c r="H890" s="5"/>
      <c r="J890" s="4"/>
    </row>
    <row r="891" spans="1:10" ht="14.25" hidden="1" outlineLevel="3">
      <c r="A891" s="1" t="s">
        <v>2214</v>
      </c>
      <c r="B891" s="1"/>
      <c r="C891" s="4"/>
      <c r="D891" s="4" t="s">
        <v>2215</v>
      </c>
      <c r="E891" s="1"/>
      <c r="G891" s="1"/>
      <c r="H891" s="5"/>
      <c r="J891" s="4"/>
    </row>
    <row r="892" spans="1:10" ht="14.25" hidden="1" outlineLevel="3">
      <c r="A892" s="1" t="s">
        <v>2216</v>
      </c>
      <c r="B892" s="1"/>
      <c r="C892" s="4"/>
      <c r="D892" s="4" t="s">
        <v>2217</v>
      </c>
      <c r="E892" s="1"/>
      <c r="G892" s="1"/>
      <c r="H892" s="5"/>
      <c r="J892" s="4"/>
    </row>
    <row r="893" spans="1:10" ht="14.25" hidden="1" outlineLevel="3">
      <c r="A893" s="1" t="s">
        <v>2218</v>
      </c>
      <c r="B893" s="1"/>
      <c r="C893" s="4"/>
      <c r="D893" s="4" t="s">
        <v>2219</v>
      </c>
      <c r="E893" s="1"/>
      <c r="G893" s="1"/>
      <c r="H893" s="5"/>
      <c r="J893" s="4"/>
    </row>
    <row r="894" spans="1:10" ht="14.25" hidden="1" outlineLevel="3">
      <c r="A894" s="1" t="s">
        <v>2220</v>
      </c>
      <c r="B894" s="1"/>
      <c r="C894" s="4"/>
      <c r="D894" s="4" t="s">
        <v>2221</v>
      </c>
      <c r="E894" s="1"/>
      <c r="G894" s="1"/>
      <c r="H894" s="5"/>
      <c r="J894" s="4"/>
    </row>
    <row r="895" spans="1:10" ht="14.25" hidden="1" outlineLevel="3">
      <c r="A895" s="1" t="s">
        <v>2222</v>
      </c>
      <c r="B895" s="1"/>
      <c r="C895" s="4"/>
      <c r="D895" s="4" t="s">
        <v>2223</v>
      </c>
      <c r="E895" s="1"/>
      <c r="G895" s="1"/>
      <c r="H895" s="5"/>
      <c r="J895" s="4"/>
    </row>
    <row r="896" spans="1:10" ht="14.25" hidden="1" outlineLevel="3">
      <c r="A896" s="1" t="s">
        <v>2224</v>
      </c>
      <c r="B896" s="1"/>
      <c r="C896" s="4"/>
      <c r="D896" s="4" t="s">
        <v>2225</v>
      </c>
      <c r="E896" s="1"/>
      <c r="G896" s="1"/>
      <c r="H896" s="5"/>
      <c r="J896" s="4"/>
    </row>
    <row r="897" spans="1:10" ht="14.25" hidden="1" outlineLevel="3">
      <c r="A897" s="1" t="s">
        <v>2226</v>
      </c>
      <c r="B897" s="1"/>
      <c r="C897" s="4"/>
      <c r="D897" s="4" t="s">
        <v>2227</v>
      </c>
      <c r="E897" s="1"/>
      <c r="G897" s="1"/>
      <c r="H897" s="5"/>
      <c r="J897" s="4"/>
    </row>
    <row r="898" spans="1:10" ht="14.25" hidden="1" outlineLevel="3">
      <c r="A898" s="1" t="s">
        <v>2228</v>
      </c>
      <c r="B898" s="1"/>
      <c r="C898" s="4"/>
      <c r="D898" s="4" t="s">
        <v>2229</v>
      </c>
      <c r="E898" s="1"/>
      <c r="G898" s="1"/>
      <c r="H898" s="5"/>
      <c r="J898" s="4"/>
    </row>
    <row r="899" spans="1:10" ht="14.25" hidden="1" outlineLevel="3">
      <c r="A899" s="1" t="s">
        <v>2230</v>
      </c>
      <c r="B899" s="1"/>
      <c r="C899" s="4"/>
      <c r="D899" s="4" t="s">
        <v>2231</v>
      </c>
      <c r="E899" s="1"/>
      <c r="G899" s="1"/>
      <c r="H899" s="5"/>
      <c r="J899" s="4"/>
    </row>
    <row r="900" spans="1:10" ht="14.25" hidden="1" outlineLevel="3">
      <c r="A900" s="1" t="s">
        <v>2232</v>
      </c>
      <c r="B900" s="1"/>
      <c r="C900" s="4"/>
      <c r="D900" s="4" t="s">
        <v>2233</v>
      </c>
      <c r="E900" s="1"/>
      <c r="G900" s="1"/>
      <c r="H900" s="5"/>
      <c r="J900" s="4"/>
    </row>
    <row r="901" spans="1:10" ht="14.25" hidden="1" outlineLevel="3">
      <c r="A901" s="1" t="s">
        <v>2234</v>
      </c>
      <c r="B901" s="1"/>
      <c r="C901" s="4"/>
      <c r="D901" s="4" t="s">
        <v>2235</v>
      </c>
      <c r="E901" s="1"/>
      <c r="G901" s="1"/>
      <c r="H901" s="5"/>
      <c r="J901" s="4"/>
    </row>
    <row r="902" spans="1:10" ht="14.25" hidden="1" outlineLevel="3">
      <c r="A902" s="1" t="s">
        <v>2236</v>
      </c>
      <c r="B902" s="1"/>
      <c r="C902" s="4"/>
      <c r="D902" s="4" t="s">
        <v>2237</v>
      </c>
      <c r="E902" s="1"/>
      <c r="G902" s="1"/>
      <c r="H902" s="5"/>
      <c r="J902" s="4"/>
    </row>
    <row r="903" spans="1:10" ht="14.25" hidden="1" outlineLevel="2" collapsed="1">
      <c r="A903" s="1" t="s">
        <v>2238</v>
      </c>
      <c r="B903" s="1"/>
      <c r="C903" s="4"/>
      <c r="D903" s="20" t="s">
        <v>2239</v>
      </c>
      <c r="E903" s="1" t="str">
        <f>CONCATENATE("=",'Sistema de água potável'!$D$4,"-",'Sistema de água potável'!$D$8,D903)</f>
        <v>=XL01 WP001-WP01++LNC04.13</v>
      </c>
      <c r="G903" s="1"/>
      <c r="H903" s="5">
        <f>LEN(F903)</f>
        <v>0</v>
      </c>
      <c r="J903" s="4"/>
    </row>
    <row r="904" spans="1:10" ht="14.25" hidden="1" outlineLevel="3">
      <c r="A904" s="1" t="s">
        <v>2240</v>
      </c>
      <c r="B904" s="1"/>
      <c r="C904" s="4"/>
      <c r="D904" s="4" t="s">
        <v>2241</v>
      </c>
      <c r="E904" s="1"/>
      <c r="G904" s="1"/>
      <c r="H904" s="5"/>
      <c r="J904" s="4"/>
    </row>
    <row r="905" spans="1:10" ht="14.25" hidden="1" outlineLevel="3">
      <c r="A905" s="1" t="s">
        <v>2242</v>
      </c>
      <c r="B905" s="1"/>
      <c r="C905" s="4"/>
      <c r="D905" s="4" t="s">
        <v>2243</v>
      </c>
      <c r="E905" s="1"/>
      <c r="G905" s="1"/>
      <c r="H905" s="5"/>
      <c r="J905" s="4"/>
    </row>
    <row r="906" spans="1:10" ht="14.25" hidden="1" outlineLevel="3">
      <c r="A906" s="1" t="s">
        <v>2244</v>
      </c>
      <c r="B906" s="1"/>
      <c r="C906" s="4"/>
      <c r="D906" s="4" t="s">
        <v>2245</v>
      </c>
      <c r="E906" s="1"/>
      <c r="G906" s="1"/>
      <c r="H906" s="5"/>
      <c r="J906" s="4"/>
    </row>
    <row r="907" spans="1:10" ht="14.25" hidden="1" outlineLevel="3">
      <c r="A907" s="1" t="s">
        <v>2246</v>
      </c>
      <c r="B907" s="1"/>
      <c r="C907" s="4"/>
      <c r="D907" s="4" t="s">
        <v>2247</v>
      </c>
      <c r="E907" s="1"/>
      <c r="G907" s="1"/>
      <c r="H907" s="5"/>
      <c r="J907" s="4"/>
    </row>
    <row r="908" spans="1:10" ht="14.25" hidden="1" outlineLevel="3">
      <c r="A908" s="1" t="s">
        <v>2248</v>
      </c>
      <c r="B908" s="1"/>
      <c r="C908" s="4"/>
      <c r="D908" s="4" t="s">
        <v>2249</v>
      </c>
      <c r="E908" s="1"/>
      <c r="G908" s="1"/>
      <c r="H908" s="5"/>
      <c r="J908" s="4"/>
    </row>
    <row r="909" spans="1:10" ht="14.25" hidden="1" outlineLevel="3">
      <c r="A909" s="1" t="s">
        <v>2250</v>
      </c>
      <c r="B909" s="1"/>
      <c r="C909" s="4"/>
      <c r="D909" s="4" t="s">
        <v>2251</v>
      </c>
      <c r="E909" s="1"/>
      <c r="G909" s="1"/>
      <c r="H909" s="5"/>
      <c r="J909" s="4"/>
    </row>
    <row r="910" spans="1:10" ht="14.25" hidden="1" outlineLevel="3">
      <c r="A910" s="1" t="s">
        <v>2252</v>
      </c>
      <c r="B910" s="1"/>
      <c r="C910" s="4"/>
      <c r="D910" s="4" t="s">
        <v>2253</v>
      </c>
      <c r="E910" s="1"/>
      <c r="G910" s="1"/>
      <c r="H910" s="5"/>
      <c r="J910" s="4"/>
    </row>
    <row r="911" spans="1:10" ht="14.25" hidden="1" outlineLevel="3">
      <c r="A911" s="1" t="s">
        <v>2254</v>
      </c>
      <c r="B911" s="1"/>
      <c r="C911" s="4"/>
      <c r="D911" s="4" t="s">
        <v>2255</v>
      </c>
      <c r="E911" s="1"/>
      <c r="G911" s="1"/>
      <c r="H911" s="5"/>
      <c r="J911" s="4"/>
    </row>
    <row r="912" spans="1:10" ht="14.25" hidden="1" outlineLevel="3">
      <c r="A912" s="1" t="s">
        <v>2256</v>
      </c>
      <c r="B912" s="1"/>
      <c r="C912" s="4"/>
      <c r="D912" s="4" t="s">
        <v>2257</v>
      </c>
      <c r="E912" s="1"/>
      <c r="G912" s="1"/>
      <c r="H912" s="5"/>
      <c r="J912" s="4"/>
    </row>
    <row r="913" spans="1:10" ht="14.25" hidden="1" outlineLevel="3">
      <c r="A913" s="1" t="s">
        <v>2258</v>
      </c>
      <c r="B913" s="1"/>
      <c r="C913" s="4"/>
      <c r="D913" s="4" t="s">
        <v>2259</v>
      </c>
      <c r="E913" s="1"/>
      <c r="G913" s="1"/>
      <c r="H913" s="5"/>
      <c r="J913" s="4"/>
    </row>
    <row r="914" spans="1:10" ht="14.25" hidden="1" outlineLevel="3">
      <c r="A914" s="1" t="s">
        <v>2260</v>
      </c>
      <c r="B914" s="1"/>
      <c r="C914" s="4"/>
      <c r="D914" s="4" t="s">
        <v>2261</v>
      </c>
      <c r="E914" s="1"/>
      <c r="G914" s="1"/>
      <c r="H914" s="5"/>
      <c r="J914" s="4"/>
    </row>
    <row r="915" spans="1:10" ht="14.25" hidden="1" outlineLevel="3">
      <c r="A915" s="1" t="s">
        <v>2262</v>
      </c>
      <c r="B915" s="1"/>
      <c r="C915" s="4"/>
      <c r="D915" s="4" t="s">
        <v>2263</v>
      </c>
      <c r="E915" s="1"/>
      <c r="G915" s="1"/>
      <c r="H915" s="5"/>
      <c r="J915" s="4"/>
    </row>
    <row r="916" spans="1:10" ht="14.25" hidden="1" outlineLevel="3">
      <c r="A916" s="1" t="s">
        <v>2264</v>
      </c>
      <c r="B916" s="1"/>
      <c r="C916" s="4"/>
      <c r="D916" s="4" t="s">
        <v>2265</v>
      </c>
      <c r="E916" s="1"/>
      <c r="G916" s="1"/>
      <c r="H916" s="5"/>
      <c r="J916" s="4"/>
    </row>
    <row r="917" spans="1:10" ht="14.25" hidden="1" outlineLevel="3">
      <c r="A917" s="1" t="s">
        <v>2266</v>
      </c>
      <c r="B917" s="1"/>
      <c r="C917" s="4"/>
      <c r="D917" s="4" t="s">
        <v>2267</v>
      </c>
      <c r="E917" s="1"/>
      <c r="G917" s="1"/>
      <c r="H917" s="5"/>
      <c r="J917" s="4"/>
    </row>
    <row r="918" spans="1:10" ht="14.25" hidden="1" outlineLevel="3">
      <c r="A918" s="1" t="s">
        <v>2268</v>
      </c>
      <c r="B918" s="1"/>
      <c r="C918" s="4"/>
      <c r="D918" s="4" t="s">
        <v>2269</v>
      </c>
      <c r="E918" s="1"/>
      <c r="G918" s="1"/>
      <c r="H918" s="5"/>
      <c r="J918" s="4"/>
    </row>
    <row r="919" spans="1:10" ht="14.25" hidden="1" outlineLevel="3">
      <c r="A919" s="1" t="s">
        <v>2270</v>
      </c>
      <c r="B919" s="1"/>
      <c r="C919" s="4"/>
      <c r="D919" s="4" t="s">
        <v>2271</v>
      </c>
      <c r="E919" s="1"/>
      <c r="G919" s="1"/>
      <c r="H919" s="5"/>
      <c r="J919" s="4"/>
    </row>
    <row r="920" spans="1:10" ht="14.25" hidden="1" outlineLevel="2" collapsed="1">
      <c r="A920" s="1" t="s">
        <v>2272</v>
      </c>
      <c r="B920" s="1"/>
      <c r="C920" s="4"/>
      <c r="D920" s="20" t="s">
        <v>2273</v>
      </c>
      <c r="E920" s="1" t="str">
        <f>CONCATENATE("=",'Sistema de água potável'!$D$4,"-",'Sistema de água potável'!$D$8,D920)</f>
        <v>=XL01 WP001-WP01++LNC04.14</v>
      </c>
      <c r="G920" s="1"/>
      <c r="H920" s="5">
        <f>LEN(F920)</f>
        <v>0</v>
      </c>
      <c r="J920" s="4"/>
    </row>
    <row r="921" spans="1:10" ht="14.25" hidden="1" outlineLevel="3">
      <c r="A921" s="1" t="s">
        <v>2274</v>
      </c>
      <c r="B921" s="1"/>
      <c r="C921" s="4"/>
      <c r="D921" s="4" t="s">
        <v>2275</v>
      </c>
      <c r="E921" s="1"/>
      <c r="G921" s="1"/>
      <c r="H921" s="5"/>
      <c r="J921" s="4"/>
    </row>
    <row r="922" spans="1:10" ht="14.25" hidden="1" outlineLevel="3">
      <c r="A922" s="1" t="s">
        <v>2276</v>
      </c>
      <c r="B922" s="1"/>
      <c r="C922" s="4"/>
      <c r="D922" s="4" t="s">
        <v>2277</v>
      </c>
      <c r="E922" s="1"/>
      <c r="G922" s="1"/>
      <c r="H922" s="5"/>
      <c r="J922" s="4"/>
    </row>
    <row r="923" spans="1:10" ht="14.25" hidden="1" outlineLevel="3">
      <c r="A923" s="1" t="s">
        <v>2278</v>
      </c>
      <c r="B923" s="1"/>
      <c r="C923" s="4"/>
      <c r="D923" s="4" t="s">
        <v>2279</v>
      </c>
      <c r="E923" s="1"/>
      <c r="G923" s="1"/>
      <c r="H923" s="5"/>
      <c r="J923" s="4"/>
    </row>
    <row r="924" spans="1:10" ht="14.25" hidden="1" outlineLevel="3">
      <c r="A924" s="1" t="s">
        <v>2280</v>
      </c>
      <c r="B924" s="1"/>
      <c r="C924" s="4"/>
      <c r="D924" s="4" t="s">
        <v>2281</v>
      </c>
      <c r="E924" s="1"/>
      <c r="G924" s="1"/>
      <c r="H924" s="5"/>
      <c r="J924" s="4"/>
    </row>
    <row r="925" spans="1:10" ht="14.25" hidden="1" outlineLevel="3">
      <c r="A925" s="1" t="s">
        <v>2282</v>
      </c>
      <c r="B925" s="1"/>
      <c r="C925" s="4"/>
      <c r="D925" s="4" t="s">
        <v>2283</v>
      </c>
      <c r="E925" s="1"/>
      <c r="G925" s="1"/>
      <c r="H925" s="5"/>
      <c r="J925" s="4"/>
    </row>
    <row r="926" spans="1:10" ht="14.25" outlineLevel="1" collapsed="1">
      <c r="A926" s="1" t="s">
        <v>2284</v>
      </c>
      <c r="B926" s="1" t="s">
        <v>2285</v>
      </c>
      <c r="C926" s="4" t="s">
        <v>2286</v>
      </c>
      <c r="D926" s="20" t="s">
        <v>2287</v>
      </c>
      <c r="E926" s="1" t="str">
        <f>CONCATENATE("=",'Sistema de água potável'!$D$4,"-",'Sistema de água potável'!$D$8,D926)</f>
        <v>=XL01 WP001-WP01++LNC05</v>
      </c>
      <c r="G926" s="1" t="str">
        <f>CONCATENATE("=",'Sistema de água potável'!$D$4,"-",'Sistema de água potável'!$D$8,"++",D926)</f>
        <v>=XL01 WP001-WP01++++LNC05</v>
      </c>
      <c r="H926" s="5">
        <f t="shared" ref="H926:H1075" si="23">LEN(F926)</f>
        <v>0</v>
      </c>
      <c r="J926" s="4"/>
    </row>
    <row r="927" spans="1:10" ht="14.25" hidden="1" outlineLevel="2" collapsed="1">
      <c r="A927" s="1" t="s">
        <v>2288</v>
      </c>
      <c r="B927" s="1" t="s">
        <v>2285</v>
      </c>
      <c r="C927" s="4" t="s">
        <v>2286</v>
      </c>
      <c r="D927" s="20" t="s">
        <v>2289</v>
      </c>
      <c r="E927" s="1" t="str">
        <f>CONCATENATE("=",'Sistema de água potável'!$D$4,"-",'Sistema de água potável'!$D$8,D927)</f>
        <v>=XL01 WP001-WP01++LNC05.01</v>
      </c>
      <c r="G927" s="1" t="s">
        <v>2290</v>
      </c>
      <c r="H927" s="5">
        <f t="shared" si="23"/>
        <v>0</v>
      </c>
      <c r="J927" s="4"/>
    </row>
    <row r="928" spans="1:10" ht="14.25" hidden="1" outlineLevel="3">
      <c r="A928" s="1" t="s">
        <v>2291</v>
      </c>
      <c r="C928" s="4"/>
      <c r="D928" s="20" t="s">
        <v>2292</v>
      </c>
      <c r="E928" s="1" t="str">
        <f>CONCATENATE("=",'Sistema de água potável'!$D$4,"-",'Sistema de água potável'!$D$8,D928)</f>
        <v>=XL01 WP001-WP01++LNC05.01001</v>
      </c>
      <c r="G928" s="1" t="s">
        <v>2293</v>
      </c>
      <c r="H928" s="5">
        <f t="shared" si="23"/>
        <v>0</v>
      </c>
      <c r="J928" s="4"/>
    </row>
    <row r="929" spans="1:10" ht="14.25" hidden="1" outlineLevel="3">
      <c r="A929" s="1" t="s">
        <v>2294</v>
      </c>
      <c r="C929" s="4"/>
      <c r="D929" s="20" t="s">
        <v>2295</v>
      </c>
      <c r="E929" s="1" t="str">
        <f>CONCATENATE("=",'Sistema de água potável'!$D$4,"-",'Sistema de água potável'!$D$8,D929)</f>
        <v>=XL01 WP001-WP01++LNC05.01002</v>
      </c>
      <c r="G929" s="1" t="s">
        <v>2296</v>
      </c>
      <c r="H929" s="5">
        <f t="shared" si="23"/>
        <v>0</v>
      </c>
      <c r="J929" s="4"/>
    </row>
    <row r="930" spans="1:10" ht="14.25" hidden="1" outlineLevel="3">
      <c r="A930" s="1" t="s">
        <v>2297</v>
      </c>
      <c r="C930" s="4"/>
      <c r="D930" s="20" t="s">
        <v>2298</v>
      </c>
      <c r="E930" s="1" t="str">
        <f>CONCATENATE("=",'Sistema de água potável'!$D$4,"-",'Sistema de água potável'!$D$8,D930)</f>
        <v>=XL01 WP001-WP01++LNC05.01003</v>
      </c>
      <c r="G930" s="1" t="s">
        <v>2293</v>
      </c>
      <c r="H930" s="5">
        <f t="shared" si="23"/>
        <v>0</v>
      </c>
      <c r="J930" s="4"/>
    </row>
    <row r="931" spans="1:10" ht="14.25" hidden="1" outlineLevel="2" collapsed="1">
      <c r="A931" s="1" t="s">
        <v>2299</v>
      </c>
      <c r="B931" s="1" t="s">
        <v>2285</v>
      </c>
      <c r="C931" s="4" t="s">
        <v>2286</v>
      </c>
      <c r="D931" s="20" t="s">
        <v>2300</v>
      </c>
      <c r="E931" s="1" t="str">
        <f>CONCATENATE("=",'Sistema de água potável'!$D$4,"-",'Sistema de água potável'!$D$8,D931)</f>
        <v>=XL01 WP001-WP01++LNC05.02</v>
      </c>
      <c r="G931" s="1" t="s">
        <v>2290</v>
      </c>
      <c r="H931" s="5">
        <f t="shared" si="23"/>
        <v>0</v>
      </c>
      <c r="J931" s="4"/>
    </row>
    <row r="932" spans="1:10" ht="14.25" hidden="1" outlineLevel="3">
      <c r="A932" s="1" t="s">
        <v>2301</v>
      </c>
      <c r="B932" s="1"/>
      <c r="C932" s="4"/>
      <c r="D932" s="20" t="s">
        <v>2302</v>
      </c>
      <c r="E932" s="1" t="str">
        <f>CONCATENATE("=",'Sistema de água potável'!$D$4,"-",'Sistema de água potável'!$D$8,D932)</f>
        <v>=XL01 WP001-WP01++LNC05.02001</v>
      </c>
      <c r="G932" s="1" t="s">
        <v>2303</v>
      </c>
      <c r="H932" s="5">
        <f t="shared" si="23"/>
        <v>0</v>
      </c>
      <c r="J932" s="4"/>
    </row>
    <row r="933" spans="1:10" ht="14.25" hidden="1" outlineLevel="3">
      <c r="A933" s="1" t="s">
        <v>2304</v>
      </c>
      <c r="B933" s="1"/>
      <c r="C933" s="4"/>
      <c r="D933" s="20" t="s">
        <v>2305</v>
      </c>
      <c r="E933" s="1" t="str">
        <f>CONCATENATE("=",'Sistema de água potável'!$D$4,"-",'Sistema de água potável'!$D$8,D933)</f>
        <v>=XL01 WP001-WP01++LNC05.02002</v>
      </c>
      <c r="G933" s="1" t="s">
        <v>2306</v>
      </c>
      <c r="H933" s="5">
        <f t="shared" si="23"/>
        <v>0</v>
      </c>
      <c r="J933" s="4"/>
    </row>
    <row r="934" spans="1:10" ht="14.25" hidden="1" outlineLevel="2" collapsed="1">
      <c r="A934" s="1" t="s">
        <v>2307</v>
      </c>
      <c r="B934" s="1" t="s">
        <v>2285</v>
      </c>
      <c r="C934" s="4" t="s">
        <v>2286</v>
      </c>
      <c r="D934" s="20" t="s">
        <v>2308</v>
      </c>
      <c r="E934" s="1" t="str">
        <f>CONCATENATE("=",'Sistema de água potável'!$D$4,"-",'Sistema de água potável'!$D$8,D934)</f>
        <v>=XL01 WP001-WP01++LNC05.03</v>
      </c>
      <c r="G934" s="1" t="s">
        <v>2290</v>
      </c>
      <c r="H934" s="5">
        <f t="shared" si="23"/>
        <v>0</v>
      </c>
      <c r="J934" s="4"/>
    </row>
    <row r="935" spans="1:10" ht="14.25" hidden="1" outlineLevel="3">
      <c r="A935" s="1" t="s">
        <v>2309</v>
      </c>
      <c r="B935" s="1"/>
      <c r="C935" s="4"/>
      <c r="D935" s="20" t="s">
        <v>2310</v>
      </c>
      <c r="E935" s="1" t="str">
        <f>CONCATENATE("=",'Sistema de água potável'!$D$4,"-",'Sistema de água potável'!$D$8,D935)</f>
        <v>=XL01 WP001-WP01++LNC05.03001</v>
      </c>
      <c r="G935" s="1" t="s">
        <v>2303</v>
      </c>
      <c r="H935" s="5">
        <f t="shared" si="23"/>
        <v>0</v>
      </c>
      <c r="J935" s="4"/>
    </row>
    <row r="936" spans="1:10" ht="14.25" hidden="1" outlineLevel="3">
      <c r="A936" s="1" t="s">
        <v>2311</v>
      </c>
      <c r="B936" s="1"/>
      <c r="C936" s="4"/>
      <c r="D936" s="20" t="s">
        <v>2312</v>
      </c>
      <c r="E936" s="1" t="str">
        <f>CONCATENATE("=",'Sistema de água potável'!$D$4,"-",'Sistema de água potável'!$D$8,D936)</f>
        <v>=XL01 WP001-WP01++LNC05.03002</v>
      </c>
      <c r="G936" s="1" t="s">
        <v>2306</v>
      </c>
      <c r="H936" s="5">
        <f t="shared" si="23"/>
        <v>0</v>
      </c>
      <c r="J936" s="4"/>
    </row>
    <row r="937" spans="1:10" ht="14.25" hidden="1" outlineLevel="2" collapsed="1">
      <c r="A937" s="1" t="s">
        <v>2313</v>
      </c>
      <c r="B937" s="1" t="s">
        <v>2285</v>
      </c>
      <c r="C937" s="4" t="s">
        <v>2286</v>
      </c>
      <c r="D937" s="20" t="s">
        <v>2314</v>
      </c>
      <c r="E937" s="1" t="str">
        <f>CONCATENATE("=",'Sistema de água potável'!$D$4,"-",'Sistema de água potável'!$D$8,D937)</f>
        <v>=XL01 WP001-WP01++LNC05.04</v>
      </c>
      <c r="G937" s="1" t="s">
        <v>2290</v>
      </c>
      <c r="H937" s="5">
        <f t="shared" si="23"/>
        <v>0</v>
      </c>
      <c r="J937" s="4"/>
    </row>
    <row r="938" spans="1:10" ht="14.25" hidden="1" outlineLevel="3">
      <c r="A938" s="1" t="s">
        <v>2315</v>
      </c>
      <c r="B938" s="1"/>
      <c r="C938" s="4"/>
      <c r="D938" s="20" t="s">
        <v>2316</v>
      </c>
      <c r="E938" s="1" t="str">
        <f>CONCATENATE("=",'Sistema de água potável'!$D$4,"-",'Sistema de água potável'!$D$8,D938)</f>
        <v>=XL01 WP001-WP01++LNC05.04001</v>
      </c>
      <c r="G938" s="1" t="s">
        <v>2303</v>
      </c>
      <c r="H938" s="5">
        <f t="shared" si="23"/>
        <v>0</v>
      </c>
      <c r="J938" s="4"/>
    </row>
    <row r="939" spans="1:10" ht="14.25" hidden="1" outlineLevel="3">
      <c r="A939" s="1" t="s">
        <v>2317</v>
      </c>
      <c r="B939" s="1"/>
      <c r="C939" s="4"/>
      <c r="D939" s="20" t="s">
        <v>2318</v>
      </c>
      <c r="E939" s="1" t="str">
        <f>CONCATENATE("=",'Sistema de água potável'!$D$4,"-",'Sistema de água potável'!$D$8,D939)</f>
        <v>=XL01 WP001-WP01++LNC05.04002</v>
      </c>
      <c r="G939" s="1" t="s">
        <v>2306</v>
      </c>
      <c r="H939" s="5">
        <f t="shared" si="23"/>
        <v>0</v>
      </c>
      <c r="J939" s="4"/>
    </row>
    <row r="940" spans="1:10" ht="14.25" hidden="1" outlineLevel="2" collapsed="1">
      <c r="A940" s="1" t="s">
        <v>2319</v>
      </c>
      <c r="B940" s="1" t="s">
        <v>2285</v>
      </c>
      <c r="C940" s="4" t="s">
        <v>2286</v>
      </c>
      <c r="D940" s="20" t="s">
        <v>2320</v>
      </c>
      <c r="E940" s="1" t="str">
        <f>CONCATENATE("=",'Sistema de água potável'!$D$4,"-",'Sistema de água potável'!$D$8,D940)</f>
        <v>=XL01 WP001-WP01++LNC05.05</v>
      </c>
      <c r="G940" s="1" t="s">
        <v>2290</v>
      </c>
      <c r="H940" s="5">
        <f t="shared" si="23"/>
        <v>0</v>
      </c>
      <c r="J940" s="4"/>
    </row>
    <row r="941" spans="1:10" ht="14.25" hidden="1" outlineLevel="3">
      <c r="A941" s="1" t="s">
        <v>2321</v>
      </c>
      <c r="B941" s="1"/>
      <c r="C941" s="4"/>
      <c r="D941" s="20" t="s">
        <v>2322</v>
      </c>
      <c r="E941" s="1" t="str">
        <f>CONCATENATE("=",'Sistema de água potável'!$D$4,"-",'Sistema de água potável'!$D$8,D941)</f>
        <v>=XL01 WP001-WP01++LNC05.05001</v>
      </c>
      <c r="G941" s="1" t="s">
        <v>2303</v>
      </c>
      <c r="H941" s="5">
        <f t="shared" si="23"/>
        <v>0</v>
      </c>
      <c r="J941" s="4"/>
    </row>
    <row r="942" spans="1:10" ht="14.25" hidden="1" outlineLevel="3">
      <c r="A942" s="1" t="s">
        <v>2323</v>
      </c>
      <c r="B942" s="1"/>
      <c r="C942" s="4"/>
      <c r="D942" s="20" t="s">
        <v>2324</v>
      </c>
      <c r="E942" s="1" t="str">
        <f>CONCATENATE("=",'Sistema de água potável'!$D$4,"-",'Sistema de água potável'!$D$8,D942)</f>
        <v>=XL01 WP001-WP01++LNC05.05002</v>
      </c>
      <c r="G942" s="1" t="s">
        <v>2306</v>
      </c>
      <c r="H942" s="5">
        <f t="shared" si="23"/>
        <v>0</v>
      </c>
      <c r="J942" s="4"/>
    </row>
    <row r="943" spans="1:10" ht="14.25" hidden="1" outlineLevel="2" collapsed="1">
      <c r="A943" s="1" t="s">
        <v>2325</v>
      </c>
      <c r="B943" s="1" t="s">
        <v>2285</v>
      </c>
      <c r="C943" s="4" t="s">
        <v>2286</v>
      </c>
      <c r="D943" s="20" t="s">
        <v>2326</v>
      </c>
      <c r="E943" s="1" t="str">
        <f>CONCATENATE("=",'Sistema de água potável'!$D$4,"-",'Sistema de água potável'!$D$8,D943)</f>
        <v>=XL01 WP001-WP01++LNC05.06</v>
      </c>
      <c r="G943" s="1" t="s">
        <v>2290</v>
      </c>
      <c r="H943" s="5">
        <f t="shared" si="23"/>
        <v>0</v>
      </c>
      <c r="J943" s="4"/>
    </row>
    <row r="944" spans="1:10" ht="14.25" hidden="1" outlineLevel="3">
      <c r="A944" s="1" t="s">
        <v>2327</v>
      </c>
      <c r="B944" s="1"/>
      <c r="C944" s="4"/>
      <c r="D944" s="20" t="s">
        <v>2328</v>
      </c>
      <c r="E944" s="1" t="str">
        <f>CONCATENATE("=",'Sistema de água potável'!$D$4,"-",'Sistema de água potável'!$D$8,D944)</f>
        <v>=XL01 WP001-WP01++LNC05.06001</v>
      </c>
      <c r="G944" s="1" t="s">
        <v>2303</v>
      </c>
      <c r="H944" s="5">
        <f t="shared" si="23"/>
        <v>0</v>
      </c>
      <c r="J944" s="4"/>
    </row>
    <row r="945" spans="1:10" ht="14.25" hidden="1" outlineLevel="3">
      <c r="A945" s="1" t="s">
        <v>2329</v>
      </c>
      <c r="B945" s="1"/>
      <c r="C945" s="4"/>
      <c r="D945" s="20" t="s">
        <v>2330</v>
      </c>
      <c r="E945" s="1" t="str">
        <f>CONCATENATE("=",'Sistema de água potável'!$D$4,"-",'Sistema de água potável'!$D$8,D945)</f>
        <v>=XL01 WP001-WP01++LNC05.06002</v>
      </c>
      <c r="G945" s="1" t="s">
        <v>2306</v>
      </c>
      <c r="H945" s="5">
        <f t="shared" si="23"/>
        <v>0</v>
      </c>
      <c r="J945" s="4"/>
    </row>
    <row r="946" spans="1:10" ht="14.25" hidden="1" outlineLevel="2" collapsed="1">
      <c r="A946" s="1" t="s">
        <v>2331</v>
      </c>
      <c r="B946" s="1" t="s">
        <v>2285</v>
      </c>
      <c r="C946" s="4" t="s">
        <v>2286</v>
      </c>
      <c r="D946" s="20" t="s">
        <v>2332</v>
      </c>
      <c r="E946" s="1" t="str">
        <f>CONCATENATE("=",'Sistema de água potável'!$D$4,"-",'Sistema de água potável'!$D$8,D946)</f>
        <v>=XL01 WP001-WP01++LNC05.07</v>
      </c>
      <c r="G946" s="1" t="s">
        <v>2290</v>
      </c>
      <c r="H946" s="5">
        <f t="shared" si="23"/>
        <v>0</v>
      </c>
      <c r="J946" s="4"/>
    </row>
    <row r="947" spans="1:10" ht="14.25" hidden="1" outlineLevel="3">
      <c r="A947" s="1" t="s">
        <v>2333</v>
      </c>
      <c r="B947" s="1"/>
      <c r="C947" s="4"/>
      <c r="D947" s="20" t="s">
        <v>2334</v>
      </c>
      <c r="E947" s="1" t="str">
        <f>CONCATENATE("=",'Sistema de água potável'!$D$4,"-",'Sistema de água potável'!$D$8,D947)</f>
        <v>=XL01 WP001-WP01++LNC05.07001</v>
      </c>
      <c r="G947" s="1" t="s">
        <v>2303</v>
      </c>
      <c r="H947" s="5">
        <f t="shared" si="23"/>
        <v>0</v>
      </c>
      <c r="J947" s="4"/>
    </row>
    <row r="948" spans="1:10" ht="14.25" hidden="1" outlineLevel="3">
      <c r="A948" s="1" t="s">
        <v>2335</v>
      </c>
      <c r="B948" s="1"/>
      <c r="C948" s="4"/>
      <c r="D948" s="20" t="s">
        <v>2336</v>
      </c>
      <c r="E948" s="1" t="str">
        <f>CONCATENATE("=",'Sistema de água potável'!$D$4,"-",'Sistema de água potável'!$D$8,D948)</f>
        <v>=XL01 WP001-WP01++LNC05.07002</v>
      </c>
      <c r="G948" s="1" t="s">
        <v>2306</v>
      </c>
      <c r="H948" s="5">
        <f t="shared" si="23"/>
        <v>0</v>
      </c>
      <c r="J948" s="4"/>
    </row>
    <row r="949" spans="1:10" ht="14.25" hidden="1" outlineLevel="2" collapsed="1">
      <c r="A949" s="1" t="s">
        <v>2337</v>
      </c>
      <c r="B949" s="1" t="s">
        <v>2285</v>
      </c>
      <c r="C949" s="4" t="s">
        <v>2286</v>
      </c>
      <c r="D949" s="20" t="s">
        <v>2338</v>
      </c>
      <c r="E949" s="1" t="str">
        <f>CONCATENATE("=",'Sistema de água potável'!$D$4,"-",'Sistema de água potável'!$D$8,D949)</f>
        <v>=XL01 WP001-WP01++LNC05.08</v>
      </c>
      <c r="G949" s="1" t="s">
        <v>2290</v>
      </c>
      <c r="H949" s="5">
        <f t="shared" si="23"/>
        <v>0</v>
      </c>
      <c r="J949" s="4"/>
    </row>
    <row r="950" spans="1:10" ht="14.25" hidden="1" outlineLevel="3">
      <c r="A950" s="1" t="s">
        <v>2339</v>
      </c>
      <c r="B950" s="1"/>
      <c r="C950" s="4"/>
      <c r="D950" s="20" t="s">
        <v>2340</v>
      </c>
      <c r="E950" s="1" t="str">
        <f>CONCATENATE("=",'Sistema de água potável'!$D$4,"-",'Sistema de água potável'!$D$8,D950)</f>
        <v>=XL01 WP001-WP01++LNC05.08001</v>
      </c>
      <c r="G950" s="1"/>
      <c r="H950" s="5">
        <f t="shared" si="23"/>
        <v>0</v>
      </c>
      <c r="J950" s="4"/>
    </row>
    <row r="951" spans="1:10" ht="14.25" hidden="1" outlineLevel="3">
      <c r="A951" s="1" t="s">
        <v>2341</v>
      </c>
      <c r="B951" s="1"/>
      <c r="C951" s="4"/>
      <c r="D951" s="20" t="s">
        <v>2342</v>
      </c>
      <c r="E951" s="1" t="str">
        <f>CONCATENATE("=",'Sistema de água potável'!$D$4,"-",'Sistema de água potável'!$D$8,D951)</f>
        <v>=XL01 WP001-WP01++LNC05.08002</v>
      </c>
      <c r="G951" s="1" t="s">
        <v>2306</v>
      </c>
      <c r="H951" s="5">
        <f t="shared" si="23"/>
        <v>0</v>
      </c>
      <c r="J951" s="4"/>
    </row>
    <row r="952" spans="1:10" ht="14.25" hidden="1" outlineLevel="2" collapsed="1">
      <c r="A952" s="1" t="s">
        <v>2343</v>
      </c>
      <c r="B952" s="1" t="s">
        <v>2285</v>
      </c>
      <c r="C952" s="4" t="s">
        <v>2286</v>
      </c>
      <c r="D952" s="20" t="s">
        <v>2344</v>
      </c>
      <c r="E952" s="1" t="str">
        <f>CONCATENATE("=",'Sistema de água potável'!$D$4,"-",'Sistema de água potável'!$D$8,D952)</f>
        <v>=XL01 WP001-WP01++LNC05.09</v>
      </c>
      <c r="G952" s="1" t="s">
        <v>2290</v>
      </c>
      <c r="H952" s="5">
        <f t="shared" si="23"/>
        <v>0</v>
      </c>
      <c r="J952" s="4"/>
    </row>
    <row r="953" spans="1:10" ht="14.25" hidden="1" outlineLevel="3">
      <c r="A953" s="1" t="s">
        <v>2345</v>
      </c>
      <c r="B953" s="1"/>
      <c r="C953" s="4"/>
      <c r="D953" s="20" t="s">
        <v>2346</v>
      </c>
      <c r="E953" s="1" t="str">
        <f>CONCATENATE("=",'Sistema de água potável'!$D$4,"-",'Sistema de água potável'!$D$8,D953)</f>
        <v>=XL01 WP001-WP01++LNC05.09001</v>
      </c>
      <c r="G953" s="1" t="s">
        <v>2303</v>
      </c>
      <c r="H953" s="5">
        <f t="shared" si="23"/>
        <v>0</v>
      </c>
      <c r="J953" s="4"/>
    </row>
    <row r="954" spans="1:10" ht="14.25" hidden="1" outlineLevel="3">
      <c r="A954" s="1" t="s">
        <v>2347</v>
      </c>
      <c r="B954" s="1"/>
      <c r="C954" s="4"/>
      <c r="D954" s="20" t="s">
        <v>2348</v>
      </c>
      <c r="E954" s="1" t="str">
        <f>CONCATENATE("=",'Sistema de água potável'!$D$4,"-",'Sistema de água potável'!$D$8,D954)</f>
        <v>=XL01 WP001-WP01++LNC05.09002</v>
      </c>
      <c r="G954" s="1" t="s">
        <v>2306</v>
      </c>
      <c r="H954" s="5">
        <f t="shared" si="23"/>
        <v>0</v>
      </c>
      <c r="J954" s="4"/>
    </row>
    <row r="955" spans="1:10" ht="14.25" hidden="1" outlineLevel="2" collapsed="1">
      <c r="A955" s="1" t="s">
        <v>2349</v>
      </c>
      <c r="B955" s="1" t="s">
        <v>2285</v>
      </c>
      <c r="C955" s="4" t="s">
        <v>2286</v>
      </c>
      <c r="D955" s="20" t="s">
        <v>2350</v>
      </c>
      <c r="E955" s="1" t="str">
        <f>CONCATENATE("=",'Sistema de água potável'!$D$4,"-",'Sistema de água potável'!$D$8,D955)</f>
        <v>=XL01 WP001-WP01++LNC05.10</v>
      </c>
      <c r="G955" s="1" t="s">
        <v>2290</v>
      </c>
      <c r="H955" s="5">
        <f t="shared" si="23"/>
        <v>0</v>
      </c>
      <c r="J955" s="4"/>
    </row>
    <row r="956" spans="1:10" ht="14.25" hidden="1" outlineLevel="3">
      <c r="A956" s="1" t="s">
        <v>2351</v>
      </c>
      <c r="B956" s="1"/>
      <c r="C956" s="4"/>
      <c r="D956" s="20" t="s">
        <v>2352</v>
      </c>
      <c r="E956" s="1" t="str">
        <f>CONCATENATE("=",'Sistema de água potável'!$D$4,"-",'Sistema de água potável'!$D$8,D956)</f>
        <v>=XL01 WP001-WP01++LNC05.10001</v>
      </c>
      <c r="G956" s="1" t="s">
        <v>2303</v>
      </c>
      <c r="H956" s="5">
        <f t="shared" si="23"/>
        <v>0</v>
      </c>
      <c r="J956" s="4"/>
    </row>
    <row r="957" spans="1:10" ht="14.25" hidden="1" outlineLevel="3">
      <c r="A957" s="1" t="s">
        <v>2353</v>
      </c>
      <c r="B957" s="1"/>
      <c r="C957" s="4"/>
      <c r="D957" s="20" t="s">
        <v>2354</v>
      </c>
      <c r="E957" s="1" t="str">
        <f>CONCATENATE("=",'Sistema de água potável'!$D$4,"-",'Sistema de água potável'!$D$8,D957)</f>
        <v>=XL01 WP001-WP01++LNC05.10002</v>
      </c>
      <c r="G957" s="1" t="s">
        <v>2306</v>
      </c>
      <c r="H957" s="5">
        <f t="shared" si="23"/>
        <v>0</v>
      </c>
      <c r="J957" s="4"/>
    </row>
    <row r="958" spans="1:10" ht="14.25" hidden="1" outlineLevel="2" collapsed="1">
      <c r="A958" s="1" t="s">
        <v>2355</v>
      </c>
      <c r="B958" s="1" t="s">
        <v>2285</v>
      </c>
      <c r="C958" s="4" t="s">
        <v>2286</v>
      </c>
      <c r="D958" s="20" t="s">
        <v>2356</v>
      </c>
      <c r="E958" s="1" t="str">
        <f>CONCATENATE("=",'Sistema de água potável'!$D$4,"-",'Sistema de água potável'!$D$8,D958)</f>
        <v>=XL01 WP001-WP01++LNC05.11</v>
      </c>
      <c r="G958" s="1" t="s">
        <v>2290</v>
      </c>
      <c r="H958" s="5">
        <f t="shared" si="23"/>
        <v>0</v>
      </c>
      <c r="J958" s="4"/>
    </row>
    <row r="959" spans="1:10" ht="14.25" hidden="1" outlineLevel="3">
      <c r="A959" s="1" t="s">
        <v>2357</v>
      </c>
      <c r="B959" s="1"/>
      <c r="C959" s="4"/>
      <c r="D959" s="20" t="s">
        <v>2358</v>
      </c>
      <c r="E959" s="1" t="str">
        <f>CONCATENATE("=",'Sistema de água potável'!$D$4,"-",'Sistema de água potável'!$D$8,D959)</f>
        <v>=XL01 WP001-WP01++LNC05.11001</v>
      </c>
      <c r="G959" s="1" t="s">
        <v>2303</v>
      </c>
      <c r="H959" s="5">
        <f t="shared" si="23"/>
        <v>0</v>
      </c>
      <c r="J959" s="4"/>
    </row>
    <row r="960" spans="1:10" ht="14.25" hidden="1" outlineLevel="3">
      <c r="A960" s="1" t="s">
        <v>2359</v>
      </c>
      <c r="B960" s="1"/>
      <c r="C960" s="4"/>
      <c r="D960" s="20" t="s">
        <v>2360</v>
      </c>
      <c r="E960" s="1" t="str">
        <f>CONCATENATE("=",'Sistema de água potável'!$D$4,"-",'Sistema de água potável'!$D$8,D960)</f>
        <v>=XL01 WP001-WP01++LNC05.11002</v>
      </c>
      <c r="G960" s="1" t="s">
        <v>2306</v>
      </c>
      <c r="H960" s="5">
        <f t="shared" si="23"/>
        <v>0</v>
      </c>
      <c r="J960" s="4"/>
    </row>
    <row r="961" spans="1:10" ht="14.25" hidden="1" outlineLevel="2" collapsed="1">
      <c r="A961" s="1" t="s">
        <v>2361</v>
      </c>
      <c r="B961" s="1" t="s">
        <v>2285</v>
      </c>
      <c r="C961" s="4" t="s">
        <v>2286</v>
      </c>
      <c r="D961" s="20" t="s">
        <v>2362</v>
      </c>
      <c r="E961" s="1" t="str">
        <f>CONCATENATE("=",'Sistema de água potável'!$D$4,"-",'Sistema de água potável'!$D$8,D961)</f>
        <v>=XL01 WP001-WP01++LNC05.12</v>
      </c>
      <c r="G961" s="1" t="s">
        <v>2290</v>
      </c>
      <c r="H961" s="5">
        <f t="shared" si="23"/>
        <v>0</v>
      </c>
      <c r="J961" s="4"/>
    </row>
    <row r="962" spans="1:10" ht="14.25" hidden="1" outlineLevel="3">
      <c r="A962" s="1" t="s">
        <v>2363</v>
      </c>
      <c r="B962" s="1"/>
      <c r="C962" s="4"/>
      <c r="D962" s="20" t="s">
        <v>2364</v>
      </c>
      <c r="E962" s="1" t="str">
        <f>CONCATENATE("=",'Sistema de água potável'!$D$4,"-",'Sistema de água potável'!$D$8,D962)</f>
        <v>=XL01 WP001-WP01++LNC05.12001</v>
      </c>
      <c r="G962" s="1"/>
      <c r="H962" s="5">
        <f t="shared" si="23"/>
        <v>0</v>
      </c>
      <c r="J962" s="4"/>
    </row>
    <row r="963" spans="1:10" ht="14.25" hidden="1" outlineLevel="3">
      <c r="A963" s="1" t="s">
        <v>2365</v>
      </c>
      <c r="B963" s="1"/>
      <c r="C963" s="4"/>
      <c r="D963" s="20" t="s">
        <v>2366</v>
      </c>
      <c r="E963" s="1" t="str">
        <f>CONCATENATE("=",'Sistema de água potável'!$D$4,"-",'Sistema de água potável'!$D$8,D963)</f>
        <v>=XL01 WP001-WP01++LNC05.12002</v>
      </c>
      <c r="G963" s="1" t="s">
        <v>2306</v>
      </c>
      <c r="H963" s="5">
        <f t="shared" si="23"/>
        <v>0</v>
      </c>
      <c r="J963" s="4"/>
    </row>
    <row r="964" spans="1:10" ht="14.25" hidden="1" outlineLevel="2" collapsed="1">
      <c r="A964" s="1" t="s">
        <v>2367</v>
      </c>
      <c r="B964" s="1" t="s">
        <v>2285</v>
      </c>
      <c r="C964" s="4" t="s">
        <v>2286</v>
      </c>
      <c r="D964" s="20" t="s">
        <v>2368</v>
      </c>
      <c r="E964" s="1" t="str">
        <f>CONCATENATE("=",'Sistema de água potável'!$D$4,"-",'Sistema de água potável'!$D$8,D964)</f>
        <v>=XL01 WP001-WP01++LNC05.13</v>
      </c>
      <c r="G964" s="1" t="s">
        <v>2290</v>
      </c>
      <c r="H964" s="5">
        <f t="shared" si="23"/>
        <v>0</v>
      </c>
      <c r="J964" s="4"/>
    </row>
    <row r="965" spans="1:10" ht="14.25" hidden="1" outlineLevel="3">
      <c r="A965" s="1" t="s">
        <v>2369</v>
      </c>
      <c r="B965" s="1"/>
      <c r="C965" s="4"/>
      <c r="D965" s="20" t="s">
        <v>2370</v>
      </c>
      <c r="E965" s="1" t="str">
        <f>CONCATENATE("=",'Sistema de água potável'!$D$4,"-",'Sistema de água potável'!$D$8,D965)</f>
        <v>=XL01 WP001-WP01++LNC05.13001</v>
      </c>
      <c r="G965" s="1"/>
      <c r="H965" s="5">
        <f t="shared" si="23"/>
        <v>0</v>
      </c>
      <c r="J965" s="4"/>
    </row>
    <row r="966" spans="1:10" ht="14.25" hidden="1" outlineLevel="3">
      <c r="A966" s="1" t="s">
        <v>2371</v>
      </c>
      <c r="B966" s="1"/>
      <c r="C966" s="4"/>
      <c r="D966" s="20" t="s">
        <v>2372</v>
      </c>
      <c r="E966" s="1" t="str">
        <f>CONCATENATE("=",'Sistema de água potável'!$D$4,"-",'Sistema de água potável'!$D$8,D966)</f>
        <v>=XL01 WP001-WP01++LNC05.13002</v>
      </c>
      <c r="G966" s="1" t="s">
        <v>2306</v>
      </c>
      <c r="H966" s="5">
        <f t="shared" si="23"/>
        <v>0</v>
      </c>
      <c r="J966" s="4"/>
    </row>
    <row r="967" spans="1:10" ht="14.25" hidden="1" outlineLevel="2" collapsed="1">
      <c r="A967" s="1" t="s">
        <v>2373</v>
      </c>
      <c r="B967" s="1" t="s">
        <v>2285</v>
      </c>
      <c r="C967" s="4" t="s">
        <v>2286</v>
      </c>
      <c r="D967" s="20" t="s">
        <v>2374</v>
      </c>
      <c r="E967" s="1" t="str">
        <f>CONCATENATE("=",'Sistema de água potável'!$D$4,"-",'Sistema de água potável'!$D$8,D967)</f>
        <v>=XL01 WP001-WP01++LNC05.14</v>
      </c>
      <c r="G967" s="1" t="s">
        <v>2290</v>
      </c>
      <c r="H967" s="5">
        <f t="shared" si="23"/>
        <v>0</v>
      </c>
      <c r="J967" s="4"/>
    </row>
    <row r="968" spans="1:10" ht="14.25" hidden="1" outlineLevel="3">
      <c r="A968" s="1" t="s">
        <v>2375</v>
      </c>
      <c r="B968" s="1"/>
      <c r="C968" s="4"/>
      <c r="D968" s="20" t="s">
        <v>2376</v>
      </c>
      <c r="E968" s="1" t="str">
        <f>CONCATENATE("=",'Sistema de água potável'!$D$4,"-",'Sistema de água potável'!$D$8,D968)</f>
        <v>=XL01 WP001-WP01++LNC05.14001</v>
      </c>
      <c r="G968" s="1" t="s">
        <v>2303</v>
      </c>
      <c r="H968" s="5">
        <f t="shared" si="23"/>
        <v>0</v>
      </c>
      <c r="J968" s="4"/>
    </row>
    <row r="969" spans="1:10" ht="14.25" hidden="1" outlineLevel="3">
      <c r="A969" s="1" t="s">
        <v>2377</v>
      </c>
      <c r="B969" s="1"/>
      <c r="C969" s="4"/>
      <c r="D969" s="20" t="s">
        <v>2378</v>
      </c>
      <c r="E969" s="1" t="str">
        <f>CONCATENATE("=",'Sistema de água potável'!$D$4,"-",'Sistema de água potável'!$D$8,D969)</f>
        <v>=XL01 WP001-WP01++LNC05.14002</v>
      </c>
      <c r="G969" s="1" t="s">
        <v>2306</v>
      </c>
      <c r="H969" s="5">
        <f t="shared" si="23"/>
        <v>0</v>
      </c>
      <c r="J969" s="4"/>
    </row>
    <row r="970" spans="1:10" ht="14.25" hidden="1" outlineLevel="2" collapsed="1">
      <c r="A970" s="1" t="s">
        <v>2379</v>
      </c>
      <c r="B970" s="1" t="s">
        <v>2285</v>
      </c>
      <c r="C970" s="4" t="s">
        <v>2286</v>
      </c>
      <c r="D970" s="20" t="s">
        <v>2380</v>
      </c>
      <c r="E970" s="1" t="str">
        <f>CONCATENATE("=",'Sistema de água potável'!$D$4,"-",'Sistema de água potável'!$D$8,D970)</f>
        <v>=XL01 WP001-WP01++LNC05.15</v>
      </c>
      <c r="G970" s="1" t="s">
        <v>2290</v>
      </c>
      <c r="H970" s="5">
        <f t="shared" si="23"/>
        <v>0</v>
      </c>
      <c r="J970" s="4"/>
    </row>
    <row r="971" spans="1:10" ht="14.25" hidden="1" outlineLevel="3">
      <c r="A971" s="1" t="s">
        <v>2381</v>
      </c>
      <c r="B971" s="1"/>
      <c r="C971" s="4"/>
      <c r="D971" s="20" t="s">
        <v>2382</v>
      </c>
      <c r="E971" s="1" t="str">
        <f>CONCATENATE("=",'Sistema de água potável'!$D$4,"-",'Sistema de água potável'!$D$8,D971)</f>
        <v>=XL01 WP001-WP01++LNC05.15001</v>
      </c>
      <c r="G971" s="1" t="s">
        <v>2303</v>
      </c>
      <c r="H971" s="5">
        <f t="shared" si="23"/>
        <v>0</v>
      </c>
      <c r="J971" s="4"/>
    </row>
    <row r="972" spans="1:10" ht="14.25" hidden="1" outlineLevel="3">
      <c r="A972" s="1" t="s">
        <v>2383</v>
      </c>
      <c r="B972" s="1"/>
      <c r="C972" s="4"/>
      <c r="D972" s="20" t="s">
        <v>2384</v>
      </c>
      <c r="E972" s="1" t="str">
        <f>CONCATENATE("=",'Sistema de água potável'!$D$4,"-",'Sistema de água potável'!$D$8,D972)</f>
        <v>=XL01 WP001-WP01++LNC05.15002</v>
      </c>
      <c r="G972" s="1" t="s">
        <v>2306</v>
      </c>
      <c r="H972" s="5">
        <f t="shared" si="23"/>
        <v>0</v>
      </c>
      <c r="J972" s="4"/>
    </row>
    <row r="973" spans="1:10" ht="14.25" hidden="1" outlineLevel="2" collapsed="1">
      <c r="A973" s="1" t="s">
        <v>2385</v>
      </c>
      <c r="B973" s="1" t="s">
        <v>2285</v>
      </c>
      <c r="C973" s="4" t="s">
        <v>2286</v>
      </c>
      <c r="D973" s="20" t="s">
        <v>2386</v>
      </c>
      <c r="E973" s="1" t="str">
        <f>CONCATENATE("=",'Sistema de água potável'!$D$4,"-",'Sistema de água potável'!$D$8,D973)</f>
        <v>=XL01 WP001-WP01++LNC05.16</v>
      </c>
      <c r="G973" s="1" t="s">
        <v>2290</v>
      </c>
      <c r="H973" s="5">
        <f t="shared" si="23"/>
        <v>0</v>
      </c>
      <c r="J973" s="4"/>
    </row>
    <row r="974" spans="1:10" ht="14.25" hidden="1" outlineLevel="3">
      <c r="A974" s="1" t="s">
        <v>2387</v>
      </c>
      <c r="B974" s="1"/>
      <c r="C974" s="4"/>
      <c r="D974" s="20" t="s">
        <v>2388</v>
      </c>
      <c r="E974" s="1" t="str">
        <f>CONCATENATE("=",'Sistema de água potável'!$D$4,"-",'Sistema de água potável'!$D$8,D974)</f>
        <v>=XL01 WP001-WP01++LNC05.16001</v>
      </c>
      <c r="G974" s="1"/>
      <c r="H974" s="5">
        <f t="shared" si="23"/>
        <v>0</v>
      </c>
      <c r="J974" s="4"/>
    </row>
    <row r="975" spans="1:10" ht="14.25" hidden="1" outlineLevel="3">
      <c r="A975" s="1" t="s">
        <v>2389</v>
      </c>
      <c r="B975" s="1"/>
      <c r="C975" s="4"/>
      <c r="D975" s="20" t="s">
        <v>2390</v>
      </c>
      <c r="E975" s="1" t="str">
        <f>CONCATENATE("=",'Sistema de água potável'!$D$4,"-",'Sistema de água potável'!$D$8,D975)</f>
        <v>=XL01 WP001-WP01++LNC05.16002</v>
      </c>
      <c r="G975" s="1" t="s">
        <v>2306</v>
      </c>
      <c r="H975" s="5">
        <f t="shared" si="23"/>
        <v>0</v>
      </c>
      <c r="J975" s="4"/>
    </row>
    <row r="976" spans="1:10" ht="14.25" hidden="1" outlineLevel="2" collapsed="1">
      <c r="A976" s="1" t="s">
        <v>2391</v>
      </c>
      <c r="B976" s="1" t="s">
        <v>2285</v>
      </c>
      <c r="C976" s="4" t="s">
        <v>2286</v>
      </c>
      <c r="D976" s="20" t="s">
        <v>2392</v>
      </c>
      <c r="E976" s="1" t="str">
        <f>CONCATENATE("=",'Sistema de água potável'!$D$4,"-",'Sistema de água potável'!$D$8,D976)</f>
        <v>=XL01 WP001-WP01++LNC05.17</v>
      </c>
      <c r="G976" s="1" t="s">
        <v>2290</v>
      </c>
      <c r="H976" s="5">
        <f t="shared" si="23"/>
        <v>0</v>
      </c>
      <c r="J976" s="4"/>
    </row>
    <row r="977" spans="1:10" ht="14.25" hidden="1" outlineLevel="3">
      <c r="A977" s="1" t="s">
        <v>2393</v>
      </c>
      <c r="B977" s="1"/>
      <c r="C977" s="4"/>
      <c r="D977" s="20" t="s">
        <v>2394</v>
      </c>
      <c r="E977" s="1" t="str">
        <f>CONCATENATE("=",'Sistema de água potável'!$D$4,"-",'Sistema de água potável'!$D$8,D977)</f>
        <v>=XL01 WP001-WP01++LNC05.17001</v>
      </c>
      <c r="G977" s="1"/>
      <c r="H977" s="5">
        <f t="shared" si="23"/>
        <v>0</v>
      </c>
      <c r="J977" s="4"/>
    </row>
    <row r="978" spans="1:10" ht="14.25" hidden="1" outlineLevel="3">
      <c r="A978" s="1" t="s">
        <v>2395</v>
      </c>
      <c r="B978" s="1"/>
      <c r="C978" s="4"/>
      <c r="D978" s="20" t="s">
        <v>2396</v>
      </c>
      <c r="E978" s="1" t="str">
        <f>CONCATENATE("=",'Sistema de água potável'!$D$4,"-",'Sistema de água potável'!$D$8,D978)</f>
        <v>=XL01 WP001-WP01++LNC05.17002</v>
      </c>
      <c r="G978" s="1" t="s">
        <v>2306</v>
      </c>
      <c r="H978" s="5">
        <f t="shared" si="23"/>
        <v>0</v>
      </c>
      <c r="J978" s="4"/>
    </row>
    <row r="979" spans="1:10" ht="14.25" hidden="1" outlineLevel="2" collapsed="1">
      <c r="A979" s="1" t="s">
        <v>2397</v>
      </c>
      <c r="B979" s="1" t="s">
        <v>2285</v>
      </c>
      <c r="C979" s="4" t="s">
        <v>2286</v>
      </c>
      <c r="D979" s="20" t="s">
        <v>2398</v>
      </c>
      <c r="E979" s="1" t="str">
        <f>CONCATENATE("=",'Sistema de água potável'!$D$4,"-",'Sistema de água potável'!$D$8,D979)</f>
        <v>=XL01 WP001-WP01++LNC05.18</v>
      </c>
      <c r="G979" s="1" t="s">
        <v>2290</v>
      </c>
      <c r="H979" s="5">
        <f t="shared" si="23"/>
        <v>0</v>
      </c>
      <c r="J979" s="4"/>
    </row>
    <row r="980" spans="1:10" ht="14.25" hidden="1" outlineLevel="3">
      <c r="A980" s="1" t="s">
        <v>2399</v>
      </c>
      <c r="B980" s="1"/>
      <c r="C980" s="4"/>
      <c r="D980" s="20" t="s">
        <v>2400</v>
      </c>
      <c r="E980" s="1" t="str">
        <f>CONCATENATE("=",'Sistema de água potável'!$D$4,"-",'Sistema de água potável'!$D$8,D980)</f>
        <v>=XL01 WP001-WP01++LNC05.18001</v>
      </c>
      <c r="G980" s="1"/>
      <c r="H980" s="5">
        <f t="shared" si="23"/>
        <v>0</v>
      </c>
      <c r="J980" s="4"/>
    </row>
    <row r="981" spans="1:10" ht="14.25" hidden="1" outlineLevel="3">
      <c r="A981" s="1" t="s">
        <v>2401</v>
      </c>
      <c r="B981" s="1"/>
      <c r="C981" s="4"/>
      <c r="D981" s="20" t="s">
        <v>2402</v>
      </c>
      <c r="E981" s="1" t="str">
        <f>CONCATENATE("=",'Sistema de água potável'!$D$4,"-",'Sistema de água potável'!$D$8,D981)</f>
        <v>=XL01 WP001-WP01++LNC05.18002</v>
      </c>
      <c r="G981" s="1" t="s">
        <v>2306</v>
      </c>
      <c r="H981" s="5">
        <f t="shared" si="23"/>
        <v>0</v>
      </c>
      <c r="J981" s="4"/>
    </row>
    <row r="982" spans="1:10" ht="14.25" hidden="1" outlineLevel="2" collapsed="1">
      <c r="A982" s="1" t="s">
        <v>2403</v>
      </c>
      <c r="B982" s="1" t="s">
        <v>2285</v>
      </c>
      <c r="C982" s="4" t="s">
        <v>2286</v>
      </c>
      <c r="D982" s="20" t="s">
        <v>2404</v>
      </c>
      <c r="E982" s="1" t="str">
        <f>CONCATENATE("=",'Sistema de água potável'!$D$4,"-",'Sistema de água potável'!$D$8,D982)</f>
        <v>=XL01 WP001-WP01++LNC05.19</v>
      </c>
      <c r="G982" s="1" t="s">
        <v>2290</v>
      </c>
      <c r="H982" s="5">
        <f t="shared" si="23"/>
        <v>0</v>
      </c>
      <c r="J982" s="4"/>
    </row>
    <row r="983" spans="1:10" ht="14.25" hidden="1" outlineLevel="3">
      <c r="A983" s="1" t="s">
        <v>2405</v>
      </c>
      <c r="B983" s="1"/>
      <c r="C983" s="4"/>
      <c r="D983" s="20" t="s">
        <v>2406</v>
      </c>
      <c r="E983" s="1" t="str">
        <f>CONCATENATE("=",'Sistema de água potável'!$D$4,"-",'Sistema de água potável'!$D$8,D983)</f>
        <v>=XL01 WP001-WP01++LNC05.19001</v>
      </c>
      <c r="G983" s="1" t="s">
        <v>2303</v>
      </c>
      <c r="H983" s="5">
        <f t="shared" si="23"/>
        <v>0</v>
      </c>
      <c r="J983" s="4"/>
    </row>
    <row r="984" spans="1:10" ht="14.25" hidden="1" outlineLevel="3">
      <c r="A984" s="1" t="s">
        <v>2407</v>
      </c>
      <c r="B984" s="1"/>
      <c r="C984" s="4"/>
      <c r="D984" s="20" t="s">
        <v>2408</v>
      </c>
      <c r="E984" s="1" t="str">
        <f>CONCATENATE("=",'Sistema de água potável'!$D$4,"-",'Sistema de água potável'!$D$8,D984)</f>
        <v>=XL01 WP001-WP01++LNC05.19002</v>
      </c>
      <c r="G984" s="1" t="s">
        <v>2306</v>
      </c>
      <c r="H984" s="5">
        <f t="shared" si="23"/>
        <v>0</v>
      </c>
      <c r="J984" s="4"/>
    </row>
    <row r="985" spans="1:10" ht="14.25" hidden="1" outlineLevel="2" collapsed="1">
      <c r="A985" s="1" t="s">
        <v>2409</v>
      </c>
      <c r="B985" s="1" t="s">
        <v>2285</v>
      </c>
      <c r="C985" s="4" t="s">
        <v>2286</v>
      </c>
      <c r="D985" s="20" t="s">
        <v>2410</v>
      </c>
      <c r="E985" s="1" t="str">
        <f>CONCATENATE("=",'Sistema de água potável'!$D$4,"-",'Sistema de água potável'!$D$8,D985)</f>
        <v>=XL01 WP001-WP01++LNC05.20</v>
      </c>
      <c r="G985" s="1" t="s">
        <v>2290</v>
      </c>
      <c r="H985" s="5">
        <f t="shared" si="23"/>
        <v>0</v>
      </c>
      <c r="J985" s="4"/>
    </row>
    <row r="986" spans="1:10" ht="14.25" hidden="1" outlineLevel="3">
      <c r="A986" s="1" t="s">
        <v>2411</v>
      </c>
      <c r="B986" s="1"/>
      <c r="C986" s="4"/>
      <c r="D986" s="20" t="s">
        <v>2412</v>
      </c>
      <c r="E986" s="1" t="str">
        <f>CONCATENATE("=",'Sistema de água potável'!$D$4,"-",'Sistema de água potável'!$D$8,D986)</f>
        <v>=XL01 WP001-WP01++LNC05.20001</v>
      </c>
      <c r="G986" s="1" t="s">
        <v>2303</v>
      </c>
      <c r="H986" s="5">
        <f t="shared" si="23"/>
        <v>0</v>
      </c>
      <c r="J986" s="4"/>
    </row>
    <row r="987" spans="1:10" ht="14.25" hidden="1" outlineLevel="3">
      <c r="A987" s="1" t="s">
        <v>2413</v>
      </c>
      <c r="B987" s="1"/>
      <c r="C987" s="4"/>
      <c r="D987" s="20" t="s">
        <v>2414</v>
      </c>
      <c r="E987" s="1" t="str">
        <f>CONCATENATE("=",'Sistema de água potável'!$D$4,"-",'Sistema de água potável'!$D$8,D987)</f>
        <v>=XL01 WP001-WP01++LNC05.20002</v>
      </c>
      <c r="G987" s="1" t="s">
        <v>2306</v>
      </c>
      <c r="H987" s="5">
        <f t="shared" si="23"/>
        <v>0</v>
      </c>
      <c r="J987" s="4"/>
    </row>
    <row r="988" spans="1:10" ht="14.25" hidden="1" outlineLevel="2" collapsed="1">
      <c r="A988" s="1" t="s">
        <v>2415</v>
      </c>
      <c r="B988" s="1" t="s">
        <v>2416</v>
      </c>
      <c r="C988" s="4" t="s">
        <v>2417</v>
      </c>
      <c r="D988" s="20" t="s">
        <v>2418</v>
      </c>
      <c r="E988" s="1" t="str">
        <f>CONCATENATE("=",'Sistema de água potável'!$D$4,"-",'Sistema de água potável'!$D$8,D988)</f>
        <v>=XL01 WP001-WP01++LNC05.21</v>
      </c>
      <c r="G988" s="1" t="s">
        <v>2290</v>
      </c>
      <c r="H988" s="5">
        <f t="shared" si="23"/>
        <v>0</v>
      </c>
      <c r="J988" s="4"/>
    </row>
    <row r="989" spans="1:10" ht="14.25" hidden="1" outlineLevel="3">
      <c r="A989" s="1" t="s">
        <v>2419</v>
      </c>
      <c r="B989" s="1" t="s">
        <v>2420</v>
      </c>
      <c r="C989" s="4" t="s">
        <v>2421</v>
      </c>
      <c r="D989" s="20" t="s">
        <v>2422</v>
      </c>
      <c r="E989" s="1" t="str">
        <f>CONCATENATE("=",'Sistema de água potável'!$D$4,"-",'Sistema de água potável'!$D$8,D989)</f>
        <v>=XL01 WP001-WP01++LNC05.21001</v>
      </c>
      <c r="G989" s="1" t="s">
        <v>2423</v>
      </c>
      <c r="H989" s="5">
        <f t="shared" si="23"/>
        <v>0</v>
      </c>
      <c r="J989" s="4"/>
    </row>
    <row r="990" spans="1:10" ht="14.25" hidden="1" outlineLevel="2">
      <c r="A990" s="1" t="s">
        <v>2424</v>
      </c>
      <c r="B990" s="1" t="s">
        <v>2420</v>
      </c>
      <c r="C990" s="4" t="s">
        <v>2421</v>
      </c>
      <c r="D990" s="20" t="s">
        <v>2425</v>
      </c>
      <c r="E990" s="1" t="str">
        <f>CONCATENATE("=",'Sistema de água potável'!$D$4,"-",'Sistema de água potável'!$D$8,D990)</f>
        <v>=XL01 WP001-WP01++LNC05.22</v>
      </c>
      <c r="G990" s="1" t="s">
        <v>2290</v>
      </c>
      <c r="H990" s="5">
        <f t="shared" si="23"/>
        <v>0</v>
      </c>
      <c r="J990" s="4"/>
    </row>
    <row r="991" spans="1:10" ht="14.25" hidden="1" outlineLevel="2">
      <c r="A991" s="1" t="s">
        <v>2426</v>
      </c>
      <c r="B991" s="1" t="s">
        <v>2427</v>
      </c>
      <c r="C991" s="4" t="s">
        <v>2428</v>
      </c>
      <c r="D991" s="20" t="s">
        <v>2429</v>
      </c>
      <c r="E991" s="1" t="str">
        <f>CONCATENATE("=",'Sistema de água potável'!$D$4,"-",'Sistema de água potável'!$D$8,D991)</f>
        <v>=XL01 WP001-WP01++LNC05.23</v>
      </c>
      <c r="G991" s="1" t="s">
        <v>2290</v>
      </c>
      <c r="H991" s="5">
        <f t="shared" si="23"/>
        <v>0</v>
      </c>
      <c r="J991" s="4"/>
    </row>
    <row r="992" spans="1:10" ht="14.25" hidden="1" outlineLevel="2">
      <c r="A992" s="1" t="s">
        <v>2430</v>
      </c>
      <c r="B992" s="1" t="s">
        <v>2431</v>
      </c>
      <c r="C992" s="4" t="s">
        <v>2432</v>
      </c>
      <c r="D992" s="20" t="s">
        <v>2433</v>
      </c>
      <c r="E992" s="1" t="str">
        <f>CONCATENATE("=",'Sistema de água potável'!$D$4,"-",'Sistema de água potável'!$D$8,D992)</f>
        <v>=XL01 WP001-WP01++LNC05.24</v>
      </c>
      <c r="G992" s="1" t="s">
        <v>2434</v>
      </c>
      <c r="H992" s="5">
        <f t="shared" si="23"/>
        <v>0</v>
      </c>
      <c r="J992" s="4"/>
    </row>
    <row r="993" spans="1:10" ht="14.25" hidden="1" outlineLevel="2">
      <c r="A993" s="1" t="s">
        <v>2435</v>
      </c>
      <c r="B993" s="1" t="s">
        <v>2436</v>
      </c>
      <c r="C993" s="4" t="s">
        <v>2437</v>
      </c>
      <c r="D993" s="20" t="s">
        <v>2438</v>
      </c>
      <c r="E993" s="1" t="str">
        <f>CONCATENATE("=",'Sistema de água potável'!$D$4,"-",'Sistema de água potável'!$D$8,D993)</f>
        <v>=XL01 WP001-WP01++LNC05.25</v>
      </c>
      <c r="H993" s="5">
        <f t="shared" si="23"/>
        <v>0</v>
      </c>
      <c r="J993" s="4"/>
    </row>
    <row r="994" spans="1:10" ht="14.25" hidden="1" outlineLevel="2">
      <c r="A994" s="1" t="s">
        <v>2439</v>
      </c>
      <c r="B994" s="1" t="s">
        <v>2440</v>
      </c>
      <c r="C994" s="4" t="s">
        <v>2441</v>
      </c>
      <c r="D994" s="20" t="s">
        <v>2442</v>
      </c>
      <c r="E994" s="1" t="str">
        <f>CONCATENATE("=",'Sistema de água potável'!$D$4,"-",'Sistema de água potável'!$D$8,D994)</f>
        <v>=XL01 WP001-WP01++LNC05.26</v>
      </c>
      <c r="H994" s="5">
        <f t="shared" si="23"/>
        <v>0</v>
      </c>
      <c r="J994" s="4"/>
    </row>
    <row r="995" spans="1:10" ht="14.25" hidden="1" outlineLevel="2">
      <c r="A995" s="1" t="s">
        <v>2443</v>
      </c>
      <c r="B995" s="1" t="s">
        <v>2444</v>
      </c>
      <c r="C995" s="4" t="s">
        <v>2445</v>
      </c>
      <c r="D995" s="20" t="s">
        <v>2446</v>
      </c>
      <c r="E995" s="1" t="str">
        <f>CONCATENATE("=",'Sistema de água potável'!$D$4,"-",'Sistema de água potável'!$D$8,D995)</f>
        <v>=XL01 WP001-WP01++LNC05.27</v>
      </c>
      <c r="H995" s="5">
        <f t="shared" si="23"/>
        <v>0</v>
      </c>
      <c r="J995" s="4"/>
    </row>
    <row r="996" spans="1:10" ht="14.25" outlineLevel="1">
      <c r="A996" s="1" t="s">
        <v>2447</v>
      </c>
      <c r="B996" s="1" t="s">
        <v>2448</v>
      </c>
      <c r="C996" s="4" t="s">
        <v>2449</v>
      </c>
      <c r="D996" s="20" t="s">
        <v>2450</v>
      </c>
      <c r="E996" s="1" t="str">
        <f>CONCATENATE("=",'Sistema de água potável'!$D$4,"-",'Sistema de água potável'!$D$8,D996)</f>
        <v>=XL01 WP001-WP01++LNC06</v>
      </c>
      <c r="H996" s="5">
        <f t="shared" si="23"/>
        <v>0</v>
      </c>
      <c r="J996" s="4"/>
    </row>
    <row r="997" spans="1:10" ht="14.25" outlineLevel="1">
      <c r="A997" s="1" t="s">
        <v>2451</v>
      </c>
      <c r="B997" s="1" t="s">
        <v>2452</v>
      </c>
      <c r="C997" s="4" t="s">
        <v>2453</v>
      </c>
      <c r="D997" s="20" t="s">
        <v>2454</v>
      </c>
      <c r="E997" s="1" t="str">
        <f>CONCATENATE("=",'Sistema de água potável'!$D$4,"-",'Sistema de água potável'!$D$8,D997)</f>
        <v>=XL01 WP001-WP01++LNC07</v>
      </c>
      <c r="H997" s="5">
        <f t="shared" si="23"/>
        <v>0</v>
      </c>
      <c r="J997" s="4"/>
    </row>
    <row r="998" spans="1:10" ht="14.25" outlineLevel="1">
      <c r="A998" s="1" t="s">
        <v>2455</v>
      </c>
      <c r="B998" s="1" t="s">
        <v>2456</v>
      </c>
      <c r="C998" s="4" t="s">
        <v>2457</v>
      </c>
      <c r="D998" s="20" t="s">
        <v>2458</v>
      </c>
      <c r="E998" s="1" t="str">
        <f>CONCATENATE("=",'Sistema de água potável'!$D$4,"-",'Sistema de água potável'!$D$8,D998)</f>
        <v>=XL01 WP001-WP01++LNC08</v>
      </c>
      <c r="H998" s="5">
        <f t="shared" si="23"/>
        <v>0</v>
      </c>
      <c r="J998" s="4"/>
    </row>
    <row r="999" spans="1:10" ht="16.5" customHeight="1" outlineLevel="1" collapsed="1">
      <c r="A999" s="1" t="s">
        <v>2459</v>
      </c>
      <c r="B999" s="1" t="s">
        <v>2460</v>
      </c>
      <c r="C999" s="4" t="s">
        <v>2461</v>
      </c>
      <c r="D999" s="20" t="s">
        <v>2462</v>
      </c>
      <c r="E999" s="1" t="str">
        <f>CONCATENATE("=",'Sistema de água potável'!$D$4,"-",'Sistema de água potável'!$D$8,D999)</f>
        <v>=XL01 WP001-WP01++LND01</v>
      </c>
      <c r="H999" s="5">
        <f t="shared" si="23"/>
        <v>0</v>
      </c>
      <c r="J999" s="4"/>
    </row>
    <row r="1000" spans="1:10" ht="14.25" hidden="1" outlineLevel="2" collapsed="1">
      <c r="A1000" s="1" t="s">
        <v>2463</v>
      </c>
      <c r="B1000" s="1"/>
      <c r="D1000" s="11" t="s">
        <v>2464</v>
      </c>
      <c r="E1000" s="1" t="str">
        <f>CONCATENATE("=",'Sistema de água potável'!$D$4,"-",'Sistema de água potável'!$D$8,D1000)</f>
        <v>=XL01 WP001-WP01++LND01.01</v>
      </c>
      <c r="H1000" s="5">
        <f t="shared" si="23"/>
        <v>0</v>
      </c>
    </row>
    <row r="1001" spans="1:10" ht="14.25" hidden="1" outlineLevel="3">
      <c r="A1001" s="1" t="s">
        <v>2465</v>
      </c>
      <c r="B1001" s="1"/>
      <c r="D1001" s="11" t="s">
        <v>2466</v>
      </c>
      <c r="E1001" s="1" t="str">
        <f>CONCATENATE("=",'Sistema de água potável'!$D$4,"-",'Sistema de água potável'!$D$8,D1001)</f>
        <v>=XL01 WP001-WP01++LND01.01001</v>
      </c>
      <c r="H1001" s="5">
        <f t="shared" si="23"/>
        <v>0</v>
      </c>
    </row>
    <row r="1002" spans="1:10" ht="14.25" hidden="1" outlineLevel="2" collapsed="1">
      <c r="A1002" s="1" t="s">
        <v>2467</v>
      </c>
      <c r="B1002" s="1"/>
      <c r="D1002" s="23" t="s">
        <v>2468</v>
      </c>
      <c r="E1002" s="1" t="str">
        <f>CONCATENATE("=",'Sistema de água potável'!$D$4,"-",'Sistema de água potável'!$D$8,D1002)</f>
        <v>=XL01 WP001-WP01++LND01.02</v>
      </c>
      <c r="H1002" s="5">
        <f t="shared" si="23"/>
        <v>0</v>
      </c>
      <c r="J1002" s="24"/>
    </row>
    <row r="1003" spans="1:10" ht="14.25" hidden="1" outlineLevel="3">
      <c r="A1003" s="1" t="s">
        <v>2469</v>
      </c>
      <c r="B1003" s="1"/>
      <c r="D1003" s="23" t="s">
        <v>2470</v>
      </c>
      <c r="E1003" s="1" t="str">
        <f>CONCATENATE("=",'Sistema de água potável'!$D$4,"-",'Sistema de água potável'!$D$8,D1003)</f>
        <v>=XL01 WP001-WP01++LND01.02001</v>
      </c>
      <c r="H1003" s="5">
        <f t="shared" si="23"/>
        <v>0</v>
      </c>
      <c r="J1003" s="24"/>
    </row>
    <row r="1004" spans="1:10" ht="14.25" hidden="1" outlineLevel="3">
      <c r="A1004" s="1" t="s">
        <v>2471</v>
      </c>
      <c r="B1004" s="1"/>
      <c r="D1004" s="23" t="s">
        <v>2472</v>
      </c>
      <c r="E1004" s="1" t="str">
        <f>CONCATENATE("=",'Sistema de água potável'!$D$4,"-",'Sistema de água potável'!$D$8,D1004)</f>
        <v>=XL01 WP001-WP01++LND01.02002</v>
      </c>
      <c r="H1004" s="5">
        <f t="shared" si="23"/>
        <v>0</v>
      </c>
      <c r="J1004" s="24"/>
    </row>
    <row r="1005" spans="1:10" ht="14.25" hidden="1" outlineLevel="2" collapsed="1">
      <c r="A1005" s="1" t="s">
        <v>2473</v>
      </c>
      <c r="B1005" s="1"/>
      <c r="D1005" s="23" t="s">
        <v>2474</v>
      </c>
      <c r="E1005" s="1" t="str">
        <f>CONCATENATE("=",'Sistema de água potável'!$D$4,"-",'Sistema de água potável'!$D$8,D1005)</f>
        <v>=XL01 WP001-WP01++LND01.03</v>
      </c>
      <c r="H1005" s="5">
        <f t="shared" si="23"/>
        <v>0</v>
      </c>
      <c r="J1005" s="24"/>
    </row>
    <row r="1006" spans="1:10" ht="14.25" hidden="1" outlineLevel="3">
      <c r="A1006" s="1" t="s">
        <v>2475</v>
      </c>
      <c r="B1006" s="1"/>
      <c r="D1006" s="11" t="s">
        <v>2476</v>
      </c>
      <c r="E1006" s="1" t="str">
        <f>CONCATENATE("=",'Sistema de água potável'!$D$4,"-",'Sistema de água potável'!$D$8,D1006)</f>
        <v>=XL01 WP001-WP01++LND01.03001</v>
      </c>
      <c r="H1006" s="5">
        <f t="shared" si="23"/>
        <v>0</v>
      </c>
    </row>
    <row r="1007" spans="1:10" ht="14.25" hidden="1" outlineLevel="2" collapsed="1">
      <c r="A1007" s="1" t="s">
        <v>2477</v>
      </c>
      <c r="B1007" s="1"/>
      <c r="D1007" s="23" t="s">
        <v>2478</v>
      </c>
      <c r="E1007" s="1" t="str">
        <f>CONCATENATE("=",'Sistema de água potável'!$D$4,"-",'Sistema de água potável'!$D$8,D1007)</f>
        <v>=XL01 WP001-WP01++LND01.04</v>
      </c>
      <c r="H1007" s="5">
        <f t="shared" si="23"/>
        <v>0</v>
      </c>
      <c r="J1007" s="24"/>
    </row>
    <row r="1008" spans="1:10" ht="14.25" hidden="1" outlineLevel="3">
      <c r="A1008" s="1" t="s">
        <v>2479</v>
      </c>
      <c r="B1008" s="1"/>
      <c r="D1008" s="11" t="s">
        <v>2480</v>
      </c>
      <c r="E1008" s="1" t="str">
        <f>CONCATENATE("=",'Sistema de água potável'!$D$4,"-",'Sistema de água potável'!$D$8,D1008)</f>
        <v>=XL01 WP001-WP01++LND01.04001</v>
      </c>
      <c r="H1008" s="5">
        <f t="shared" si="23"/>
        <v>0</v>
      </c>
    </row>
    <row r="1009" spans="1:10" ht="14.25" hidden="1" outlineLevel="3">
      <c r="A1009" s="1" t="s">
        <v>2481</v>
      </c>
      <c r="B1009" s="1"/>
      <c r="D1009" s="11" t="s">
        <v>2482</v>
      </c>
      <c r="E1009" s="1" t="str">
        <f>CONCATENATE("=",'Sistema de água potável'!$D$4,"-",'Sistema de água potável'!$D$8,D1009)</f>
        <v>=XL01 WP001-WP01++LND01.04002</v>
      </c>
      <c r="H1009" s="5">
        <f t="shared" si="23"/>
        <v>0</v>
      </c>
    </row>
    <row r="1010" spans="1:10" ht="14.25" hidden="1" outlineLevel="2" collapsed="1">
      <c r="A1010" s="1" t="s">
        <v>2483</v>
      </c>
      <c r="B1010" s="1"/>
      <c r="D1010" s="23" t="s">
        <v>2484</v>
      </c>
      <c r="E1010" s="1" t="str">
        <f>CONCATENATE("=",'Sistema de água potável'!$D$4,"-",'Sistema de água potável'!$D$8,D1010)</f>
        <v>=XL01 WP001-WP01++LND01.05</v>
      </c>
      <c r="H1010" s="5">
        <f t="shared" si="23"/>
        <v>0</v>
      </c>
      <c r="J1010" s="24"/>
    </row>
    <row r="1011" spans="1:10" ht="14.25" hidden="1" outlineLevel="3">
      <c r="A1011" s="1" t="s">
        <v>2485</v>
      </c>
      <c r="B1011" s="1"/>
      <c r="D1011" s="11" t="s">
        <v>2486</v>
      </c>
      <c r="E1011" s="1" t="str">
        <f>CONCATENATE("=",'Sistema de água potável'!$D$4,"-",'Sistema de água potável'!$D$8,D1011)</f>
        <v>=XL01 WP001-WP01++LND01.05001</v>
      </c>
      <c r="H1011" s="5">
        <f t="shared" si="23"/>
        <v>0</v>
      </c>
    </row>
    <row r="1012" spans="1:10" ht="14.25" hidden="1" outlineLevel="2" collapsed="1">
      <c r="A1012" s="1" t="s">
        <v>2487</v>
      </c>
      <c r="B1012" s="1"/>
      <c r="D1012" s="23" t="s">
        <v>2488</v>
      </c>
      <c r="E1012" s="1" t="str">
        <f>CONCATENATE("=",'Sistema de água potável'!$D$4,"-",'Sistema de água potável'!$D$8,D1012)</f>
        <v>=XL01 WP001-WP01++LND01.06</v>
      </c>
      <c r="H1012" s="5">
        <f t="shared" si="23"/>
        <v>0</v>
      </c>
      <c r="J1012" s="24"/>
    </row>
    <row r="1013" spans="1:10" ht="14.25" hidden="1" outlineLevel="3">
      <c r="A1013" s="1" t="s">
        <v>2489</v>
      </c>
      <c r="B1013" s="1"/>
      <c r="D1013" s="23" t="s">
        <v>2490</v>
      </c>
      <c r="E1013" s="1" t="str">
        <f>CONCATENATE("=",'Sistema de água potável'!$D$4,"-",'Sistema de água potável'!$D$8,D1013)</f>
        <v>=XL01 WP001-WP01++LND01.06001</v>
      </c>
      <c r="H1013" s="5">
        <f t="shared" si="23"/>
        <v>0</v>
      </c>
      <c r="J1013" s="24"/>
    </row>
    <row r="1014" spans="1:10" ht="14.25" hidden="1" outlineLevel="3">
      <c r="A1014" s="1" t="s">
        <v>2491</v>
      </c>
      <c r="B1014" s="1"/>
      <c r="D1014" s="23" t="s">
        <v>2492</v>
      </c>
      <c r="E1014" s="1" t="str">
        <f>CONCATENATE("=",'Sistema de água potável'!$D$4,"-",'Sistema de água potável'!$D$8,D1014)</f>
        <v>=XL01 WP001-WP01++LND01.06002</v>
      </c>
      <c r="H1014" s="5">
        <f t="shared" si="23"/>
        <v>0</v>
      </c>
      <c r="J1014" s="24"/>
    </row>
    <row r="1015" spans="1:10" ht="14.25" hidden="1" outlineLevel="2" collapsed="1">
      <c r="A1015" s="1" t="s">
        <v>2493</v>
      </c>
      <c r="B1015" s="1"/>
      <c r="D1015" s="23" t="s">
        <v>2494</v>
      </c>
      <c r="E1015" s="1" t="str">
        <f>CONCATENATE("=",'Sistema de água potável'!$D$4,"-",'Sistema de água potável'!$D$8,D1015)</f>
        <v>=XL01 WP001-WP01++LND01.07</v>
      </c>
      <c r="H1015" s="5">
        <f t="shared" si="23"/>
        <v>0</v>
      </c>
      <c r="J1015" s="24"/>
    </row>
    <row r="1016" spans="1:10" ht="14.25" hidden="1" outlineLevel="3">
      <c r="A1016" s="1" t="s">
        <v>2495</v>
      </c>
      <c r="B1016" s="1"/>
      <c r="D1016" s="11" t="s">
        <v>2496</v>
      </c>
      <c r="E1016" s="1" t="str">
        <f>CONCATENATE("=",'Sistema de água potável'!$D$4,"-",'Sistema de água potável'!$D$8,D1016)</f>
        <v>=XL01 WP001-WP01++LND01.07001</v>
      </c>
      <c r="H1016" s="5">
        <f t="shared" si="23"/>
        <v>0</v>
      </c>
    </row>
    <row r="1017" spans="1:10" ht="14.25" hidden="1" outlineLevel="2" collapsed="1">
      <c r="A1017" s="1" t="s">
        <v>2497</v>
      </c>
      <c r="B1017" s="1"/>
      <c r="D1017" s="23" t="s">
        <v>2498</v>
      </c>
      <c r="E1017" s="1" t="str">
        <f>CONCATENATE("=",'Sistema de água potável'!$D$4,"-",'Sistema de água potável'!$D$8,D1017)</f>
        <v>=XL01 WP001-WP01++LND01.08</v>
      </c>
      <c r="H1017" s="5">
        <f t="shared" si="23"/>
        <v>0</v>
      </c>
      <c r="J1017" s="24"/>
    </row>
    <row r="1018" spans="1:10" ht="14.25" hidden="1" outlineLevel="3">
      <c r="A1018" s="1" t="s">
        <v>2499</v>
      </c>
      <c r="B1018" s="1"/>
      <c r="D1018" s="11" t="s">
        <v>2500</v>
      </c>
      <c r="E1018" s="1" t="str">
        <f>CONCATENATE("=",'Sistema de água potável'!$D$4,"-",'Sistema de água potável'!$D$8,D1018)</f>
        <v>=XL01 WP001-WP01++LND01.08001</v>
      </c>
      <c r="H1018" s="5">
        <f t="shared" si="23"/>
        <v>0</v>
      </c>
    </row>
    <row r="1019" spans="1:10" ht="14.25" hidden="1" outlineLevel="3">
      <c r="A1019" s="1" t="s">
        <v>2501</v>
      </c>
      <c r="B1019" s="1"/>
      <c r="D1019" s="11" t="s">
        <v>2502</v>
      </c>
      <c r="E1019" s="1" t="str">
        <f>CONCATENATE("=",'Sistema de água potável'!$D$4,"-",'Sistema de água potável'!$D$8,D1019)</f>
        <v>=XL01 WP001-WP01++LND01.08002</v>
      </c>
      <c r="H1019" s="5">
        <f t="shared" si="23"/>
        <v>0</v>
      </c>
    </row>
    <row r="1020" spans="1:10" ht="14.25" hidden="1" outlineLevel="2" collapsed="1">
      <c r="A1020" s="1" t="s">
        <v>2503</v>
      </c>
      <c r="B1020" s="1"/>
      <c r="D1020" s="23" t="s">
        <v>2504</v>
      </c>
      <c r="E1020" s="1" t="str">
        <f>CONCATENATE("=",'Sistema de água potável'!$D$4,"-",'Sistema de água potável'!$D$8,D1020)</f>
        <v>=XL01 WP001-WP01++LND01.09</v>
      </c>
      <c r="H1020" s="5">
        <f t="shared" si="23"/>
        <v>0</v>
      </c>
      <c r="J1020" s="24"/>
    </row>
    <row r="1021" spans="1:10" ht="14.25" hidden="1" outlineLevel="3">
      <c r="A1021" s="1" t="s">
        <v>2505</v>
      </c>
      <c r="B1021" s="1"/>
      <c r="D1021" s="23" t="s">
        <v>2506</v>
      </c>
      <c r="E1021" s="1" t="str">
        <f>CONCATENATE("=",'Sistema de água potável'!$D$4,"-",'Sistema de água potável'!$D$8,D1021)</f>
        <v>=XL01 WP001-WP01++LND01.09001</v>
      </c>
      <c r="H1021" s="5">
        <f t="shared" si="23"/>
        <v>0</v>
      </c>
      <c r="J1021" s="24"/>
    </row>
    <row r="1022" spans="1:10" ht="14.25" hidden="1" outlineLevel="2" collapsed="1">
      <c r="A1022" s="1" t="s">
        <v>2507</v>
      </c>
      <c r="B1022" s="1"/>
      <c r="D1022" s="23" t="s">
        <v>2508</v>
      </c>
      <c r="E1022" s="1" t="str">
        <f>CONCATENATE("=",'Sistema de água potável'!$D$4,"-",'Sistema de água potável'!$D$8,D1022)</f>
        <v>=XL01 WP001-WP01++LND01.10</v>
      </c>
      <c r="H1022" s="5">
        <f t="shared" si="23"/>
        <v>0</v>
      </c>
      <c r="J1022" s="24"/>
    </row>
    <row r="1023" spans="1:10" ht="14.25" hidden="1" outlineLevel="3">
      <c r="A1023" s="1" t="s">
        <v>2509</v>
      </c>
      <c r="B1023" s="1"/>
      <c r="D1023" s="11" t="s">
        <v>2510</v>
      </c>
      <c r="E1023" s="1" t="str">
        <f>CONCATENATE("=",'Sistema de água potável'!$D$4,"-",'Sistema de água potável'!$D$8,D1023)</f>
        <v>=XL01 WP001-WP01++LND01.10001</v>
      </c>
      <c r="H1023" s="5">
        <f t="shared" si="23"/>
        <v>0</v>
      </c>
    </row>
    <row r="1024" spans="1:10" ht="14.25" hidden="1" outlineLevel="3">
      <c r="A1024" s="1" t="s">
        <v>2511</v>
      </c>
      <c r="B1024" s="1"/>
      <c r="D1024" s="11" t="s">
        <v>2512</v>
      </c>
      <c r="E1024" s="1" t="str">
        <f>CONCATENATE("=",'Sistema de água potável'!$D$4,"-",'Sistema de água potável'!$D$8,D1024)</f>
        <v>=XL01 WP001-WP01++LND01.10002</v>
      </c>
      <c r="H1024" s="5">
        <f t="shared" si="23"/>
        <v>0</v>
      </c>
    </row>
    <row r="1025" spans="1:10" ht="14.25" hidden="1" outlineLevel="2" collapsed="1">
      <c r="A1025" s="1" t="s">
        <v>2513</v>
      </c>
      <c r="B1025" s="1"/>
      <c r="D1025" s="23" t="s">
        <v>2514</v>
      </c>
      <c r="E1025" s="1" t="str">
        <f>CONCATENATE("=",'Sistema de água potável'!$D$4,"-",'Sistema de água potável'!$D$8,D1025)</f>
        <v>=XL01 WP001-WP01++LND01.11</v>
      </c>
      <c r="H1025" s="5">
        <f t="shared" si="23"/>
        <v>0</v>
      </c>
      <c r="J1025" s="24"/>
    </row>
    <row r="1026" spans="1:10" ht="14.25" hidden="1" outlineLevel="3">
      <c r="A1026" s="1" t="s">
        <v>2515</v>
      </c>
      <c r="B1026" s="1"/>
      <c r="D1026" s="23" t="s">
        <v>2516</v>
      </c>
      <c r="E1026" s="1" t="str">
        <f>CONCATENATE("=",'Sistema de água potável'!$D$4,"-",'Sistema de água potável'!$D$8,D1026)</f>
        <v>=XL01 WP001-WP01++LND01.11001</v>
      </c>
      <c r="H1026" s="5">
        <f t="shared" si="23"/>
        <v>0</v>
      </c>
      <c r="J1026" s="24"/>
    </row>
    <row r="1027" spans="1:10" ht="14.25" hidden="1" outlineLevel="2" collapsed="1">
      <c r="A1027" s="1" t="s">
        <v>2517</v>
      </c>
      <c r="B1027" s="1"/>
      <c r="D1027" s="23" t="s">
        <v>2518</v>
      </c>
      <c r="E1027" s="1" t="str">
        <f>CONCATENATE("=",'Sistema de água potável'!$D$4,"-",'Sistema de água potável'!$D$8,D1027)</f>
        <v>=XL01 WP001-WP01++LND01.12</v>
      </c>
      <c r="H1027" s="5">
        <f t="shared" si="23"/>
        <v>0</v>
      </c>
      <c r="J1027" s="24"/>
    </row>
    <row r="1028" spans="1:10" ht="14.25" hidden="1" outlineLevel="3">
      <c r="A1028" s="1" t="s">
        <v>2519</v>
      </c>
      <c r="B1028" s="1"/>
      <c r="D1028" s="23" t="s">
        <v>2520</v>
      </c>
      <c r="E1028" s="1" t="str">
        <f>CONCATENATE("=",'Sistema de água potável'!$D$4,"-",'Sistema de água potável'!$D$8,D1028)</f>
        <v>=XL01 WP001-WP01++LND01.12001</v>
      </c>
      <c r="H1028" s="5">
        <f t="shared" si="23"/>
        <v>0</v>
      </c>
      <c r="J1028" s="24"/>
    </row>
    <row r="1029" spans="1:10" ht="14.25" hidden="1" outlineLevel="3">
      <c r="A1029" s="1" t="s">
        <v>2521</v>
      </c>
      <c r="B1029" s="1"/>
      <c r="D1029" s="23" t="s">
        <v>2522</v>
      </c>
      <c r="E1029" s="1" t="str">
        <f>CONCATENATE("=",'Sistema de água potável'!$D$4,"-",'Sistema de água potável'!$D$8,D1029)</f>
        <v>=XL01 WP001-WP01++LND01.12002</v>
      </c>
      <c r="H1029" s="5">
        <f t="shared" si="23"/>
        <v>0</v>
      </c>
      <c r="J1029" s="24"/>
    </row>
    <row r="1030" spans="1:10" ht="14.25" hidden="1" outlineLevel="2" collapsed="1">
      <c r="A1030" s="1" t="s">
        <v>2523</v>
      </c>
      <c r="B1030" s="1"/>
      <c r="D1030" s="23" t="s">
        <v>2524</v>
      </c>
      <c r="E1030" s="1" t="str">
        <f>CONCATENATE("=",'Sistema de água potável'!$D$4,"-",'Sistema de água potável'!$D$8,D1030)</f>
        <v>=XL01 WP001-WP01++LND01.13</v>
      </c>
      <c r="H1030" s="5">
        <f t="shared" si="23"/>
        <v>0</v>
      </c>
      <c r="J1030" s="24"/>
    </row>
    <row r="1031" spans="1:10" ht="14.25" hidden="1" outlineLevel="3">
      <c r="A1031" s="1" t="s">
        <v>2525</v>
      </c>
      <c r="B1031" s="1"/>
      <c r="D1031" s="23" t="s">
        <v>2526</v>
      </c>
      <c r="E1031" s="1" t="str">
        <f>CONCATENATE("=",'Sistema de água potável'!$D$4,"-",'Sistema de água potável'!$D$8,D1031)</f>
        <v>=XL01 WP001-WP01++LND01.13001</v>
      </c>
      <c r="H1031" s="5">
        <f t="shared" si="23"/>
        <v>0</v>
      </c>
      <c r="J1031" s="24"/>
    </row>
    <row r="1032" spans="1:10" ht="14.25" hidden="1" outlineLevel="2" collapsed="1">
      <c r="A1032" s="1" t="s">
        <v>2527</v>
      </c>
      <c r="B1032" s="1"/>
      <c r="D1032" s="23" t="s">
        <v>2528</v>
      </c>
      <c r="E1032" s="1" t="str">
        <f>CONCATENATE("=",'Sistema de água potável'!$D$4,"-",'Sistema de água potável'!$D$8,D1032)</f>
        <v>=XL01 WP001-WP01++LND01.14</v>
      </c>
      <c r="H1032" s="5">
        <f t="shared" si="23"/>
        <v>0</v>
      </c>
      <c r="J1032" s="24"/>
    </row>
    <row r="1033" spans="1:10" ht="14.25" hidden="1" outlineLevel="3">
      <c r="A1033" s="1" t="s">
        <v>2529</v>
      </c>
      <c r="B1033" s="1"/>
      <c r="D1033" s="11" t="s">
        <v>2530</v>
      </c>
      <c r="E1033" s="1" t="str">
        <f>CONCATENATE("=",'Sistema de água potável'!$D$4,"-",'Sistema de água potável'!$D$8,D1033)</f>
        <v>=XL01 WP001-WP01++LND01.14001</v>
      </c>
      <c r="H1033" s="5">
        <f t="shared" si="23"/>
        <v>0</v>
      </c>
    </row>
    <row r="1034" spans="1:10" ht="14.25" hidden="1" outlineLevel="3">
      <c r="A1034" s="1" t="s">
        <v>2531</v>
      </c>
      <c r="B1034" s="1"/>
      <c r="D1034" s="11" t="s">
        <v>2532</v>
      </c>
      <c r="E1034" s="1" t="str">
        <f>CONCATENATE("=",'Sistema de água potável'!$D$4,"-",'Sistema de água potável'!$D$8,D1034)</f>
        <v>=XL01 WP001-WP01++LND01.14002</v>
      </c>
      <c r="H1034" s="5">
        <f t="shared" si="23"/>
        <v>0</v>
      </c>
    </row>
    <row r="1035" spans="1:10" ht="14.25" hidden="1" outlineLevel="2" collapsed="1">
      <c r="A1035" s="1" t="s">
        <v>2533</v>
      </c>
      <c r="B1035" s="1"/>
      <c r="D1035" s="23" t="s">
        <v>2534</v>
      </c>
      <c r="E1035" s="1" t="str">
        <f>CONCATENATE("=",'Sistema de água potável'!$D$4,"-",'Sistema de água potável'!$D$8,D1035)</f>
        <v>=XL01 WP001-WP01++LND01.15</v>
      </c>
      <c r="H1035" s="5">
        <f t="shared" si="23"/>
        <v>0</v>
      </c>
      <c r="J1035" s="24"/>
    </row>
    <row r="1036" spans="1:10" ht="14.25" hidden="1" outlineLevel="3">
      <c r="A1036" s="1" t="s">
        <v>2535</v>
      </c>
      <c r="B1036" s="1"/>
      <c r="D1036" s="23" t="s">
        <v>2536</v>
      </c>
      <c r="E1036" s="1" t="str">
        <f>CONCATENATE("=",'Sistema de água potável'!$D$4,"-",'Sistema de água potável'!$D$8,D1036)</f>
        <v>=XL01 WP001-WP01++LND01.15001</v>
      </c>
      <c r="H1036" s="5">
        <f t="shared" si="23"/>
        <v>0</v>
      </c>
      <c r="J1036" s="24"/>
    </row>
    <row r="1037" spans="1:10" ht="14.25" hidden="1" outlineLevel="3">
      <c r="A1037" s="1" t="s">
        <v>2537</v>
      </c>
      <c r="B1037" s="1"/>
      <c r="D1037" s="23" t="s">
        <v>2538</v>
      </c>
      <c r="E1037" s="1" t="str">
        <f>CONCATENATE("=",'Sistema de água potável'!$D$4,"-",'Sistema de água potável'!$D$8,D1037)</f>
        <v>=XL01 WP001-WP01++LND01.15002</v>
      </c>
      <c r="H1037" s="5">
        <f t="shared" si="23"/>
        <v>0</v>
      </c>
      <c r="J1037" s="24"/>
    </row>
    <row r="1038" spans="1:10" ht="14.25" hidden="1" outlineLevel="3">
      <c r="A1038" s="1" t="s">
        <v>2539</v>
      </c>
      <c r="B1038" s="1"/>
      <c r="D1038" s="23" t="s">
        <v>2540</v>
      </c>
      <c r="E1038" s="1" t="str">
        <f>CONCATENATE("=",'Sistema de água potável'!$D$4,"-",'Sistema de água potável'!$D$8,D1038)</f>
        <v>=XL01 WP001-WP01++LND01.15003</v>
      </c>
      <c r="H1038" s="5">
        <f t="shared" si="23"/>
        <v>0</v>
      </c>
      <c r="J1038" s="24"/>
    </row>
    <row r="1039" spans="1:10" ht="14.25" hidden="1" outlineLevel="3">
      <c r="A1039" s="1" t="s">
        <v>2541</v>
      </c>
      <c r="B1039" s="1"/>
      <c r="D1039" s="23" t="s">
        <v>2542</v>
      </c>
      <c r="E1039" s="1" t="str">
        <f>CONCATENATE("=",'Sistema de água potável'!$D$4,"-",'Sistema de água potável'!$D$8,D1039)</f>
        <v>=XL01 WP001-WP01++LND01.15004</v>
      </c>
      <c r="H1039" s="5">
        <f t="shared" si="23"/>
        <v>0</v>
      </c>
      <c r="J1039" s="24"/>
    </row>
    <row r="1040" spans="1:10" ht="14.25" hidden="1" outlineLevel="3">
      <c r="A1040" s="1" t="s">
        <v>2543</v>
      </c>
      <c r="B1040" s="1"/>
      <c r="D1040" s="23" t="s">
        <v>2544</v>
      </c>
      <c r="E1040" s="1" t="str">
        <f>CONCATENATE("=",'Sistema de água potável'!$D$4,"-",'Sistema de água potável'!$D$8,D1040)</f>
        <v>=XL01 WP001-WP01++LND01.15005</v>
      </c>
      <c r="H1040" s="5">
        <f t="shared" si="23"/>
        <v>0</v>
      </c>
      <c r="J1040" s="24"/>
    </row>
    <row r="1041" spans="1:10" ht="14.25" hidden="1" outlineLevel="3">
      <c r="A1041" s="1" t="s">
        <v>2545</v>
      </c>
      <c r="B1041" s="1"/>
      <c r="D1041" s="23" t="s">
        <v>2546</v>
      </c>
      <c r="E1041" s="1" t="str">
        <f>CONCATENATE("=",'Sistema de água potável'!$D$4,"-",'Sistema de água potável'!$D$8,D1041)</f>
        <v>=XL01 WP001-WP01++LND01.15006</v>
      </c>
      <c r="H1041" s="5">
        <f t="shared" si="23"/>
        <v>0</v>
      </c>
      <c r="J1041" s="24"/>
    </row>
    <row r="1042" spans="1:10" ht="14.25" hidden="1" outlineLevel="3">
      <c r="A1042" s="1" t="s">
        <v>2547</v>
      </c>
      <c r="B1042" s="1"/>
      <c r="D1042" s="23" t="s">
        <v>2548</v>
      </c>
      <c r="E1042" s="1" t="str">
        <f>CONCATENATE("=",'Sistema de água potável'!$D$4,"-",'Sistema de água potável'!$D$8,D1042)</f>
        <v>=XL01 WP001-WP01++LND01.15007</v>
      </c>
      <c r="H1042" s="5">
        <f t="shared" si="23"/>
        <v>0</v>
      </c>
      <c r="J1042" s="24"/>
    </row>
    <row r="1043" spans="1:10" ht="14.25" hidden="1" outlineLevel="3">
      <c r="A1043" s="1" t="s">
        <v>2549</v>
      </c>
      <c r="B1043" s="1"/>
      <c r="D1043" s="23" t="s">
        <v>2550</v>
      </c>
      <c r="E1043" s="1" t="str">
        <f>CONCATENATE("=",'Sistema de água potável'!$D$4,"-",'Sistema de água potável'!$D$8,D1043)</f>
        <v>=XL01 WP001-WP01++LND01.15008</v>
      </c>
      <c r="H1043" s="5">
        <f t="shared" si="23"/>
        <v>0</v>
      </c>
      <c r="J1043" s="24"/>
    </row>
    <row r="1044" spans="1:10" ht="14.25" hidden="1" outlineLevel="3">
      <c r="A1044" s="1" t="s">
        <v>2551</v>
      </c>
      <c r="B1044" s="1"/>
      <c r="D1044" s="23" t="s">
        <v>2552</v>
      </c>
      <c r="E1044" s="1" t="str">
        <f>CONCATENATE("=",'Sistema de água potável'!$D$4,"-",'Sistema de água potável'!$D$8,D1044)</f>
        <v>=XL01 WP001-WP01++LND01.15010</v>
      </c>
      <c r="H1044" s="5">
        <f t="shared" si="23"/>
        <v>0</v>
      </c>
      <c r="J1044" s="24"/>
    </row>
    <row r="1045" spans="1:10" ht="14.25" hidden="1" outlineLevel="3">
      <c r="A1045" s="1" t="s">
        <v>2553</v>
      </c>
      <c r="B1045" s="1"/>
      <c r="D1045" s="23" t="s">
        <v>2554</v>
      </c>
      <c r="E1045" s="1" t="str">
        <f>CONCATENATE("=",'Sistema de água potável'!$D$4,"-",'Sistema de água potável'!$D$8,D1045)</f>
        <v>=XL01 WP001-WP01++LND01.15011</v>
      </c>
      <c r="H1045" s="5">
        <f t="shared" si="23"/>
        <v>0</v>
      </c>
      <c r="J1045" s="24"/>
    </row>
    <row r="1046" spans="1:10" ht="14.25" hidden="1" outlineLevel="3">
      <c r="A1046" s="1" t="s">
        <v>2555</v>
      </c>
      <c r="B1046" s="1"/>
      <c r="D1046" s="23" t="s">
        <v>2556</v>
      </c>
      <c r="E1046" s="1" t="str">
        <f>CONCATENATE("=",'Sistema de água potável'!$D$4,"-",'Sistema de água potável'!$D$8,D1046)</f>
        <v>=XL01 WP001-WP01++LND01.15012</v>
      </c>
      <c r="H1046" s="5">
        <f t="shared" si="23"/>
        <v>0</v>
      </c>
      <c r="J1046" s="24"/>
    </row>
    <row r="1047" spans="1:10" ht="14.25" hidden="1" outlineLevel="3">
      <c r="A1047" s="1" t="s">
        <v>2557</v>
      </c>
      <c r="B1047" s="1"/>
      <c r="D1047" s="23" t="s">
        <v>2558</v>
      </c>
      <c r="E1047" s="1" t="str">
        <f>CONCATENATE("=",'Sistema de água potável'!$D$4,"-",'Sistema de água potável'!$D$8,D1047)</f>
        <v>=XL01 WP001-WP01++LND01.15013</v>
      </c>
      <c r="H1047" s="5">
        <f t="shared" si="23"/>
        <v>0</v>
      </c>
      <c r="J1047" s="24"/>
    </row>
    <row r="1048" spans="1:10" ht="14.25" hidden="1" outlineLevel="3">
      <c r="A1048" s="1" t="s">
        <v>2559</v>
      </c>
      <c r="B1048" s="1"/>
      <c r="D1048" s="23" t="s">
        <v>2560</v>
      </c>
      <c r="E1048" s="1" t="str">
        <f>CONCATENATE("=",'Sistema de água potável'!$D$4,"-",'Sistema de água potável'!$D$8,D1048)</f>
        <v>=XL01 WP001-WP01++LND01.15014</v>
      </c>
      <c r="H1048" s="5">
        <f t="shared" si="23"/>
        <v>0</v>
      </c>
      <c r="J1048" s="24"/>
    </row>
    <row r="1049" spans="1:10" ht="14.25" hidden="1" outlineLevel="3">
      <c r="A1049" s="1" t="s">
        <v>2561</v>
      </c>
      <c r="B1049" s="1"/>
      <c r="D1049" s="23" t="s">
        <v>2562</v>
      </c>
      <c r="E1049" s="1" t="str">
        <f>CONCATENATE("=",'Sistema de água potável'!$D$4,"-",'Sistema de água potável'!$D$8,D1049)</f>
        <v>=XL01 WP001-WP01++LND01.15015</v>
      </c>
      <c r="H1049" s="5">
        <f t="shared" si="23"/>
        <v>0</v>
      </c>
      <c r="J1049" s="24"/>
    </row>
    <row r="1050" spans="1:10" ht="14.25" hidden="1" outlineLevel="3">
      <c r="A1050" s="1" t="s">
        <v>2563</v>
      </c>
      <c r="B1050" s="1"/>
      <c r="D1050" s="23" t="s">
        <v>2564</v>
      </c>
      <c r="E1050" s="1" t="str">
        <f>CONCATENATE("=",'Sistema de água potável'!$D$4,"-",'Sistema de água potável'!$D$8,D1050)</f>
        <v>=XL01 WP001-WP01++LND01.15016</v>
      </c>
      <c r="H1050" s="5">
        <f t="shared" si="23"/>
        <v>0</v>
      </c>
      <c r="J1050" s="24"/>
    </row>
    <row r="1051" spans="1:10" ht="14.25" hidden="1" outlineLevel="3">
      <c r="A1051" s="1" t="s">
        <v>2565</v>
      </c>
      <c r="B1051" s="1"/>
      <c r="D1051" s="23" t="s">
        <v>2566</v>
      </c>
      <c r="E1051" s="1" t="str">
        <f>CONCATENATE("=",'Sistema de água potável'!$D$4,"-",'Sistema de água potável'!$D$8,D1051)</f>
        <v>=XL01 WP001-WP01++LND01.15017</v>
      </c>
      <c r="H1051" s="5">
        <f t="shared" si="23"/>
        <v>0</v>
      </c>
      <c r="J1051" s="24"/>
    </row>
    <row r="1052" spans="1:10" ht="14.25" hidden="1" outlineLevel="2" collapsed="1">
      <c r="A1052" s="1" t="s">
        <v>2567</v>
      </c>
      <c r="B1052" s="1"/>
      <c r="D1052" s="23" t="s">
        <v>2568</v>
      </c>
      <c r="E1052" s="1" t="str">
        <f>CONCATENATE("=",'Sistema de água potável'!$D$4,"-",'Sistema de água potável'!$D$8,D1052)</f>
        <v>=XL01 WP001-WP01++LND01.16</v>
      </c>
      <c r="H1052" s="5">
        <f t="shared" si="23"/>
        <v>0</v>
      </c>
      <c r="J1052" s="24"/>
    </row>
    <row r="1053" spans="1:10" ht="14.25" hidden="1" outlineLevel="3">
      <c r="A1053" s="1" t="s">
        <v>2569</v>
      </c>
      <c r="B1053" s="1"/>
      <c r="D1053" s="23" t="s">
        <v>2570</v>
      </c>
      <c r="E1053" s="1" t="str">
        <f>CONCATENATE("=",'Sistema de água potável'!$D$4,"-",'Sistema de água potável'!$D$8,D1053)</f>
        <v>=XL01 WP001-WP01++LND01.16001</v>
      </c>
      <c r="H1053" s="5">
        <f t="shared" si="23"/>
        <v>0</v>
      </c>
      <c r="J1053" s="24"/>
    </row>
    <row r="1054" spans="1:10" ht="14.25" hidden="1" outlineLevel="3">
      <c r="A1054" s="1" t="s">
        <v>2571</v>
      </c>
      <c r="B1054" s="1"/>
      <c r="D1054" s="23" t="s">
        <v>2572</v>
      </c>
      <c r="E1054" s="1" t="str">
        <f>CONCATENATE("=",'Sistema de água potável'!$D$4,"-",'Sistema de água potável'!$D$8,D1054)</f>
        <v>=XL01 WP001-WP01++LND01.16002</v>
      </c>
      <c r="H1054" s="5">
        <f t="shared" si="23"/>
        <v>0</v>
      </c>
      <c r="J1054" s="24"/>
    </row>
    <row r="1055" spans="1:10" ht="14.25" hidden="1" outlineLevel="3">
      <c r="A1055" s="1" t="s">
        <v>2573</v>
      </c>
      <c r="B1055" s="1"/>
      <c r="D1055" s="23" t="s">
        <v>2574</v>
      </c>
      <c r="E1055" s="1" t="str">
        <f>CONCATENATE("=",'Sistema de água potável'!$D$4,"-",'Sistema de água potável'!$D$8,D1055)</f>
        <v>=XL01 WP001-WP01++LND01.16003</v>
      </c>
      <c r="H1055" s="5">
        <f t="shared" si="23"/>
        <v>0</v>
      </c>
      <c r="J1055" s="24"/>
    </row>
    <row r="1056" spans="1:10" ht="14.25" hidden="1" outlineLevel="3">
      <c r="A1056" s="1" t="s">
        <v>2575</v>
      </c>
      <c r="B1056" s="1"/>
      <c r="D1056" s="23" t="s">
        <v>2576</v>
      </c>
      <c r="E1056" s="1" t="str">
        <f>CONCATENATE("=",'Sistema de água potável'!$D$4,"-",'Sistema de água potável'!$D$8,D1056)</f>
        <v>=XL01 WP001-WP01++LND01.16004</v>
      </c>
      <c r="H1056" s="5">
        <f t="shared" si="23"/>
        <v>0</v>
      </c>
      <c r="J1056" s="24"/>
    </row>
    <row r="1057" spans="1:10" ht="14.25" hidden="1" outlineLevel="3">
      <c r="A1057" s="1" t="s">
        <v>2577</v>
      </c>
      <c r="B1057" s="1"/>
      <c r="D1057" s="23" t="s">
        <v>2578</v>
      </c>
      <c r="E1057" s="1" t="str">
        <f>CONCATENATE("=",'Sistema de água potável'!$D$4,"-",'Sistema de água potável'!$D$8,D1057)</f>
        <v>=XL01 WP001-WP01++LND01.16005</v>
      </c>
      <c r="H1057" s="5">
        <f t="shared" si="23"/>
        <v>0</v>
      </c>
      <c r="J1057" s="24"/>
    </row>
    <row r="1058" spans="1:10" ht="14.25" hidden="1" outlineLevel="3">
      <c r="A1058" s="1" t="s">
        <v>2579</v>
      </c>
      <c r="B1058" s="1"/>
      <c r="D1058" s="23" t="s">
        <v>2580</v>
      </c>
      <c r="E1058" s="1" t="str">
        <f>CONCATENATE("=",'Sistema de água potável'!$D$4,"-",'Sistema de água potável'!$D$8,D1058)</f>
        <v>=XL01 WP001-WP01++LND01.16006</v>
      </c>
      <c r="H1058" s="5">
        <f t="shared" si="23"/>
        <v>0</v>
      </c>
      <c r="J1058" s="24"/>
    </row>
    <row r="1059" spans="1:10" ht="14.25" hidden="1" outlineLevel="3">
      <c r="A1059" s="1" t="s">
        <v>2581</v>
      </c>
      <c r="B1059" s="1"/>
      <c r="D1059" s="23" t="s">
        <v>2582</v>
      </c>
      <c r="E1059" s="1" t="str">
        <f>CONCATENATE("=",'Sistema de água potável'!$D$4,"-",'Sistema de água potável'!$D$8,D1059)</f>
        <v>=XL01 WP001-WP01++LND01.16007</v>
      </c>
      <c r="H1059" s="5">
        <f t="shared" si="23"/>
        <v>0</v>
      </c>
      <c r="J1059" s="24"/>
    </row>
    <row r="1060" spans="1:10" ht="14.25" hidden="1" outlineLevel="3">
      <c r="A1060" s="1" t="s">
        <v>2583</v>
      </c>
      <c r="B1060" s="1"/>
      <c r="D1060" s="23" t="s">
        <v>2584</v>
      </c>
      <c r="E1060" s="1" t="str">
        <f>CONCATENATE("=",'Sistema de água potável'!$D$4,"-",'Sistema de água potável'!$D$8,D1060)</f>
        <v>=XL01 WP001-WP01++LND01.16008</v>
      </c>
      <c r="H1060" s="5">
        <f t="shared" si="23"/>
        <v>0</v>
      </c>
      <c r="J1060" s="24"/>
    </row>
    <row r="1061" spans="1:10" ht="14.25" hidden="1" outlineLevel="3">
      <c r="A1061" s="1" t="s">
        <v>2585</v>
      </c>
      <c r="B1061" s="1"/>
      <c r="D1061" s="23" t="s">
        <v>2586</v>
      </c>
      <c r="E1061" s="1" t="str">
        <f>CONCATENATE("=",'Sistema de água potável'!$D$4,"-",'Sistema de água potável'!$D$8,D1061)</f>
        <v>=XL01 WP001-WP01++LND01.16009</v>
      </c>
      <c r="H1061" s="5">
        <f t="shared" si="23"/>
        <v>0</v>
      </c>
      <c r="J1061" s="24"/>
    </row>
    <row r="1062" spans="1:10" ht="14.25" hidden="1" outlineLevel="3">
      <c r="A1062" s="1" t="s">
        <v>2587</v>
      </c>
      <c r="B1062" s="1"/>
      <c r="D1062" s="23" t="s">
        <v>2588</v>
      </c>
      <c r="E1062" s="1" t="str">
        <f>CONCATENATE("=",'Sistema de água potável'!$D$4,"-",'Sistema de água potável'!$D$8,D1062)</f>
        <v>=XL01 WP001-WP01++LND01.16010</v>
      </c>
      <c r="H1062" s="5">
        <f t="shared" si="23"/>
        <v>0</v>
      </c>
      <c r="J1062" s="24"/>
    </row>
    <row r="1063" spans="1:10" ht="14.25" hidden="1" outlineLevel="3">
      <c r="A1063" s="1" t="s">
        <v>2589</v>
      </c>
      <c r="B1063" s="1"/>
      <c r="D1063" s="23" t="s">
        <v>2590</v>
      </c>
      <c r="E1063" s="1" t="str">
        <f>CONCATENATE("=",'Sistema de água potável'!$D$4,"-",'Sistema de água potável'!$D$8,D1063)</f>
        <v>=XL01 WP001-WP01++LND01.16011</v>
      </c>
      <c r="H1063" s="5">
        <f t="shared" si="23"/>
        <v>0</v>
      </c>
      <c r="J1063" s="24"/>
    </row>
    <row r="1064" spans="1:10" ht="14.25" hidden="1" outlineLevel="3">
      <c r="A1064" s="1" t="s">
        <v>2591</v>
      </c>
      <c r="B1064" s="1"/>
      <c r="D1064" s="23" t="s">
        <v>2592</v>
      </c>
      <c r="E1064" s="1" t="str">
        <f>CONCATENATE("=",'Sistema de água potável'!$D$4,"-",'Sistema de água potável'!$D$8,D1064)</f>
        <v>=XL01 WP001-WP01++LND01.16012</v>
      </c>
      <c r="H1064" s="5">
        <f t="shared" si="23"/>
        <v>0</v>
      </c>
      <c r="J1064" s="24"/>
    </row>
    <row r="1065" spans="1:10" ht="14.25" hidden="1" outlineLevel="3">
      <c r="A1065" s="1" t="s">
        <v>2593</v>
      </c>
      <c r="B1065" s="1"/>
      <c r="D1065" s="23" t="s">
        <v>2594</v>
      </c>
      <c r="E1065" s="1" t="str">
        <f>CONCATENATE("=",'Sistema de água potável'!$D$4,"-",'Sistema de água potável'!$D$8,D1065)</f>
        <v>=XL01 WP001-WP01++LND01.16013</v>
      </c>
      <c r="H1065" s="5">
        <f t="shared" si="23"/>
        <v>0</v>
      </c>
      <c r="J1065" s="24"/>
    </row>
    <row r="1066" spans="1:10" ht="14.25" hidden="1" outlineLevel="3">
      <c r="A1066" s="1" t="s">
        <v>2595</v>
      </c>
      <c r="B1066" s="1"/>
      <c r="D1066" s="23" t="s">
        <v>2596</v>
      </c>
      <c r="E1066" s="1" t="str">
        <f>CONCATENATE("=",'Sistema de água potável'!$D$4,"-",'Sistema de água potável'!$D$8,D1066)</f>
        <v>=XL01 WP001-WP01++LND01.16014</v>
      </c>
      <c r="H1066" s="5">
        <f t="shared" si="23"/>
        <v>0</v>
      </c>
      <c r="J1066" s="24"/>
    </row>
    <row r="1067" spans="1:10" ht="14.25" hidden="1" outlineLevel="3">
      <c r="A1067" s="1" t="s">
        <v>2597</v>
      </c>
      <c r="B1067" s="1"/>
      <c r="D1067" s="23" t="s">
        <v>2598</v>
      </c>
      <c r="E1067" s="1" t="str">
        <f>CONCATENATE("=",'Sistema de água potável'!$D$4,"-",'Sistema de água potável'!$D$8,D1067)</f>
        <v>=XL01 WP001-WP01++LND01.16015</v>
      </c>
      <c r="H1067" s="5">
        <f t="shared" si="23"/>
        <v>0</v>
      </c>
      <c r="J1067" s="24"/>
    </row>
    <row r="1068" spans="1:10" ht="14.25" hidden="1" outlineLevel="3">
      <c r="A1068" s="1" t="s">
        <v>2599</v>
      </c>
      <c r="B1068" s="1"/>
      <c r="D1068" s="23" t="s">
        <v>2600</v>
      </c>
      <c r="E1068" s="1" t="str">
        <f>CONCATENATE("=",'Sistema de água potável'!$D$4,"-",'Sistema de água potável'!$D$8,D1068)</f>
        <v>=XL01 WP001-WP01++LND01.16016</v>
      </c>
      <c r="H1068" s="5">
        <f t="shared" si="23"/>
        <v>0</v>
      </c>
      <c r="J1068" s="24"/>
    </row>
    <row r="1069" spans="1:10" ht="14.25" hidden="1" outlineLevel="3">
      <c r="A1069" s="1" t="s">
        <v>2601</v>
      </c>
      <c r="B1069" s="1"/>
      <c r="D1069" s="23" t="s">
        <v>2602</v>
      </c>
      <c r="E1069" s="1" t="str">
        <f>CONCATENATE("=",'Sistema de água potável'!$D$4,"-",'Sistema de água potável'!$D$8,D1069)</f>
        <v>=XL01 WP001-WP01++LND01.16017</v>
      </c>
      <c r="H1069" s="5">
        <f t="shared" si="23"/>
        <v>0</v>
      </c>
      <c r="J1069" s="24"/>
    </row>
    <row r="1070" spans="1:10" ht="14.25" hidden="1" outlineLevel="3">
      <c r="A1070" s="1" t="s">
        <v>2603</v>
      </c>
      <c r="B1070" s="1"/>
      <c r="D1070" s="23" t="s">
        <v>2604</v>
      </c>
      <c r="E1070" s="1" t="str">
        <f>CONCATENATE("=",'Sistema de água potável'!$D$4,"-",'Sistema de água potável'!$D$8,D1070)</f>
        <v>=XL01 WP001-WP01++LND01.16018</v>
      </c>
      <c r="H1070" s="5">
        <f t="shared" si="23"/>
        <v>0</v>
      </c>
      <c r="J1070" s="24"/>
    </row>
    <row r="1071" spans="1:10" ht="14.25" hidden="1" outlineLevel="3">
      <c r="A1071" s="1" t="s">
        <v>2605</v>
      </c>
      <c r="B1071" s="1"/>
      <c r="D1071" s="23" t="s">
        <v>2606</v>
      </c>
      <c r="E1071" s="1" t="str">
        <f>CONCATENATE("=",'Sistema de água potável'!$D$4,"-",'Sistema de água potável'!$D$8,D1071)</f>
        <v>=XL01 WP001-WP01++LND01.16019</v>
      </c>
      <c r="H1071" s="5">
        <f t="shared" si="23"/>
        <v>0</v>
      </c>
      <c r="J1071" s="24"/>
    </row>
    <row r="1072" spans="1:10" ht="14.25" outlineLevel="1">
      <c r="A1072" s="1" t="s">
        <v>2607</v>
      </c>
      <c r="B1072" s="17" t="s">
        <v>2608</v>
      </c>
      <c r="C1072" s="4" t="s">
        <v>2609</v>
      </c>
      <c r="D1072" s="20" t="s">
        <v>2610</v>
      </c>
      <c r="E1072" s="1" t="str">
        <f>CONCATENATE("=",'Sistema de água potável'!$D$4,"-",'Sistema de água potável'!$D$8,D1072)</f>
        <v>=XL01 WP001-WP01++ZXM02</v>
      </c>
      <c r="F1072" s="1"/>
      <c r="H1072" s="5">
        <f t="shared" si="23"/>
        <v>0</v>
      </c>
      <c r="J1072" s="4"/>
    </row>
    <row r="1073" spans="1:10" ht="14.25" outlineLevel="1">
      <c r="A1073" s="1" t="s">
        <v>2611</v>
      </c>
      <c r="C1073" s="4"/>
      <c r="D1073" s="20" t="s">
        <v>2612</v>
      </c>
      <c r="E1073" s="1" t="str">
        <f>CONCATENATE("=",'Sistema de água potável'!$D$4,"-",'Sistema de água potável'!$D$8,D1073)</f>
        <v>=XL01 WP001-WP01++ZXM02.UC</v>
      </c>
      <c r="F1073" s="1"/>
      <c r="H1073" s="5">
        <f t="shared" si="23"/>
        <v>0</v>
      </c>
      <c r="J1073" s="4"/>
    </row>
    <row r="1074" spans="1:10" ht="14.25" outlineLevel="1">
      <c r="A1074" s="1" t="s">
        <v>2613</v>
      </c>
      <c r="B1074" s="17" t="s">
        <v>2608</v>
      </c>
      <c r="C1074" s="4" t="s">
        <v>2609</v>
      </c>
      <c r="D1074" s="20" t="s">
        <v>2614</v>
      </c>
      <c r="E1074" s="1" t="str">
        <f>CONCATENATE("=",'Sistema de água potável'!$D$4,"-",'Sistema de água potável'!$D$8,D1074)</f>
        <v>=XL01 WP001-WP01++ZXM01</v>
      </c>
      <c r="F1074" s="1"/>
      <c r="H1074" s="5">
        <f t="shared" si="23"/>
        <v>0</v>
      </c>
      <c r="J1074" s="4"/>
    </row>
    <row r="1075" spans="1:10" ht="14.25" outlineLevel="1">
      <c r="A1075" s="1" t="s">
        <v>2615</v>
      </c>
      <c r="C1075" s="4"/>
      <c r="D1075" s="20" t="s">
        <v>2616</v>
      </c>
      <c r="E1075" s="1" t="str">
        <f>CONCATENATE("=",'Sistema de água potável'!$D$4,"-",'Sistema de água potável'!$D$8,D1075)</f>
        <v>=XL01 WP001-WP01++ZXM01.UC</v>
      </c>
      <c r="F1075" s="1"/>
      <c r="H1075" s="5">
        <f t="shared" si="23"/>
        <v>0</v>
      </c>
      <c r="J1075" s="4"/>
    </row>
    <row r="1077" spans="1:10" ht="14.25">
      <c r="A1077" s="25" t="s">
        <v>2617</v>
      </c>
      <c r="C1077" s="4"/>
      <c r="D1077" s="21"/>
      <c r="F1077" s="1"/>
      <c r="H1077" s="26"/>
    </row>
    <row r="1078" spans="1:10" ht="14.25">
      <c r="A1078" s="27" t="s">
        <v>2618</v>
      </c>
      <c r="C1078" s="4"/>
      <c r="D1078" s="4"/>
      <c r="F1078" s="1"/>
      <c r="H1078" s="26"/>
    </row>
    <row r="1079" spans="1:10" ht="14.25">
      <c r="A1079" s="27" t="s">
        <v>2619</v>
      </c>
      <c r="C1079" s="4"/>
      <c r="D1079" s="4"/>
      <c r="H1079" s="26"/>
    </row>
    <row r="1080" spans="1:10" ht="12.75">
      <c r="A1080" s="27" t="s">
        <v>2620</v>
      </c>
      <c r="D1080" s="24"/>
    </row>
    <row r="1081" spans="1:10" ht="12.75">
      <c r="A1081" s="27" t="s">
        <v>2621</v>
      </c>
    </row>
    <row r="1082" spans="1:10" ht="12.75">
      <c r="A1082" s="28" t="s">
        <v>2622</v>
      </c>
    </row>
    <row r="1083" spans="1:10" ht="12.75">
      <c r="A1083" s="27" t="s">
        <v>2623</v>
      </c>
    </row>
    <row r="1084" spans="1:10" ht="12.75">
      <c r="A1084" s="27" t="s">
        <v>2624</v>
      </c>
    </row>
    <row r="1085" spans="1:10" ht="12.75">
      <c r="A1085" s="27" t="s">
        <v>2625</v>
      </c>
    </row>
    <row r="1106" spans="1:8" ht="14.25" collapsed="1">
      <c r="A1106" s="1" t="s">
        <v>2626</v>
      </c>
      <c r="B1106" s="17" t="s">
        <v>2627</v>
      </c>
      <c r="C1106" s="4" t="s">
        <v>2628</v>
      </c>
      <c r="D1106" s="4" t="s">
        <v>2629</v>
      </c>
      <c r="E1106" s="1" t="str">
        <f>CONCATENATE("=",'Sistema de água potável'!$D$4,"-",'Sistema de água potável'!$D$8,"++",D1106)</f>
        <v>=XL01 WP001-WP01++UM</v>
      </c>
      <c r="F1106" s="1"/>
      <c r="H1106" s="26">
        <f t="shared" ref="H1106:H1165" si="24">LEN(F1106)</f>
        <v>0</v>
      </c>
    </row>
    <row r="1107" spans="1:8" ht="14.25" hidden="1" outlineLevel="1">
      <c r="A1107" s="1" t="s">
        <v>2630</v>
      </c>
      <c r="C1107" s="4"/>
      <c r="D1107" s="4" t="s">
        <v>2631</v>
      </c>
      <c r="E1107" s="1" t="str">
        <f>CONCATENATE("=",'Sistema de água potável'!$D$4,"-",'Sistema de água potável'!$D$8,"++",D1107)</f>
        <v>=XL01 WP001-WP01++UM.UC</v>
      </c>
      <c r="F1107" s="1"/>
      <c r="H1107" s="26">
        <f t="shared" si="24"/>
        <v>0</v>
      </c>
    </row>
    <row r="1108" spans="1:8" ht="14.25" hidden="1" outlineLevel="1">
      <c r="A1108" s="1" t="s">
        <v>2632</v>
      </c>
      <c r="C1108" s="4"/>
      <c r="D1108" s="4" t="s">
        <v>2633</v>
      </c>
      <c r="E1108" s="1" t="str">
        <f>CONCATENATE("=",'Sistema de água potável'!$D$4,"-",'Sistema de água potável'!$D$8,"++",D1108)</f>
        <v>=XL01 WP001-WP01++UM.01</v>
      </c>
      <c r="F1108" s="1"/>
      <c r="H1108" s="26">
        <f t="shared" si="24"/>
        <v>0</v>
      </c>
    </row>
    <row r="1109" spans="1:8" ht="14.25" hidden="1" outlineLevel="1">
      <c r="A1109" s="1" t="s">
        <v>2634</v>
      </c>
      <c r="C1109" s="4"/>
      <c r="D1109" s="4"/>
      <c r="E1109" s="1"/>
      <c r="F1109" s="1"/>
      <c r="H1109" s="26">
        <f t="shared" si="24"/>
        <v>0</v>
      </c>
    </row>
    <row r="1110" spans="1:8" ht="14.25" hidden="1" outlineLevel="1">
      <c r="A1110" s="1" t="s">
        <v>2635</v>
      </c>
      <c r="C1110" s="4"/>
      <c r="D1110" s="4"/>
      <c r="E1110" s="1"/>
      <c r="F1110" s="1"/>
      <c r="H1110" s="26">
        <f t="shared" si="24"/>
        <v>0</v>
      </c>
    </row>
    <row r="1111" spans="1:8" ht="14.25" hidden="1" outlineLevel="1">
      <c r="A1111" s="1" t="s">
        <v>2636</v>
      </c>
      <c r="C1111" s="4"/>
      <c r="D1111" s="4"/>
      <c r="E1111" s="1"/>
      <c r="F1111" s="1"/>
      <c r="H1111" s="26">
        <f t="shared" si="24"/>
        <v>0</v>
      </c>
    </row>
    <row r="1112" spans="1:8" ht="14.25" hidden="1" outlineLevel="1">
      <c r="A1112" s="1" t="s">
        <v>2637</v>
      </c>
      <c r="C1112" s="4"/>
      <c r="D1112" s="4"/>
      <c r="E1112" s="1"/>
      <c r="F1112" s="1"/>
      <c r="H1112" s="26">
        <f t="shared" si="24"/>
        <v>0</v>
      </c>
    </row>
    <row r="1113" spans="1:8" ht="14.25" hidden="1" outlineLevel="1">
      <c r="A1113" s="1" t="s">
        <v>2638</v>
      </c>
      <c r="C1113" s="4"/>
      <c r="D1113" s="4"/>
      <c r="E1113" s="1"/>
      <c r="F1113" s="1"/>
      <c r="H1113" s="26">
        <f t="shared" si="24"/>
        <v>0</v>
      </c>
    </row>
    <row r="1114" spans="1:8" ht="14.25" hidden="1" outlineLevel="1">
      <c r="A1114" s="1" t="s">
        <v>2639</v>
      </c>
      <c r="C1114" s="4"/>
      <c r="D1114" s="4"/>
      <c r="E1114" s="1"/>
      <c r="F1114" s="1"/>
      <c r="H1114" s="26">
        <f t="shared" si="24"/>
        <v>0</v>
      </c>
    </row>
    <row r="1115" spans="1:8" ht="14.25" hidden="1" outlineLevel="1">
      <c r="A1115" s="1" t="s">
        <v>2640</v>
      </c>
      <c r="C1115" s="4"/>
      <c r="D1115" s="4"/>
      <c r="E1115" s="1"/>
      <c r="F1115" s="1"/>
      <c r="H1115" s="26">
        <f t="shared" si="24"/>
        <v>0</v>
      </c>
    </row>
    <row r="1116" spans="1:8" ht="14.25" hidden="1" outlineLevel="1">
      <c r="A1116" s="1" t="s">
        <v>2641</v>
      </c>
      <c r="C1116" s="4"/>
      <c r="D1116" s="4"/>
      <c r="E1116" s="1"/>
      <c r="F1116" s="1"/>
      <c r="H1116" s="26">
        <f t="shared" si="24"/>
        <v>0</v>
      </c>
    </row>
    <row r="1117" spans="1:8" ht="14.25" hidden="1" outlineLevel="1">
      <c r="A1117" s="1" t="s">
        <v>2642</v>
      </c>
      <c r="C1117" s="4"/>
      <c r="D1117" s="4"/>
      <c r="E1117" s="1"/>
      <c r="F1117" s="1"/>
      <c r="H1117" s="26">
        <f t="shared" si="24"/>
        <v>0</v>
      </c>
    </row>
    <row r="1118" spans="1:8" ht="14.25" hidden="1" outlineLevel="1">
      <c r="A1118" s="1" t="s">
        <v>2643</v>
      </c>
      <c r="C1118" s="4"/>
      <c r="D1118" s="4"/>
      <c r="E1118" s="1"/>
      <c r="F1118" s="1"/>
      <c r="H1118" s="26">
        <f t="shared" si="24"/>
        <v>0</v>
      </c>
    </row>
    <row r="1119" spans="1:8" ht="14.25" hidden="1" outlineLevel="1">
      <c r="A1119" s="1" t="s">
        <v>2644</v>
      </c>
      <c r="C1119" s="4"/>
      <c r="D1119" s="4"/>
      <c r="E1119" s="1"/>
      <c r="F1119" s="1"/>
      <c r="H1119" s="26">
        <f t="shared" si="24"/>
        <v>0</v>
      </c>
    </row>
    <row r="1120" spans="1:8" ht="14.25" hidden="1" outlineLevel="1">
      <c r="A1120" s="1" t="s">
        <v>2645</v>
      </c>
      <c r="C1120" s="4"/>
      <c r="D1120" s="4"/>
      <c r="E1120" s="1"/>
      <c r="F1120" s="1"/>
      <c r="H1120" s="26">
        <f t="shared" si="24"/>
        <v>0</v>
      </c>
    </row>
    <row r="1121" spans="1:8" ht="14.25" hidden="1" outlineLevel="1">
      <c r="A1121" s="1" t="s">
        <v>2646</v>
      </c>
      <c r="C1121" s="4"/>
      <c r="D1121" s="4"/>
      <c r="E1121" s="1"/>
      <c r="F1121" s="1"/>
      <c r="H1121" s="26">
        <f t="shared" si="24"/>
        <v>0</v>
      </c>
    </row>
    <row r="1122" spans="1:8" ht="14.25" hidden="1" outlineLevel="1">
      <c r="A1122" s="1" t="s">
        <v>2647</v>
      </c>
      <c r="C1122" s="4"/>
      <c r="D1122" s="4"/>
      <c r="E1122" s="1"/>
      <c r="F1122" s="1"/>
      <c r="H1122" s="26">
        <f t="shared" si="24"/>
        <v>0</v>
      </c>
    </row>
    <row r="1123" spans="1:8" ht="14.25" hidden="1" outlineLevel="1">
      <c r="A1123" s="1" t="s">
        <v>2648</v>
      </c>
      <c r="C1123" s="4"/>
      <c r="D1123" s="4"/>
      <c r="E1123" s="1"/>
      <c r="F1123" s="1"/>
      <c r="H1123" s="26">
        <f t="shared" si="24"/>
        <v>0</v>
      </c>
    </row>
    <row r="1124" spans="1:8" ht="14.25" hidden="1" outlineLevel="1">
      <c r="A1124" s="1" t="s">
        <v>2649</v>
      </c>
      <c r="C1124" s="4"/>
      <c r="D1124" s="4"/>
      <c r="E1124" s="1"/>
      <c r="F1124" s="1"/>
      <c r="H1124" s="26">
        <f t="shared" si="24"/>
        <v>0</v>
      </c>
    </row>
    <row r="1125" spans="1:8" ht="14.25" hidden="1" outlineLevel="1">
      <c r="A1125" s="1" t="s">
        <v>2650</v>
      </c>
      <c r="C1125" s="4"/>
      <c r="D1125" s="4"/>
      <c r="E1125" s="1"/>
      <c r="F1125" s="1"/>
      <c r="H1125" s="26">
        <f t="shared" si="24"/>
        <v>0</v>
      </c>
    </row>
    <row r="1126" spans="1:8" ht="14.25" hidden="1" outlineLevel="1">
      <c r="A1126" s="1" t="s">
        <v>2651</v>
      </c>
      <c r="C1126" s="4"/>
      <c r="D1126" s="4"/>
      <c r="E1126" s="1"/>
      <c r="F1126" s="1"/>
      <c r="H1126" s="26">
        <f t="shared" si="24"/>
        <v>0</v>
      </c>
    </row>
    <row r="1127" spans="1:8" ht="14.25" hidden="1" outlineLevel="1">
      <c r="A1127" s="1" t="s">
        <v>2652</v>
      </c>
      <c r="C1127" s="4"/>
      <c r="D1127" s="4"/>
      <c r="E1127" s="1"/>
      <c r="F1127" s="1"/>
      <c r="H1127" s="26">
        <f t="shared" si="24"/>
        <v>0</v>
      </c>
    </row>
    <row r="1128" spans="1:8" ht="14.25" hidden="1" outlineLevel="1">
      <c r="A1128" s="1" t="s">
        <v>2653</v>
      </c>
      <c r="C1128" s="4"/>
      <c r="D1128" s="4"/>
      <c r="E1128" s="1"/>
      <c r="F1128" s="1"/>
      <c r="H1128" s="26">
        <f t="shared" si="24"/>
        <v>0</v>
      </c>
    </row>
    <row r="1129" spans="1:8" ht="14.25" hidden="1" outlineLevel="1">
      <c r="A1129" s="1" t="s">
        <v>2654</v>
      </c>
      <c r="C1129" s="4"/>
      <c r="D1129" s="4"/>
      <c r="E1129" s="1"/>
      <c r="F1129" s="1"/>
      <c r="H1129" s="26">
        <f t="shared" si="24"/>
        <v>0</v>
      </c>
    </row>
    <row r="1130" spans="1:8" ht="14.25" hidden="1" outlineLevel="1">
      <c r="A1130" s="1" t="s">
        <v>2655</v>
      </c>
      <c r="C1130" s="4"/>
      <c r="D1130" s="4"/>
      <c r="E1130" s="1"/>
      <c r="F1130" s="1"/>
      <c r="H1130" s="26">
        <f t="shared" si="24"/>
        <v>0</v>
      </c>
    </row>
    <row r="1131" spans="1:8" ht="14.25" hidden="1" outlineLevel="1">
      <c r="A1131" s="1" t="s">
        <v>2656</v>
      </c>
      <c r="C1131" s="4"/>
      <c r="D1131" s="4"/>
      <c r="E1131" s="1"/>
      <c r="F1131" s="1"/>
      <c r="H1131" s="26">
        <f t="shared" si="24"/>
        <v>0</v>
      </c>
    </row>
    <row r="1132" spans="1:8" ht="14.25" hidden="1" outlineLevel="1">
      <c r="A1132" s="1" t="s">
        <v>2657</v>
      </c>
      <c r="C1132" s="4"/>
      <c r="D1132" s="4"/>
      <c r="E1132" s="1"/>
      <c r="F1132" s="1"/>
      <c r="H1132" s="26">
        <f t="shared" si="24"/>
        <v>0</v>
      </c>
    </row>
    <row r="1133" spans="1:8" ht="14.25" hidden="1" outlineLevel="1">
      <c r="A1133" s="1" t="s">
        <v>2658</v>
      </c>
      <c r="C1133" s="4"/>
      <c r="D1133" s="4"/>
      <c r="E1133" s="1"/>
      <c r="F1133" s="1"/>
      <c r="H1133" s="26">
        <f t="shared" si="24"/>
        <v>0</v>
      </c>
    </row>
    <row r="1134" spans="1:8" ht="14.25" hidden="1" outlineLevel="1">
      <c r="A1134" s="1" t="s">
        <v>2659</v>
      </c>
      <c r="C1134" s="4"/>
      <c r="D1134" s="4"/>
      <c r="E1134" s="1"/>
      <c r="F1134" s="1"/>
      <c r="H1134" s="26">
        <f t="shared" si="24"/>
        <v>0</v>
      </c>
    </row>
    <row r="1135" spans="1:8" ht="14.25" hidden="1" outlineLevel="1">
      <c r="A1135" s="1" t="s">
        <v>2660</v>
      </c>
      <c r="C1135" s="4"/>
      <c r="D1135" s="4"/>
      <c r="E1135" s="1"/>
      <c r="F1135" s="1"/>
      <c r="H1135" s="26">
        <f t="shared" si="24"/>
        <v>0</v>
      </c>
    </row>
    <row r="1136" spans="1:8" ht="14.25" hidden="1" outlineLevel="1">
      <c r="A1136" s="1" t="s">
        <v>2661</v>
      </c>
      <c r="C1136" s="4"/>
      <c r="D1136" s="4"/>
      <c r="E1136" s="1"/>
      <c r="F1136" s="1"/>
      <c r="H1136" s="26">
        <f t="shared" si="24"/>
        <v>0</v>
      </c>
    </row>
    <row r="1137" spans="1:8" ht="14.25" hidden="1" outlineLevel="1">
      <c r="A1137" s="1" t="s">
        <v>2662</v>
      </c>
      <c r="C1137" s="4"/>
      <c r="D1137" s="4"/>
      <c r="E1137" s="1"/>
      <c r="F1137" s="1"/>
      <c r="H1137" s="26">
        <f t="shared" si="24"/>
        <v>0</v>
      </c>
    </row>
    <row r="1138" spans="1:8" ht="14.25" hidden="1" outlineLevel="1">
      <c r="A1138" s="1" t="s">
        <v>2663</v>
      </c>
      <c r="C1138" s="4"/>
      <c r="D1138" s="4"/>
      <c r="E1138" s="1"/>
      <c r="F1138" s="1"/>
      <c r="H1138" s="26">
        <f t="shared" si="24"/>
        <v>0</v>
      </c>
    </row>
    <row r="1139" spans="1:8" ht="14.25" hidden="1" outlineLevel="1">
      <c r="A1139" s="1" t="s">
        <v>2664</v>
      </c>
      <c r="C1139" s="4"/>
      <c r="D1139" s="4"/>
      <c r="E1139" s="1"/>
      <c r="F1139" s="1"/>
      <c r="H1139" s="26">
        <f t="shared" si="24"/>
        <v>0</v>
      </c>
    </row>
    <row r="1140" spans="1:8" ht="14.25" hidden="1" outlineLevel="1">
      <c r="A1140" s="1" t="s">
        <v>2665</v>
      </c>
      <c r="C1140" s="4"/>
      <c r="D1140" s="4"/>
      <c r="E1140" s="1"/>
      <c r="F1140" s="1"/>
      <c r="H1140" s="26">
        <f t="shared" si="24"/>
        <v>0</v>
      </c>
    </row>
    <row r="1141" spans="1:8" ht="14.25" hidden="1" outlineLevel="1">
      <c r="A1141" s="1" t="s">
        <v>2666</v>
      </c>
      <c r="C1141" s="4"/>
      <c r="D1141" s="4"/>
      <c r="E1141" s="1"/>
      <c r="F1141" s="1"/>
      <c r="H1141" s="26">
        <f t="shared" si="24"/>
        <v>0</v>
      </c>
    </row>
    <row r="1142" spans="1:8" ht="14.25" hidden="1" outlineLevel="1">
      <c r="A1142" s="1" t="s">
        <v>2667</v>
      </c>
      <c r="C1142" s="4"/>
      <c r="D1142" s="4"/>
      <c r="E1142" s="1"/>
      <c r="F1142" s="1"/>
      <c r="H1142" s="26">
        <f t="shared" si="24"/>
        <v>0</v>
      </c>
    </row>
    <row r="1143" spans="1:8" ht="14.25" hidden="1" outlineLevel="1">
      <c r="A1143" s="1" t="s">
        <v>2668</v>
      </c>
      <c r="C1143" s="4"/>
      <c r="D1143" s="4"/>
      <c r="E1143" s="1"/>
      <c r="F1143" s="1"/>
      <c r="H1143" s="26">
        <f t="shared" si="24"/>
        <v>0</v>
      </c>
    </row>
    <row r="1144" spans="1:8" ht="14.25" hidden="1" outlineLevel="1">
      <c r="A1144" s="1" t="s">
        <v>2669</v>
      </c>
      <c r="C1144" s="4"/>
      <c r="D1144" s="4"/>
      <c r="E1144" s="1"/>
      <c r="F1144" s="1"/>
      <c r="H1144" s="26">
        <f t="shared" si="24"/>
        <v>0</v>
      </c>
    </row>
    <row r="1145" spans="1:8" ht="14.25" hidden="1" outlineLevel="1">
      <c r="A1145" s="1" t="s">
        <v>2670</v>
      </c>
      <c r="C1145" s="4"/>
      <c r="D1145" s="4"/>
      <c r="E1145" s="1"/>
      <c r="F1145" s="1"/>
      <c r="H1145" s="26">
        <f t="shared" si="24"/>
        <v>0</v>
      </c>
    </row>
    <row r="1146" spans="1:8" ht="14.25" hidden="1" outlineLevel="1">
      <c r="A1146" s="1" t="s">
        <v>2671</v>
      </c>
      <c r="C1146" s="4"/>
      <c r="D1146" s="4"/>
      <c r="E1146" s="1"/>
      <c r="F1146" s="1"/>
      <c r="H1146" s="26">
        <f t="shared" si="24"/>
        <v>0</v>
      </c>
    </row>
    <row r="1147" spans="1:8" ht="14.25" hidden="1" outlineLevel="1">
      <c r="A1147" s="1" t="s">
        <v>2672</v>
      </c>
      <c r="C1147" s="4"/>
      <c r="D1147" s="4"/>
      <c r="E1147" s="1"/>
      <c r="F1147" s="1"/>
      <c r="H1147" s="26">
        <f t="shared" si="24"/>
        <v>0</v>
      </c>
    </row>
    <row r="1148" spans="1:8" ht="14.25" hidden="1" outlineLevel="1">
      <c r="A1148" s="1" t="s">
        <v>2673</v>
      </c>
      <c r="C1148" s="4"/>
      <c r="D1148" s="4"/>
      <c r="E1148" s="1"/>
      <c r="F1148" s="1"/>
      <c r="H1148" s="26">
        <f t="shared" si="24"/>
        <v>0</v>
      </c>
    </row>
    <row r="1149" spans="1:8" ht="14.25" hidden="1" outlineLevel="1">
      <c r="A1149" s="1" t="s">
        <v>2674</v>
      </c>
      <c r="C1149" s="4"/>
      <c r="D1149" s="4"/>
      <c r="E1149" s="1"/>
      <c r="F1149" s="1"/>
      <c r="H1149" s="26">
        <f t="shared" si="24"/>
        <v>0</v>
      </c>
    </row>
    <row r="1150" spans="1:8" ht="14.25" hidden="1" outlineLevel="1">
      <c r="A1150" s="1" t="s">
        <v>2675</v>
      </c>
      <c r="C1150" s="4"/>
      <c r="D1150" s="4"/>
      <c r="E1150" s="1"/>
      <c r="F1150" s="1"/>
      <c r="H1150" s="26">
        <f t="shared" si="24"/>
        <v>0</v>
      </c>
    </row>
    <row r="1151" spans="1:8" ht="14.25" hidden="1" outlineLevel="1">
      <c r="A1151" s="1" t="s">
        <v>2676</v>
      </c>
      <c r="C1151" s="4"/>
      <c r="D1151" s="4"/>
      <c r="E1151" s="1"/>
      <c r="F1151" s="1"/>
      <c r="H1151" s="26">
        <f t="shared" si="24"/>
        <v>0</v>
      </c>
    </row>
    <row r="1152" spans="1:8" ht="14.25" hidden="1" outlineLevel="1">
      <c r="A1152" s="1" t="s">
        <v>2677</v>
      </c>
      <c r="C1152" s="4"/>
      <c r="D1152" s="4"/>
      <c r="E1152" s="1"/>
      <c r="F1152" s="1"/>
      <c r="H1152" s="26">
        <f t="shared" si="24"/>
        <v>0</v>
      </c>
    </row>
    <row r="1153" spans="1:8" ht="14.25" hidden="1" outlineLevel="1">
      <c r="A1153" s="1" t="s">
        <v>2678</v>
      </c>
      <c r="C1153" s="4"/>
      <c r="D1153" s="4"/>
      <c r="E1153" s="1"/>
      <c r="F1153" s="1"/>
      <c r="H1153" s="26">
        <f t="shared" si="24"/>
        <v>0</v>
      </c>
    </row>
    <row r="1154" spans="1:8" ht="14.25" hidden="1" outlineLevel="1">
      <c r="A1154" s="1" t="s">
        <v>2679</v>
      </c>
      <c r="C1154" s="4"/>
      <c r="D1154" s="4"/>
      <c r="E1154" s="1"/>
      <c r="F1154" s="1"/>
      <c r="H1154" s="26">
        <f t="shared" si="24"/>
        <v>0</v>
      </c>
    </row>
    <row r="1155" spans="1:8" ht="14.25" hidden="1" outlineLevel="1">
      <c r="A1155" s="1" t="s">
        <v>2680</v>
      </c>
      <c r="C1155" s="4"/>
      <c r="D1155" s="4"/>
      <c r="E1155" s="1"/>
      <c r="F1155" s="1"/>
      <c r="H1155" s="26">
        <f t="shared" si="24"/>
        <v>0</v>
      </c>
    </row>
    <row r="1156" spans="1:8" ht="14.25" hidden="1" outlineLevel="1">
      <c r="A1156" s="1" t="s">
        <v>2681</v>
      </c>
      <c r="C1156" s="4"/>
      <c r="D1156" s="4"/>
      <c r="E1156" s="1"/>
      <c r="F1156" s="1"/>
      <c r="H1156" s="26">
        <f t="shared" si="24"/>
        <v>0</v>
      </c>
    </row>
    <row r="1157" spans="1:8" ht="14.25" hidden="1" outlineLevel="1">
      <c r="A1157" s="1" t="s">
        <v>2682</v>
      </c>
      <c r="C1157" s="4"/>
      <c r="D1157" s="4" t="s">
        <v>2683</v>
      </c>
      <c r="E1157" s="1" t="str">
        <f>CONCATENATE("=",'Sistema de água potável'!$D$4,"-",'Sistema de água potável'!$D$8,"++",D1157)</f>
        <v>=XL01 WP001-WP01++UM.20</v>
      </c>
      <c r="F1157" s="1"/>
      <c r="H1157" s="26">
        <f t="shared" si="24"/>
        <v>0</v>
      </c>
    </row>
    <row r="1158" spans="1:8" ht="14.25" hidden="1" outlineLevel="1">
      <c r="A1158" s="1" t="s">
        <v>2684</v>
      </c>
      <c r="C1158" s="4"/>
      <c r="D1158" s="21"/>
      <c r="E1158" s="1"/>
      <c r="F1158" s="1"/>
      <c r="H1158" s="26">
        <f t="shared" si="24"/>
        <v>0</v>
      </c>
    </row>
    <row r="1159" spans="1:8" ht="14.25" hidden="1" outlineLevel="1">
      <c r="A1159" s="1" t="s">
        <v>2685</v>
      </c>
      <c r="C1159" s="4"/>
      <c r="D1159" s="21"/>
      <c r="E1159" s="1"/>
      <c r="F1159" s="1"/>
      <c r="H1159" s="26">
        <f t="shared" si="24"/>
        <v>0</v>
      </c>
    </row>
    <row r="1160" spans="1:8" ht="14.25" hidden="1" outlineLevel="1">
      <c r="A1160" s="1" t="s">
        <v>2686</v>
      </c>
      <c r="C1160" s="4"/>
      <c r="D1160" s="21"/>
      <c r="E1160" s="1"/>
      <c r="F1160" s="1"/>
      <c r="H1160" s="26">
        <f t="shared" si="24"/>
        <v>0</v>
      </c>
    </row>
    <row r="1161" spans="1:8" ht="14.25" hidden="1" outlineLevel="1">
      <c r="A1161" s="1" t="s">
        <v>2687</v>
      </c>
      <c r="C1161" s="4"/>
      <c r="D1161" s="21"/>
      <c r="E1161" s="1"/>
      <c r="F1161" s="1"/>
      <c r="H1161" s="26">
        <f t="shared" si="24"/>
        <v>0</v>
      </c>
    </row>
    <row r="1162" spans="1:8" ht="14.25" hidden="1" outlineLevel="1">
      <c r="A1162" s="1" t="s">
        <v>2688</v>
      </c>
      <c r="C1162" s="4"/>
      <c r="D1162" s="21"/>
      <c r="E1162" s="1"/>
      <c r="F1162" s="1"/>
      <c r="H1162" s="26">
        <f t="shared" si="24"/>
        <v>0</v>
      </c>
    </row>
    <row r="1163" spans="1:8" ht="14.25" hidden="1" outlineLevel="1">
      <c r="A1163" s="1" t="s">
        <v>2689</v>
      </c>
      <c r="C1163" s="4"/>
      <c r="D1163" s="21"/>
      <c r="E1163" s="1"/>
      <c r="F1163" s="1"/>
      <c r="H1163" s="26">
        <f t="shared" si="24"/>
        <v>0</v>
      </c>
    </row>
    <row r="1164" spans="1:8" ht="14.25" hidden="1" outlineLevel="1">
      <c r="A1164" s="1" t="s">
        <v>2690</v>
      </c>
      <c r="C1164" s="4"/>
      <c r="D1164" s="21"/>
      <c r="E1164" s="1"/>
      <c r="F1164" s="1"/>
      <c r="H1164" s="26">
        <f t="shared" si="24"/>
        <v>0</v>
      </c>
    </row>
    <row r="1165" spans="1:8" ht="14.25">
      <c r="C1165" s="4"/>
      <c r="D1165" s="21"/>
      <c r="E1165" s="1"/>
      <c r="F1165" s="1"/>
      <c r="H1165" s="26">
        <f t="shared" si="24"/>
        <v>0</v>
      </c>
    </row>
    <row r="1178" spans="1:4" ht="12.75">
      <c r="A1178" s="29" t="s">
        <v>2691</v>
      </c>
      <c r="B1178" s="29" t="s">
        <v>2692</v>
      </c>
      <c r="C1178" s="29" t="s">
        <v>2693</v>
      </c>
    </row>
    <row r="1179" spans="1:4" ht="12.75">
      <c r="A1179" s="1" t="s">
        <v>2694</v>
      </c>
      <c r="B1179" s="1" t="s">
        <v>2695</v>
      </c>
      <c r="C1179" s="1" t="s">
        <v>2696</v>
      </c>
      <c r="D1179" s="1" t="s">
        <v>2697</v>
      </c>
    </row>
    <row r="1180" spans="1:4" ht="12.75">
      <c r="A1180" s="1" t="s">
        <v>2698</v>
      </c>
      <c r="B1180" s="1" t="s">
        <v>2695</v>
      </c>
      <c r="C1180" s="1" t="s">
        <v>2699</v>
      </c>
      <c r="D1180" s="1" t="s">
        <v>2697</v>
      </c>
    </row>
    <row r="1181" spans="1:4" ht="12.75">
      <c r="A1181" s="1" t="s">
        <v>2700</v>
      </c>
      <c r="B1181" s="1" t="s">
        <v>2701</v>
      </c>
      <c r="C1181" s="1" t="s">
        <v>2702</v>
      </c>
      <c r="D1181" s="1" t="s">
        <v>2697</v>
      </c>
    </row>
    <row r="1182" spans="1:4" ht="12.75">
      <c r="A1182" s="1" t="s">
        <v>2703</v>
      </c>
      <c r="B1182" s="1" t="s">
        <v>2704</v>
      </c>
      <c r="C1182" s="1" t="s">
        <v>2699</v>
      </c>
      <c r="D1182" s="1" t="s">
        <v>2697</v>
      </c>
    </row>
    <row r="1183" spans="1:4" ht="12.75">
      <c r="A1183" s="1" t="s">
        <v>2705</v>
      </c>
      <c r="B1183" s="1" t="s">
        <v>2706</v>
      </c>
      <c r="C1183" s="1" t="s">
        <v>2707</v>
      </c>
      <c r="D1183" s="1" t="s">
        <v>2697</v>
      </c>
    </row>
    <row r="1184" spans="1:4" ht="12.75">
      <c r="A1184" s="1" t="s">
        <v>2708</v>
      </c>
      <c r="B1184" s="1" t="s">
        <v>2706</v>
      </c>
      <c r="C1184" s="1" t="s">
        <v>2699</v>
      </c>
      <c r="D1184" s="1" t="s">
        <v>2697</v>
      </c>
    </row>
    <row r="1185" spans="1:4" ht="12.75">
      <c r="A1185" s="1" t="s">
        <v>2709</v>
      </c>
      <c r="B1185" s="1" t="s">
        <v>2710</v>
      </c>
      <c r="C1185" s="1" t="s">
        <v>2711</v>
      </c>
      <c r="D1185" s="1" t="s">
        <v>2697</v>
      </c>
    </row>
    <row r="1186" spans="1:4" ht="12.75">
      <c r="A1186" s="1" t="s">
        <v>2712</v>
      </c>
      <c r="B1186" s="1" t="s">
        <v>2710</v>
      </c>
      <c r="C1186" s="1" t="s">
        <v>2713</v>
      </c>
      <c r="D1186" s="1" t="s">
        <v>2697</v>
      </c>
    </row>
    <row r="1187" spans="1:4" ht="12.75">
      <c r="A1187" s="1" t="s">
        <v>2714</v>
      </c>
      <c r="B1187" s="1" t="s">
        <v>2710</v>
      </c>
      <c r="C1187" s="1" t="s">
        <v>2702</v>
      </c>
      <c r="D1187" s="1" t="s">
        <v>2697</v>
      </c>
    </row>
    <row r="1188" spans="1:4" ht="12.75">
      <c r="A1188" s="1" t="s">
        <v>2715</v>
      </c>
      <c r="B1188" s="1" t="s">
        <v>2710</v>
      </c>
      <c r="C1188" s="1" t="s">
        <v>2716</v>
      </c>
      <c r="D1188" s="1" t="s">
        <v>2697</v>
      </c>
    </row>
    <row r="1189" spans="1:4" ht="12.75">
      <c r="A1189" s="1" t="s">
        <v>2717</v>
      </c>
      <c r="B1189" s="1" t="s">
        <v>2718</v>
      </c>
      <c r="C1189" s="1" t="s">
        <v>2696</v>
      </c>
      <c r="D1189" s="1" t="s">
        <v>2697</v>
      </c>
    </row>
    <row r="1190" spans="1:4" ht="12.75">
      <c r="A1190" s="1" t="s">
        <v>2719</v>
      </c>
      <c r="B1190" s="1" t="s">
        <v>2718</v>
      </c>
      <c r="C1190" s="1" t="s">
        <v>2713</v>
      </c>
      <c r="D1190" s="1" t="s">
        <v>2697</v>
      </c>
    </row>
    <row r="1192" spans="1:4" ht="12.75">
      <c r="A1192" s="1" t="s">
        <v>2720</v>
      </c>
      <c r="B1192" s="1" t="s">
        <v>2721</v>
      </c>
      <c r="C1192" s="1" t="s">
        <v>2722</v>
      </c>
      <c r="D1192" s="1" t="s">
        <v>2697</v>
      </c>
    </row>
    <row r="1193" spans="1:4" ht="12.75">
      <c r="A1193" s="1" t="s">
        <v>2723</v>
      </c>
      <c r="B1193" s="1" t="s">
        <v>2721</v>
      </c>
      <c r="C1193" s="1" t="s">
        <v>2722</v>
      </c>
      <c r="D1193" s="1" t="s">
        <v>2697</v>
      </c>
    </row>
    <row r="1194" spans="1:4" ht="12.75">
      <c r="A1194" s="1" t="s">
        <v>2724</v>
      </c>
      <c r="B1194" s="1" t="s">
        <v>2721</v>
      </c>
      <c r="C1194" s="1" t="s">
        <v>2722</v>
      </c>
      <c r="D1194" s="1" t="s">
        <v>2697</v>
      </c>
    </row>
    <row r="1195" spans="1:4" ht="12.75">
      <c r="A1195" s="1" t="s">
        <v>2725</v>
      </c>
      <c r="B1195" s="1" t="s">
        <v>2726</v>
      </c>
      <c r="C1195" s="1" t="s">
        <v>2722</v>
      </c>
      <c r="D1195" s="1" t="s">
        <v>2697</v>
      </c>
    </row>
    <row r="1196" spans="1:4" ht="12.75">
      <c r="A1196" s="1" t="s">
        <v>2727</v>
      </c>
      <c r="B1196" s="1" t="s">
        <v>2726</v>
      </c>
      <c r="C1196" s="1" t="s">
        <v>2722</v>
      </c>
      <c r="D1196" s="1" t="s">
        <v>2697</v>
      </c>
    </row>
    <row r="1197" spans="1:4" ht="12.75">
      <c r="A1197" s="1" t="s">
        <v>2728</v>
      </c>
      <c r="B1197" s="1" t="s">
        <v>2729</v>
      </c>
      <c r="C1197" s="1" t="s">
        <v>2730</v>
      </c>
      <c r="D1197" s="1" t="s">
        <v>2697</v>
      </c>
    </row>
    <row r="1198" spans="1:4" ht="12.75">
      <c r="A1198" s="1" t="s">
        <v>2731</v>
      </c>
      <c r="B1198" s="1" t="s">
        <v>2710</v>
      </c>
      <c r="C1198" s="1" t="s">
        <v>2730</v>
      </c>
      <c r="D1198" s="1" t="s">
        <v>2697</v>
      </c>
    </row>
    <row r="1199" spans="1:4" ht="12.75">
      <c r="A1199" s="1" t="s">
        <v>2732</v>
      </c>
      <c r="B1199" s="1" t="s">
        <v>2718</v>
      </c>
      <c r="C1199" s="1" t="s">
        <v>2733</v>
      </c>
      <c r="D1199" s="1" t="s">
        <v>2697</v>
      </c>
    </row>
    <row r="1200" spans="1:4" ht="12.75">
      <c r="A1200" s="1" t="s">
        <v>2734</v>
      </c>
      <c r="B1200" s="1" t="s">
        <v>2718</v>
      </c>
      <c r="C1200" s="1" t="s">
        <v>2733</v>
      </c>
      <c r="D1200" s="1" t="s">
        <v>2697</v>
      </c>
    </row>
    <row r="1201" spans="1:4" ht="12.75">
      <c r="A1201" s="1" t="s">
        <v>2735</v>
      </c>
      <c r="B1201" s="1" t="s">
        <v>2736</v>
      </c>
      <c r="C1201" s="1" t="s">
        <v>2737</v>
      </c>
      <c r="D1201" s="1" t="s">
        <v>2697</v>
      </c>
    </row>
    <row r="1202" spans="1:4" ht="12.75">
      <c r="A1202" s="1" t="s">
        <v>2738</v>
      </c>
      <c r="B1202" s="1" t="s">
        <v>2736</v>
      </c>
      <c r="C1202" s="1" t="s">
        <v>2739</v>
      </c>
      <c r="D1202" s="1" t="s">
        <v>2697</v>
      </c>
    </row>
    <row r="1203" spans="1:4" ht="12.75">
      <c r="A1203" s="1" t="s">
        <v>2740</v>
      </c>
      <c r="B1203" s="1" t="s">
        <v>2741</v>
      </c>
      <c r="C1203" s="1" t="s">
        <v>2730</v>
      </c>
      <c r="D1203" s="1" t="s">
        <v>2697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68.140625" customWidth="1"/>
    <col min="2" max="2" width="31.140625" hidden="1" customWidth="1"/>
    <col min="3" max="3" width="65" hidden="1" customWidth="1"/>
    <col min="9" max="9" width="26.140625" customWidth="1"/>
    <col min="10" max="10" width="27.42578125" customWidth="1"/>
  </cols>
  <sheetData>
    <row r="1" spans="1:24" ht="39" customHeight="1">
      <c r="A1" s="30" t="s">
        <v>0</v>
      </c>
      <c r="B1" s="31" t="s">
        <v>1</v>
      </c>
      <c r="C1" s="32" t="s">
        <v>2</v>
      </c>
      <c r="D1" s="33" t="s">
        <v>2742</v>
      </c>
      <c r="E1" s="33" t="s">
        <v>2743</v>
      </c>
      <c r="F1" s="33" t="s">
        <v>2744</v>
      </c>
      <c r="G1" s="33" t="s">
        <v>2745</v>
      </c>
      <c r="H1" s="33" t="s">
        <v>2746</v>
      </c>
      <c r="I1" s="33" t="s">
        <v>2747</v>
      </c>
      <c r="J1" s="33" t="s">
        <v>2748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2.75">
      <c r="A2" s="35" t="s">
        <v>2749</v>
      </c>
      <c r="B2" s="35"/>
      <c r="C2" s="35"/>
      <c r="D2" s="35"/>
      <c r="E2" s="35"/>
      <c r="G2" s="36"/>
      <c r="H2" s="36"/>
      <c r="I2" s="37" t="s">
        <v>2750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2.75">
      <c r="A3" s="35" t="s">
        <v>2751</v>
      </c>
      <c r="B3" s="35"/>
      <c r="C3" s="35"/>
      <c r="D3" s="35"/>
      <c r="E3" s="29"/>
      <c r="G3" s="36"/>
      <c r="I3" s="37" t="s">
        <v>2752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12.75">
      <c r="A4" s="38" t="s">
        <v>2753</v>
      </c>
      <c r="B4" s="17" t="s">
        <v>2754</v>
      </c>
      <c r="C4" s="39" t="str">
        <f ca="1">IFERROR(__xludf.DUMMYFUNCTION("GOOGLETRANSLATE(B4,""in"",""pt"")"),"Sistemas de ar comprimidos.")</f>
        <v>Sistemas de ar comprimidos.</v>
      </c>
      <c r="D4" s="40" t="s">
        <v>2755</v>
      </c>
      <c r="E4" s="40" t="s">
        <v>2755</v>
      </c>
      <c r="F4" s="40" t="s">
        <v>2755</v>
      </c>
      <c r="G4" s="41" t="s">
        <v>2756</v>
      </c>
      <c r="H4" s="40" t="s">
        <v>2755</v>
      </c>
      <c r="I4" s="42" t="str">
        <f t="shared" ref="I4:I8" si="0">CONCATENATE($I$2,F4)</f>
        <v>==G1 GH01=G1 XC01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2.75">
      <c r="A5" s="43" t="s">
        <v>2757</v>
      </c>
      <c r="B5" s="39" t="s">
        <v>2758</v>
      </c>
      <c r="C5" s="39" t="str">
        <f ca="1">IFERROR(__xludf.DUMMYFUNCTION("GOOGLETRANSLATE(B5,""in"",""pt"")"),"Abastecimento de água bruta")</f>
        <v>Abastecimento de água bruta</v>
      </c>
      <c r="D5" s="35" t="s">
        <v>2759</v>
      </c>
      <c r="E5" s="35" t="s">
        <v>2759</v>
      </c>
      <c r="F5" s="35" t="s">
        <v>2759</v>
      </c>
      <c r="G5" s="37" t="s">
        <v>2760</v>
      </c>
      <c r="H5" s="35" t="s">
        <v>2759</v>
      </c>
      <c r="I5" s="42" t="str">
        <f t="shared" si="0"/>
        <v>==G1 GH01=G1 GA01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ht="12.75">
      <c r="A6" s="43" t="s">
        <v>2761</v>
      </c>
      <c r="B6" s="44" t="s">
        <v>2762</v>
      </c>
      <c r="C6" s="39" t="str">
        <f ca="1">IFERROR(__xludf.DUMMYFUNCTION("GOOGLETRANSLATE(B6,""in"",""pt"")"),"Sistemas de distribuição após tratamento de água")</f>
        <v>Sistemas de distribuição após tratamento de água</v>
      </c>
      <c r="D6" s="35" t="s">
        <v>2763</v>
      </c>
      <c r="E6" s="35" t="s">
        <v>2763</v>
      </c>
      <c r="F6" s="35" t="s">
        <v>2763</v>
      </c>
      <c r="G6" s="37" t="s">
        <v>2764</v>
      </c>
      <c r="H6" s="35" t="s">
        <v>2763</v>
      </c>
      <c r="I6" s="42" t="str">
        <f t="shared" si="0"/>
        <v>==G1 GH01=G1 GH01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ht="12.75">
      <c r="A7" s="43" t="s">
        <v>2765</v>
      </c>
      <c r="B7" s="1" t="s">
        <v>2766</v>
      </c>
      <c r="C7" s="39" t="str">
        <f ca="1">IFERROR(__xludf.DUMMYFUNCTION("GOOGLETRANSLATE(B7,""in"",""pt"")"),"Sistema de fornecimento de produtos químicos")</f>
        <v>Sistema de fornecimento de produtos químicos</v>
      </c>
      <c r="D7" s="35" t="s">
        <v>2767</v>
      </c>
      <c r="E7" s="35" t="s">
        <v>2767</v>
      </c>
      <c r="F7" s="35" t="s">
        <v>2767</v>
      </c>
      <c r="G7" s="37" t="s">
        <v>2768</v>
      </c>
      <c r="H7" s="35" t="s">
        <v>2767</v>
      </c>
      <c r="I7" s="42" t="str">
        <f t="shared" si="0"/>
        <v>==G1 GH01=G1 GDN01</v>
      </c>
      <c r="J7" s="44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2.75">
      <c r="A8" s="43" t="s">
        <v>2769</v>
      </c>
      <c r="B8" s="39" t="s">
        <v>2770</v>
      </c>
      <c r="C8" s="39" t="str">
        <f ca="1">IFERROR(__xludf.DUMMYFUNCTION("GOOGLETRANSLATE(B8,""in"",""pt"")"),"Sistemas de drenagem de águas residuais")</f>
        <v>Sistemas de drenagem de águas residuais</v>
      </c>
      <c r="D8" s="35" t="s">
        <v>2771</v>
      </c>
      <c r="E8" s="35" t="s">
        <v>2771</v>
      </c>
      <c r="F8" s="35" t="s">
        <v>2771</v>
      </c>
      <c r="G8" s="37" t="s">
        <v>2772</v>
      </c>
      <c r="H8" s="35" t="s">
        <v>2771</v>
      </c>
      <c r="I8" s="42" t="str">
        <f t="shared" si="0"/>
        <v>==G1 GH01=G1 GM01</v>
      </c>
      <c r="J8" s="44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ht="12.75">
      <c r="A9" s="35"/>
      <c r="B9" s="35"/>
      <c r="C9" s="35"/>
      <c r="D9" s="35"/>
      <c r="E9" s="35"/>
      <c r="F9" s="35"/>
      <c r="G9" s="35"/>
      <c r="H9" s="35"/>
      <c r="I9" s="36"/>
      <c r="J9" s="44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ht="12.75">
      <c r="A10" s="35" t="s">
        <v>2773</v>
      </c>
      <c r="B10" s="35"/>
      <c r="C10" s="35"/>
      <c r="D10" s="35"/>
      <c r="E10" s="29"/>
      <c r="G10" s="35"/>
      <c r="H10" s="35"/>
      <c r="I10" s="45" t="s">
        <v>2774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ht="12.75">
      <c r="A11" s="43" t="s">
        <v>2775</v>
      </c>
      <c r="B11" s="39" t="s">
        <v>2758</v>
      </c>
      <c r="C11" s="39" t="str">
        <f ca="1">IFERROR(__xludf.DUMMYFUNCTION("GOOGLETRANSLATE(B11,""in"",""pt"")"),"Abastecimento de água bruta")</f>
        <v>Abastecimento de água bruta</v>
      </c>
      <c r="D11" s="37" t="s">
        <v>2759</v>
      </c>
      <c r="E11" s="35" t="s">
        <v>2776</v>
      </c>
      <c r="F11" s="37" t="s">
        <v>2777</v>
      </c>
      <c r="G11" s="37" t="s">
        <v>2759</v>
      </c>
      <c r="H11" s="35" t="s">
        <v>2776</v>
      </c>
      <c r="I11" s="36" t="str">
        <f t="shared" ref="I11:I17" si="1">CONCATENATE($I$2,F11)</f>
        <v>==G1 GH01=G2 GA01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ht="15" customHeight="1">
      <c r="A12" s="43" t="s">
        <v>2778</v>
      </c>
      <c r="B12" s="44" t="s">
        <v>2766</v>
      </c>
      <c r="C12" s="39" t="str">
        <f ca="1">IFERROR(__xludf.DUMMYFUNCTION("GOOGLETRANSLATE(B12,""in"",""pt"")"),"Sistema de fornecimento de produtos químicos")</f>
        <v>Sistema de fornecimento de produtos químicos</v>
      </c>
      <c r="D12" s="37" t="s">
        <v>2767</v>
      </c>
      <c r="E12" s="35" t="s">
        <v>2779</v>
      </c>
      <c r="F12" s="37" t="s">
        <v>2780</v>
      </c>
      <c r="G12" s="37" t="s">
        <v>2767</v>
      </c>
      <c r="H12" s="35" t="s">
        <v>2779</v>
      </c>
      <c r="I12" s="36" t="str">
        <f t="shared" si="1"/>
        <v>==G1 GH01=G2 GDN01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ht="15" customHeight="1">
      <c r="A13" s="43" t="s">
        <v>2781</v>
      </c>
      <c r="B13" s="44" t="s">
        <v>2782</v>
      </c>
      <c r="C13" s="39" t="str">
        <f ca="1">IFERROR(__xludf.DUMMYFUNCTION("GOOGLETRANSLATE(B13,""in"",""pt"")"),"Dosagem de substâncias")</f>
        <v>Dosagem de substâncias</v>
      </c>
      <c r="D13" s="37" t="s">
        <v>2783</v>
      </c>
      <c r="E13" s="35" t="s">
        <v>2783</v>
      </c>
      <c r="F13" s="37" t="s">
        <v>2784</v>
      </c>
      <c r="G13" s="37" t="s">
        <v>2783</v>
      </c>
      <c r="H13" s="35" t="s">
        <v>2783</v>
      </c>
      <c r="I13" s="36" t="str">
        <f t="shared" si="1"/>
        <v>==G1 GH01=G2 GAD01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ht="15" customHeight="1">
      <c r="A14" s="43" t="s">
        <v>2785</v>
      </c>
      <c r="B14" s="24" t="s">
        <v>2786</v>
      </c>
      <c r="C14" s="39" t="str">
        <f ca="1">IFERROR(__xludf.DUMMYFUNCTION("GOOGLETRANSLATE(B14,""in"",""pt"")"),"Regeneração, sistema de descarga")</f>
        <v>Regeneração, sistema de descarga</v>
      </c>
      <c r="D14" s="35" t="s">
        <v>2787</v>
      </c>
      <c r="E14" s="35" t="s">
        <v>2787</v>
      </c>
      <c r="F14" s="37" t="s">
        <v>2788</v>
      </c>
      <c r="G14" s="37" t="s">
        <v>2787</v>
      </c>
      <c r="H14" s="35" t="s">
        <v>2787</v>
      </c>
      <c r="I14" s="36" t="str">
        <f t="shared" si="1"/>
        <v>==G1 GH01=G2 GDP01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ht="15" customHeight="1">
      <c r="A15" s="43" t="s">
        <v>2789</v>
      </c>
      <c r="B15" s="24" t="s">
        <v>2790</v>
      </c>
      <c r="C15" s="39" t="str">
        <f ca="1">IFERROR(__xludf.DUMMYFUNCTION("GOOGLETRANSLATE(B15,""in"",""pt"")"),"Sistema de precipitação.")</f>
        <v>Sistema de precipitação.</v>
      </c>
      <c r="D15" s="35" t="s">
        <v>2791</v>
      </c>
      <c r="E15" s="35" t="s">
        <v>2791</v>
      </c>
      <c r="F15" s="37" t="s">
        <v>2792</v>
      </c>
      <c r="G15" s="37" t="s">
        <v>2791</v>
      </c>
      <c r="H15" s="35" t="s">
        <v>2791</v>
      </c>
      <c r="I15" s="36" t="str">
        <f t="shared" si="1"/>
        <v>==G1 GH01=G2 GDD01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ht="15" customHeight="1">
      <c r="A16" s="43" t="s">
        <v>2793</v>
      </c>
      <c r="B16" s="46" t="s">
        <v>2794</v>
      </c>
      <c r="C16" s="39" t="str">
        <f ca="1">IFERROR(__xludf.DUMMYFUNCTION("GOOGLETRANSLATE(B16,""in"",""pt"")"),"Filtragem, sistema de limpeza mecânica")</f>
        <v>Filtragem, sistema de limpeza mecânica</v>
      </c>
      <c r="D16" s="35" t="s">
        <v>2795</v>
      </c>
      <c r="E16" s="35" t="s">
        <v>2795</v>
      </c>
      <c r="F16" s="37" t="s">
        <v>2796</v>
      </c>
      <c r="G16" s="37" t="s">
        <v>2795</v>
      </c>
      <c r="H16" s="35" t="s">
        <v>2795</v>
      </c>
      <c r="I16" s="36" t="str">
        <f t="shared" si="1"/>
        <v>==G1 GH01=G2 GDB01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 ht="15" customHeight="1">
      <c r="A17" s="43" t="s">
        <v>2797</v>
      </c>
      <c r="B17" s="11" t="s">
        <v>2798</v>
      </c>
      <c r="C17" s="39" t="str">
        <f ca="1">IFERROR(__xludf.DUMMYFUNCTION("GOOGLETRANSLATE(B17,""in"",""pt"")"),"Sistema de armazenamento fora do sistema de tratamento de fluido (a menos que parte de outro sistema)")</f>
        <v>Sistema de armazenamento fora do sistema de tratamento de fluido (a menos que parte de outro sistema)</v>
      </c>
      <c r="D17" s="35" t="s">
        <v>2799</v>
      </c>
      <c r="E17" s="35" t="s">
        <v>2799</v>
      </c>
      <c r="F17" s="37" t="s">
        <v>2800</v>
      </c>
      <c r="G17" s="37" t="s">
        <v>2799</v>
      </c>
      <c r="H17" s="35" t="s">
        <v>2799</v>
      </c>
      <c r="I17" s="36" t="str">
        <f t="shared" si="1"/>
        <v>==G1 GH01=G2 GDL01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ht="15" customHeight="1">
      <c r="A18" s="44"/>
      <c r="B18" s="35"/>
      <c r="C18" s="39"/>
      <c r="D18" s="35"/>
      <c r="E18" s="35"/>
      <c r="F18" s="35"/>
      <c r="G18" s="35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ht="12.75">
      <c r="A19" s="35" t="s">
        <v>2801</v>
      </c>
      <c r="B19" s="35"/>
      <c r="C19" s="39"/>
      <c r="D19" s="35"/>
      <c r="E19" s="29"/>
      <c r="G19" s="35"/>
      <c r="H19" s="35"/>
      <c r="I19" s="45" t="s">
        <v>2802</v>
      </c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ht="12.75">
      <c r="A20" s="43" t="s">
        <v>2803</v>
      </c>
      <c r="B20" s="39" t="s">
        <v>2758</v>
      </c>
      <c r="C20" s="39" t="str">
        <f ca="1">IFERROR(__xludf.DUMMYFUNCTION("GOOGLETRANSLATE(B20,""in"",""pt"")"),"Abastecimento de água bruta")</f>
        <v>Abastecimento de água bruta</v>
      </c>
      <c r="D20" s="37" t="s">
        <v>2759</v>
      </c>
      <c r="E20" s="35" t="s">
        <v>2804</v>
      </c>
      <c r="F20" s="37" t="s">
        <v>2805</v>
      </c>
      <c r="G20" s="37" t="s">
        <v>2777</v>
      </c>
      <c r="H20" s="35" t="s">
        <v>2804</v>
      </c>
      <c r="I20" s="36" t="str">
        <f t="shared" ref="I20:I26" si="2">CONCATENATE($I$2,F20)</f>
        <v>==G1 GH01=G3 GA01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ht="12.75">
      <c r="A21" s="43" t="s">
        <v>2806</v>
      </c>
      <c r="B21" s="44" t="s">
        <v>2766</v>
      </c>
      <c r="C21" s="39" t="str">
        <f ca="1">IFERROR(__xludf.DUMMYFUNCTION("GOOGLETRANSLATE(B21,""in"",""pt"")"),"Sistema de fornecimento de produtos químicos")</f>
        <v>Sistema de fornecimento de produtos químicos</v>
      </c>
      <c r="D21" s="37" t="s">
        <v>2767</v>
      </c>
      <c r="E21" s="35" t="s">
        <v>2807</v>
      </c>
      <c r="F21" s="37" t="s">
        <v>2808</v>
      </c>
      <c r="G21" s="37" t="s">
        <v>2780</v>
      </c>
      <c r="H21" s="35" t="s">
        <v>2807</v>
      </c>
      <c r="I21" s="36" t="str">
        <f t="shared" si="2"/>
        <v>==G1 GH01=G3 GDN01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2.75">
      <c r="A22" s="38" t="s">
        <v>2809</v>
      </c>
      <c r="B22" s="44" t="s">
        <v>2782</v>
      </c>
      <c r="C22" s="39" t="str">
        <f ca="1">IFERROR(__xludf.DUMMYFUNCTION("GOOGLETRANSLATE(B22,""in"",""pt"")"),"Dosagem de substâncias")</f>
        <v>Dosagem de substâncias</v>
      </c>
      <c r="D22" s="37" t="s">
        <v>2783</v>
      </c>
      <c r="E22" s="35" t="s">
        <v>2810</v>
      </c>
      <c r="F22" s="37" t="s">
        <v>2811</v>
      </c>
      <c r="G22" s="37" t="s">
        <v>2784</v>
      </c>
      <c r="H22" s="35" t="s">
        <v>2810</v>
      </c>
      <c r="I22" s="36" t="str">
        <f t="shared" si="2"/>
        <v>==G1 GH01=G3 GAD01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ht="12.75">
      <c r="A23" s="38" t="s">
        <v>2812</v>
      </c>
      <c r="B23" s="24" t="s">
        <v>2786</v>
      </c>
      <c r="C23" s="39" t="str">
        <f ca="1">IFERROR(__xludf.DUMMYFUNCTION("GOOGLETRANSLATE(B23,""in"",""pt"")"),"Regeneração, sistema de descarga")</f>
        <v>Regeneração, sistema de descarga</v>
      </c>
      <c r="D23" s="47" t="s">
        <v>2787</v>
      </c>
      <c r="E23" s="35" t="s">
        <v>2813</v>
      </c>
      <c r="F23" s="37" t="s">
        <v>2814</v>
      </c>
      <c r="G23" s="37" t="s">
        <v>2788</v>
      </c>
      <c r="H23" s="35" t="s">
        <v>2813</v>
      </c>
      <c r="I23" s="36" t="str">
        <f t="shared" si="2"/>
        <v>==G1 GH01=G3 GDP01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ht="12.75">
      <c r="A24" s="43" t="s">
        <v>2815</v>
      </c>
      <c r="B24" s="24" t="s">
        <v>2790</v>
      </c>
      <c r="C24" s="39" t="str">
        <f ca="1">IFERROR(__xludf.DUMMYFUNCTION("GOOGLETRANSLATE(B24,""in"",""pt"")"),"Sistema de precipitação.")</f>
        <v>Sistema de precipitação.</v>
      </c>
      <c r="D24" s="47" t="s">
        <v>2791</v>
      </c>
      <c r="E24" s="35" t="s">
        <v>2816</v>
      </c>
      <c r="F24" s="37" t="s">
        <v>2817</v>
      </c>
      <c r="G24" s="37" t="s">
        <v>2792</v>
      </c>
      <c r="H24" s="35" t="s">
        <v>2816</v>
      </c>
      <c r="I24" s="36" t="str">
        <f t="shared" si="2"/>
        <v>==G1 GH01=G3 GDD01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2.75">
      <c r="A25" s="43" t="s">
        <v>2818</v>
      </c>
      <c r="B25" s="46" t="s">
        <v>2794</v>
      </c>
      <c r="C25" s="39" t="str">
        <f ca="1">IFERROR(__xludf.DUMMYFUNCTION("GOOGLETRANSLATE(B25,""in"",""pt"")"),"Filtragem, sistema de limpeza mecânica")</f>
        <v>Filtragem, sistema de limpeza mecânica</v>
      </c>
      <c r="D25" s="47" t="s">
        <v>2795</v>
      </c>
      <c r="E25" s="35" t="s">
        <v>2819</v>
      </c>
      <c r="F25" s="37" t="s">
        <v>2820</v>
      </c>
      <c r="G25" s="37" t="s">
        <v>2796</v>
      </c>
      <c r="H25" s="35" t="s">
        <v>2819</v>
      </c>
      <c r="I25" s="36" t="str">
        <f t="shared" si="2"/>
        <v>==G1 GH01=G3 GDB01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ht="12.75">
      <c r="A26" s="43" t="s">
        <v>2821</v>
      </c>
      <c r="B26" s="11" t="s">
        <v>2798</v>
      </c>
      <c r="C26" s="39" t="str">
        <f ca="1">IFERROR(__xludf.DUMMYFUNCTION("GOOGLETRANSLATE(B26,""in"",""pt"")"),"Sistema de armazenamento fora do sistema de tratamento de fluido (a menos que parte de outro sistema)")</f>
        <v>Sistema de armazenamento fora do sistema de tratamento de fluido (a menos que parte de outro sistema)</v>
      </c>
      <c r="D26" s="47" t="s">
        <v>2799</v>
      </c>
      <c r="E26" s="35" t="s">
        <v>2822</v>
      </c>
      <c r="F26" s="37" t="s">
        <v>2823</v>
      </c>
      <c r="G26" s="37" t="s">
        <v>2800</v>
      </c>
      <c r="H26" s="35" t="s">
        <v>2822</v>
      </c>
      <c r="I26" s="36" t="str">
        <f t="shared" si="2"/>
        <v>==G1 GH01=G3 GDL01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ht="12.75">
      <c r="A27" s="35"/>
      <c r="B27" s="35"/>
      <c r="C27" s="39"/>
      <c r="D27" s="35"/>
      <c r="E27" s="35"/>
      <c r="F27" s="36"/>
      <c r="G27" s="35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ht="12.75">
      <c r="A28" s="35" t="s">
        <v>2824</v>
      </c>
      <c r="I28" s="37" t="s">
        <v>2825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ht="12.75">
      <c r="A29" s="35" t="s">
        <v>2826</v>
      </c>
      <c r="B29" s="35"/>
      <c r="C29" s="35"/>
      <c r="D29" s="35"/>
      <c r="E29" s="35"/>
      <c r="F29" s="37" t="s">
        <v>2827</v>
      </c>
      <c r="G29" s="35"/>
      <c r="H29" s="35"/>
      <c r="I29" s="47" t="s">
        <v>2828</v>
      </c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ht="12.75">
      <c r="A30" s="38" t="s">
        <v>2753</v>
      </c>
      <c r="B30" s="17" t="s">
        <v>2754</v>
      </c>
      <c r="C30" s="39" t="str">
        <f ca="1">IFERROR(__xludf.DUMMYFUNCTION("GOOGLETRANSLATE(B30,""in"",""pt"")"),"Sistemas de ar comprimidos.")</f>
        <v>Sistemas de ar comprimidos.</v>
      </c>
      <c r="D30" s="40"/>
      <c r="E30" s="40" t="s">
        <v>2829</v>
      </c>
      <c r="F30" s="41" t="s">
        <v>2830</v>
      </c>
      <c r="G30" s="41" t="s">
        <v>2756</v>
      </c>
      <c r="H30" s="41" t="s">
        <v>2831</v>
      </c>
      <c r="I30" s="36" t="str">
        <f t="shared" ref="I30:I34" si="3">CONCATENATE($I$28,F30)</f>
        <v>==G2 GH01=G4 XC01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ht="12.75">
      <c r="A31" s="43" t="s">
        <v>2757</v>
      </c>
      <c r="B31" s="39" t="s">
        <v>2758</v>
      </c>
      <c r="C31" s="39" t="str">
        <f ca="1">IFERROR(__xludf.DUMMYFUNCTION("GOOGLETRANSLATE(B31,""in"",""pt"")"),"Abastecimento de água bruta")</f>
        <v>Abastecimento de água bruta</v>
      </c>
      <c r="D31" s="35"/>
      <c r="E31" s="35" t="s">
        <v>2777</v>
      </c>
      <c r="F31" s="37" t="s">
        <v>2832</v>
      </c>
      <c r="G31" s="37" t="s">
        <v>2760</v>
      </c>
      <c r="H31" s="37" t="s">
        <v>2833</v>
      </c>
      <c r="I31" s="36" t="str">
        <f t="shared" si="3"/>
        <v>==G2 GH01=G4 GA01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ht="12.75">
      <c r="A32" s="43" t="s">
        <v>2761</v>
      </c>
      <c r="B32" s="44" t="s">
        <v>2762</v>
      </c>
      <c r="C32" s="39" t="str">
        <f ca="1">IFERROR(__xludf.DUMMYFUNCTION("GOOGLETRANSLATE(B32,""in"",""pt"")"),"Sistemas de distribuição após tratamento de água")</f>
        <v>Sistemas de distribuição após tratamento de água</v>
      </c>
      <c r="D32" s="35"/>
      <c r="E32" s="35" t="s">
        <v>2834</v>
      </c>
      <c r="F32" s="37" t="s">
        <v>2835</v>
      </c>
      <c r="G32" s="37" t="s">
        <v>2764</v>
      </c>
      <c r="H32" s="37" t="s">
        <v>2836</v>
      </c>
      <c r="I32" s="36" t="str">
        <f t="shared" si="3"/>
        <v>==G2 GH01=G4 GH01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ht="12.75">
      <c r="A33" s="43" t="s">
        <v>2765</v>
      </c>
      <c r="B33" s="1" t="s">
        <v>2766</v>
      </c>
      <c r="C33" s="39" t="str">
        <f ca="1">IFERROR(__xludf.DUMMYFUNCTION("GOOGLETRANSLATE(B33,""in"",""pt"")"),"Sistema de fornecimento de produtos químicos")</f>
        <v>Sistema de fornecimento de produtos químicos</v>
      </c>
      <c r="D33" s="35"/>
      <c r="E33" s="35" t="s">
        <v>2780</v>
      </c>
      <c r="F33" s="37" t="s">
        <v>2837</v>
      </c>
      <c r="G33" s="37" t="s">
        <v>2768</v>
      </c>
      <c r="H33" s="37" t="s">
        <v>2838</v>
      </c>
      <c r="I33" s="36" t="str">
        <f t="shared" si="3"/>
        <v>==G2 GH01=G4 GDN01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ht="12.75">
      <c r="A34" s="43" t="s">
        <v>2769</v>
      </c>
      <c r="B34" s="39" t="s">
        <v>2770</v>
      </c>
      <c r="C34" s="39" t="str">
        <f ca="1">IFERROR(__xludf.DUMMYFUNCTION("GOOGLETRANSLATE(B34,""in"",""pt"")"),"Sistemas de drenagem de águas residuais")</f>
        <v>Sistemas de drenagem de águas residuais</v>
      </c>
      <c r="D34" s="35"/>
      <c r="E34" s="35" t="s">
        <v>2839</v>
      </c>
      <c r="F34" s="37" t="s">
        <v>2840</v>
      </c>
      <c r="G34" s="37" t="s">
        <v>2772</v>
      </c>
      <c r="H34" s="37" t="s">
        <v>2841</v>
      </c>
      <c r="I34" s="36" t="str">
        <f t="shared" si="3"/>
        <v>==G2 GH01=G4 GM01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ht="12.75">
      <c r="A35" s="35"/>
      <c r="B35" s="35"/>
      <c r="C35" s="35"/>
      <c r="D35" s="35"/>
      <c r="E35" s="35"/>
      <c r="F35" s="36"/>
      <c r="G35" s="35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ht="12.75">
      <c r="A36" s="35" t="s">
        <v>2842</v>
      </c>
      <c r="B36" s="35"/>
      <c r="C36" s="35"/>
      <c r="D36" s="35"/>
      <c r="E36" s="35"/>
      <c r="F36" s="37" t="s">
        <v>2843</v>
      </c>
      <c r="G36" s="35"/>
      <c r="H36" s="35"/>
      <c r="I36" s="36" t="str">
        <f t="shared" ref="I36:I43" si="4">CONCATENATE($I$28,F36)</f>
        <v>==G2 GH01=G5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ht="12.75">
      <c r="A37" s="38" t="s">
        <v>2844</v>
      </c>
      <c r="B37" s="39" t="s">
        <v>2758</v>
      </c>
      <c r="C37" s="39" t="str">
        <f ca="1">IFERROR(__xludf.DUMMYFUNCTION("GOOGLETRANSLATE(B37,""in"",""pt"")"),"Abastecimento de água bruta")</f>
        <v>Abastecimento de água bruta</v>
      </c>
      <c r="D37" s="35"/>
      <c r="E37" s="35" t="s">
        <v>2845</v>
      </c>
      <c r="F37" s="37" t="s">
        <v>2846</v>
      </c>
      <c r="G37" s="37" t="s">
        <v>2759</v>
      </c>
      <c r="H37" s="37" t="s">
        <v>2847</v>
      </c>
      <c r="I37" s="36" t="str">
        <f t="shared" si="4"/>
        <v>==G2 GH01=G5 GA01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ht="12.75">
      <c r="A38" s="38" t="s">
        <v>2848</v>
      </c>
      <c r="B38" s="44" t="s">
        <v>2766</v>
      </c>
      <c r="C38" s="39" t="str">
        <f ca="1">IFERROR(__xludf.DUMMYFUNCTION("GOOGLETRANSLATE(B38,""in"",""pt"")"),"Sistema de fornecimento de produtos químicos")</f>
        <v>Sistema de fornecimento de produtos químicos</v>
      </c>
      <c r="D38" s="35"/>
      <c r="E38" s="35" t="s">
        <v>2849</v>
      </c>
      <c r="F38" s="37" t="s">
        <v>2850</v>
      </c>
      <c r="G38" s="37" t="s">
        <v>2767</v>
      </c>
      <c r="H38" s="37" t="s">
        <v>2851</v>
      </c>
      <c r="I38" s="36" t="str">
        <f t="shared" si="4"/>
        <v>==G2 GH01=G5 GDN01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ht="12.75">
      <c r="A39" s="38" t="s">
        <v>2852</v>
      </c>
      <c r="B39" s="44" t="s">
        <v>2782</v>
      </c>
      <c r="C39" s="39" t="str">
        <f ca="1">IFERROR(__xludf.DUMMYFUNCTION("GOOGLETRANSLATE(B39,""in"",""pt"")"),"Dosagem de substâncias")</f>
        <v>Dosagem de substâncias</v>
      </c>
      <c r="D39" s="35"/>
      <c r="E39" s="35" t="s">
        <v>2784</v>
      </c>
      <c r="F39" s="37" t="s">
        <v>2853</v>
      </c>
      <c r="G39" s="37" t="s">
        <v>2783</v>
      </c>
      <c r="H39" s="37" t="s">
        <v>2854</v>
      </c>
      <c r="I39" s="36" t="str">
        <f t="shared" si="4"/>
        <v>==G2 GH01=G5 GAD01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ht="12.75">
      <c r="A40" s="38" t="s">
        <v>2855</v>
      </c>
      <c r="B40" s="24" t="s">
        <v>2786</v>
      </c>
      <c r="C40" s="39" t="str">
        <f ca="1">IFERROR(__xludf.DUMMYFUNCTION("GOOGLETRANSLATE(B40,""in"",""pt"")"),"Regeneração, sistema de descarga")</f>
        <v>Regeneração, sistema de descarga</v>
      </c>
      <c r="D40" s="35"/>
      <c r="E40" s="35" t="s">
        <v>2788</v>
      </c>
      <c r="F40" s="37" t="s">
        <v>2856</v>
      </c>
      <c r="G40" s="37" t="s">
        <v>2787</v>
      </c>
      <c r="H40" s="37" t="s">
        <v>2857</v>
      </c>
      <c r="I40" s="36" t="str">
        <f t="shared" si="4"/>
        <v>==G2 GH01=G5 GDP01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ht="12.75">
      <c r="A41" s="38" t="s">
        <v>2789</v>
      </c>
      <c r="B41" s="24" t="s">
        <v>2790</v>
      </c>
      <c r="C41" s="39" t="str">
        <f ca="1">IFERROR(__xludf.DUMMYFUNCTION("GOOGLETRANSLATE(B41,""in"",""pt"")"),"Sistema de precipitação.")</f>
        <v>Sistema de precipitação.</v>
      </c>
      <c r="D41" s="35"/>
      <c r="E41" s="35" t="s">
        <v>2792</v>
      </c>
      <c r="F41" s="37" t="s">
        <v>2858</v>
      </c>
      <c r="G41" s="37" t="s">
        <v>2791</v>
      </c>
      <c r="H41" s="37" t="s">
        <v>2859</v>
      </c>
      <c r="I41" s="36" t="str">
        <f t="shared" si="4"/>
        <v>==G2 GH01=G5 GDD01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ht="12.75">
      <c r="A42" s="38" t="s">
        <v>2860</v>
      </c>
      <c r="B42" s="46" t="s">
        <v>2794</v>
      </c>
      <c r="C42" s="39" t="str">
        <f ca="1">IFERROR(__xludf.DUMMYFUNCTION("GOOGLETRANSLATE(B42,""in"",""pt"")"),"Filtragem, sistema de limpeza mecânica")</f>
        <v>Filtragem, sistema de limpeza mecânica</v>
      </c>
      <c r="D42" s="35"/>
      <c r="E42" s="35" t="s">
        <v>2796</v>
      </c>
      <c r="F42" s="37" t="s">
        <v>2861</v>
      </c>
      <c r="G42" s="37" t="s">
        <v>2795</v>
      </c>
      <c r="H42" s="37" t="s">
        <v>2862</v>
      </c>
      <c r="I42" s="36" t="str">
        <f t="shared" si="4"/>
        <v>==G2 GH01=G5 GDB01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ht="12.75">
      <c r="A43" s="43" t="s">
        <v>2797</v>
      </c>
      <c r="B43" s="11" t="s">
        <v>2798</v>
      </c>
      <c r="C43" s="39" t="str">
        <f ca="1">IFERROR(__xludf.DUMMYFUNCTION("GOOGLETRANSLATE(B43,""in"",""pt"")"),"Sistema de armazenamento fora do sistema de tratamento de fluido (a menos que parte de outro sistema)")</f>
        <v>Sistema de armazenamento fora do sistema de tratamento de fluido (a menos que parte de outro sistema)</v>
      </c>
      <c r="D43" s="35"/>
      <c r="E43" s="35" t="s">
        <v>2800</v>
      </c>
      <c r="F43" s="37" t="s">
        <v>2863</v>
      </c>
      <c r="G43" s="37" t="s">
        <v>2799</v>
      </c>
      <c r="H43" s="37" t="s">
        <v>2864</v>
      </c>
      <c r="I43" s="36" t="str">
        <f t="shared" si="4"/>
        <v>==G2 GH01=G5 GDL01</v>
      </c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ht="12.75">
      <c r="A44" s="44"/>
      <c r="B44" s="35"/>
      <c r="C44" s="39"/>
      <c r="D44" s="35"/>
      <c r="E44" s="35"/>
      <c r="F44" s="36"/>
      <c r="G44" s="35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ht="12.75">
      <c r="A45" s="35" t="s">
        <v>2865</v>
      </c>
      <c r="B45" s="35"/>
      <c r="C45" s="39"/>
      <c r="D45" s="35"/>
      <c r="E45" s="35"/>
      <c r="F45" s="37" t="s">
        <v>2866</v>
      </c>
      <c r="G45" s="35"/>
      <c r="H45" s="35"/>
      <c r="I45" s="36" t="str">
        <f t="shared" ref="I45:I52" si="5">CONCATENATE($I$28,F45)</f>
        <v>==G2 GH01=G6</v>
      </c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ht="12.75">
      <c r="A46" s="38" t="s">
        <v>2867</v>
      </c>
      <c r="B46" s="39" t="s">
        <v>2758</v>
      </c>
      <c r="C46" s="39" t="str">
        <f ca="1">IFERROR(__xludf.DUMMYFUNCTION("GOOGLETRANSLATE(B46,""in"",""pt"")"),"Abastecimento de água bruta")</f>
        <v>Abastecimento de água bruta</v>
      </c>
      <c r="D46" s="35"/>
      <c r="E46" s="35" t="s">
        <v>2868</v>
      </c>
      <c r="F46" s="37" t="s">
        <v>2869</v>
      </c>
      <c r="G46" s="37" t="s">
        <v>2777</v>
      </c>
      <c r="H46" s="37" t="s">
        <v>2870</v>
      </c>
      <c r="I46" s="36" t="str">
        <f t="shared" si="5"/>
        <v>==G2 GH01=G6 GA01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ht="12.75">
      <c r="A47" s="38" t="s">
        <v>2871</v>
      </c>
      <c r="B47" s="44" t="s">
        <v>2766</v>
      </c>
      <c r="C47" s="39" t="str">
        <f ca="1">IFERROR(__xludf.DUMMYFUNCTION("GOOGLETRANSLATE(B47,""in"",""pt"")"),"Sistema de fornecimento de produtos químicos")</f>
        <v>Sistema de fornecimento de produtos químicos</v>
      </c>
      <c r="D47" s="35"/>
      <c r="E47" s="35" t="s">
        <v>2872</v>
      </c>
      <c r="F47" s="37" t="s">
        <v>2873</v>
      </c>
      <c r="G47" s="37" t="s">
        <v>2780</v>
      </c>
      <c r="H47" s="37" t="s">
        <v>2874</v>
      </c>
      <c r="I47" s="36" t="str">
        <f t="shared" si="5"/>
        <v>==G2 GH01=G6 GDN01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ht="12.75">
      <c r="A48" s="38" t="s">
        <v>2875</v>
      </c>
      <c r="B48" s="44" t="s">
        <v>2782</v>
      </c>
      <c r="C48" s="39" t="str">
        <f ca="1">IFERROR(__xludf.DUMMYFUNCTION("GOOGLETRANSLATE(B48,""in"",""pt"")"),"Dosagem de substâncias")</f>
        <v>Dosagem de substâncias</v>
      </c>
      <c r="D48" s="35"/>
      <c r="E48" s="35" t="s">
        <v>2876</v>
      </c>
      <c r="F48" s="37" t="s">
        <v>2877</v>
      </c>
      <c r="G48" s="37" t="s">
        <v>2784</v>
      </c>
      <c r="H48" s="37" t="s">
        <v>2878</v>
      </c>
      <c r="I48" s="36" t="str">
        <f t="shared" si="5"/>
        <v>==G2 GH01=G6 GAD01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ht="12.75">
      <c r="A49" s="38" t="s">
        <v>2879</v>
      </c>
      <c r="B49" s="24" t="s">
        <v>2786</v>
      </c>
      <c r="C49" s="39" t="str">
        <f ca="1">IFERROR(__xludf.DUMMYFUNCTION("GOOGLETRANSLATE(B49,""in"",""pt"")"),"Regeneração, sistema de descarga")</f>
        <v>Regeneração, sistema de descarga</v>
      </c>
      <c r="D49" s="35"/>
      <c r="E49" s="35" t="s">
        <v>2880</v>
      </c>
      <c r="F49" s="37" t="s">
        <v>2881</v>
      </c>
      <c r="G49" s="37" t="s">
        <v>2788</v>
      </c>
      <c r="H49" s="37" t="s">
        <v>2882</v>
      </c>
      <c r="I49" s="36" t="str">
        <f t="shared" si="5"/>
        <v>==G2 GH01=G6 GDP01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ht="12.75">
      <c r="A50" s="43" t="s">
        <v>2815</v>
      </c>
      <c r="B50" s="24" t="s">
        <v>2790</v>
      </c>
      <c r="C50" s="39" t="str">
        <f ca="1">IFERROR(__xludf.DUMMYFUNCTION("GOOGLETRANSLATE(B50,""in"",""pt"")"),"Sistema de precipitação.")</f>
        <v>Sistema de precipitação.</v>
      </c>
      <c r="D50" s="35"/>
      <c r="E50" s="35" t="s">
        <v>2883</v>
      </c>
      <c r="F50" s="37" t="s">
        <v>2884</v>
      </c>
      <c r="G50" s="37" t="s">
        <v>2792</v>
      </c>
      <c r="H50" s="37" t="s">
        <v>2885</v>
      </c>
      <c r="I50" s="36" t="str">
        <f t="shared" si="5"/>
        <v>==G2 GH01=G6 GDD01</v>
      </c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1:24" ht="12.75">
      <c r="A51" s="38" t="s">
        <v>2886</v>
      </c>
      <c r="B51" s="46" t="s">
        <v>2794</v>
      </c>
      <c r="C51" s="39" t="str">
        <f ca="1">IFERROR(__xludf.DUMMYFUNCTION("GOOGLETRANSLATE(B51,""in"",""pt"")"),"Filtragem, sistema de limpeza mecânica")</f>
        <v>Filtragem, sistema de limpeza mecânica</v>
      </c>
      <c r="D51" s="35"/>
      <c r="E51" s="35" t="s">
        <v>2887</v>
      </c>
      <c r="F51" s="37" t="s">
        <v>2888</v>
      </c>
      <c r="G51" s="37" t="s">
        <v>2796</v>
      </c>
      <c r="H51" s="37" t="s">
        <v>2889</v>
      </c>
      <c r="I51" s="36" t="str">
        <f t="shared" si="5"/>
        <v>==G2 GH01=G6 GDB01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1:24" ht="12.75">
      <c r="A52" s="43" t="s">
        <v>2821</v>
      </c>
      <c r="B52" s="11" t="s">
        <v>2798</v>
      </c>
      <c r="C52" s="39" t="str">
        <f ca="1">IFERROR(__xludf.DUMMYFUNCTION("GOOGLETRANSLATE(B52,""in"",""pt"")"),"Sistema de armazenamento fora do sistema de tratamento de fluido (a menos que parte de outro sistema)")</f>
        <v>Sistema de armazenamento fora do sistema de tratamento de fluido (a menos que parte de outro sistema)</v>
      </c>
      <c r="D52" s="35"/>
      <c r="E52" s="35" t="s">
        <v>2890</v>
      </c>
      <c r="F52" s="37" t="s">
        <v>2891</v>
      </c>
      <c r="G52" s="37" t="s">
        <v>2800</v>
      </c>
      <c r="H52" s="37" t="s">
        <v>2892</v>
      </c>
      <c r="I52" s="36" t="str">
        <f t="shared" si="5"/>
        <v>==G2 GH01=G6 GDL01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1:24" ht="12.75">
      <c r="F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ht="12.75"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ht="12.75"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1:24" ht="12.75"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1:24" ht="12.75"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ht="12.75"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ht="12.75"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1:24" ht="12.75">
      <c r="A60" s="44" t="s">
        <v>2893</v>
      </c>
      <c r="B60" s="35"/>
      <c r="C60" s="35"/>
      <c r="D60" s="35"/>
      <c r="E60" s="35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ht="12.75">
      <c r="A61" s="44" t="s">
        <v>2894</v>
      </c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ht="12.75">
      <c r="A62" s="44" t="s">
        <v>2895</v>
      </c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ht="12.75">
      <c r="A63" s="44" t="s">
        <v>2896</v>
      </c>
      <c r="B63" s="35"/>
      <c r="C63" s="35"/>
      <c r="D63" s="35"/>
      <c r="E63" s="35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1:24" ht="12.75">
      <c r="A64" s="44" t="s">
        <v>2897</v>
      </c>
      <c r="B64" s="35"/>
      <c r="C64" s="35"/>
      <c r="D64" s="35"/>
      <c r="E64" s="35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1:24" ht="12.75">
      <c r="A65" s="44"/>
      <c r="B65" s="35"/>
      <c r="C65" s="35"/>
      <c r="D65" s="35"/>
      <c r="E65" s="35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ht="12.75">
      <c r="A66" s="44" t="s">
        <v>2898</v>
      </c>
      <c r="B66" s="35"/>
      <c r="C66" s="35"/>
      <c r="D66" s="35"/>
      <c r="E66" s="35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ht="12.75">
      <c r="A67" s="44" t="s">
        <v>2899</v>
      </c>
      <c r="B67" s="35"/>
      <c r="C67" s="35"/>
      <c r="D67" s="35"/>
      <c r="E67" s="35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ht="12.75">
      <c r="A68" s="44" t="s">
        <v>2900</v>
      </c>
      <c r="B68" s="35"/>
      <c r="C68" s="35"/>
      <c r="D68" s="35"/>
      <c r="E68" s="35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1:24" ht="12.75">
      <c r="A69" s="44" t="s">
        <v>2901</v>
      </c>
      <c r="B69" s="35"/>
      <c r="C69" s="35"/>
      <c r="D69" s="35"/>
      <c r="E69" s="35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ht="12.75">
      <c r="A70" s="44" t="s">
        <v>2902</v>
      </c>
      <c r="B70" s="35"/>
      <c r="C70" s="35"/>
      <c r="D70" s="35"/>
      <c r="E70" s="35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ht="12.75">
      <c r="A71" s="44" t="s">
        <v>2903</v>
      </c>
      <c r="B71" s="35"/>
      <c r="C71" s="35"/>
      <c r="D71" s="35"/>
      <c r="E71" s="35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ht="12.75">
      <c r="A72" s="44" t="s">
        <v>2904</v>
      </c>
      <c r="B72" s="35"/>
      <c r="C72" s="35"/>
      <c r="D72" s="35"/>
      <c r="E72" s="35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ht="12.75">
      <c r="A73" s="44"/>
      <c r="B73" s="35"/>
      <c r="C73" s="35"/>
      <c r="D73" s="35"/>
      <c r="E73" s="35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ht="12.75">
      <c r="A74" s="44"/>
      <c r="B74" s="35"/>
      <c r="C74" s="35"/>
      <c r="D74" s="35"/>
      <c r="E74" s="35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ht="12.75">
      <c r="A75" s="35" t="s">
        <v>2905</v>
      </c>
      <c r="B75" s="35"/>
      <c r="C75" s="35"/>
      <c r="D75" s="35"/>
      <c r="E75" s="35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1:24" ht="12.75">
      <c r="A76" s="44" t="s">
        <v>2906</v>
      </c>
      <c r="B76" s="44" t="s">
        <v>2907</v>
      </c>
      <c r="C76" s="36"/>
      <c r="D76" s="44"/>
      <c r="E76" s="44" t="s">
        <v>2908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1:24" ht="12.75">
      <c r="A77" s="44" t="s">
        <v>2909</v>
      </c>
      <c r="B77" s="44" t="s">
        <v>2907</v>
      </c>
      <c r="C77" s="36"/>
      <c r="D77" s="44"/>
      <c r="E77" s="44" t="s">
        <v>2910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1:24" ht="12.75">
      <c r="A78" s="44" t="s">
        <v>2911</v>
      </c>
      <c r="B78" s="44" t="s">
        <v>2907</v>
      </c>
      <c r="C78" s="35"/>
      <c r="D78" s="44"/>
      <c r="E78" s="44" t="s">
        <v>2912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1:24" ht="12.75">
      <c r="A79" s="44" t="s">
        <v>2913</v>
      </c>
      <c r="B79" s="44" t="s">
        <v>2907</v>
      </c>
      <c r="C79" s="35"/>
      <c r="D79" s="44"/>
      <c r="E79" s="44" t="s">
        <v>2914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ht="12.75">
      <c r="A80" s="44" t="s">
        <v>2915</v>
      </c>
      <c r="B80" s="44" t="s">
        <v>2907</v>
      </c>
      <c r="C80" s="35"/>
      <c r="D80" s="44"/>
      <c r="E80" s="44" t="s">
        <v>2916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ht="12.75">
      <c r="A81" s="44" t="s">
        <v>2917</v>
      </c>
      <c r="B81" s="44" t="s">
        <v>2907</v>
      </c>
      <c r="C81" s="35"/>
      <c r="D81" s="44"/>
      <c r="E81" s="44" t="s">
        <v>2918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ht="12.75">
      <c r="A82" s="44" t="s">
        <v>2919</v>
      </c>
      <c r="B82" s="44" t="s">
        <v>2907</v>
      </c>
      <c r="C82" s="35"/>
      <c r="D82" s="44"/>
      <c r="E82" s="44" t="s">
        <v>2920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ht="12.75">
      <c r="A83" s="44" t="s">
        <v>2921</v>
      </c>
      <c r="B83" s="44" t="s">
        <v>2907</v>
      </c>
      <c r="C83" s="35"/>
      <c r="D83" s="44"/>
      <c r="E83" s="44" t="s">
        <v>2922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ht="12.75">
      <c r="A84" s="44" t="s">
        <v>2923</v>
      </c>
      <c r="B84" s="44" t="s">
        <v>2907</v>
      </c>
      <c r="C84" s="35"/>
      <c r="D84" s="44"/>
      <c r="E84" s="44" t="s">
        <v>2924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1:24" ht="12.75">
      <c r="A85" s="35"/>
      <c r="B85" s="35"/>
      <c r="C85" s="35"/>
      <c r="D85" s="44"/>
      <c r="E85" s="4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ht="12.75">
      <c r="A86" s="36"/>
      <c r="B86" s="35"/>
      <c r="C86" s="35"/>
      <c r="D86" s="44"/>
      <c r="E86" s="44" t="s">
        <v>2925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ht="12.75">
      <c r="A87" s="44" t="s">
        <v>2926</v>
      </c>
      <c r="B87" s="44" t="s">
        <v>2907</v>
      </c>
      <c r="C87" s="36"/>
      <c r="D87" s="44"/>
      <c r="E87" s="44" t="s">
        <v>2908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ht="12.75">
      <c r="A88" s="44" t="s">
        <v>2927</v>
      </c>
      <c r="B88" s="44"/>
      <c r="C88" s="36"/>
      <c r="D88" s="44"/>
      <c r="E88" s="4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1:24" ht="12.75">
      <c r="A89" s="44" t="s">
        <v>2928</v>
      </c>
      <c r="B89" s="36"/>
      <c r="C89" s="36"/>
      <c r="D89" s="44"/>
      <c r="E89" s="44" t="s">
        <v>2929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ht="12.75">
      <c r="A90" s="44" t="s">
        <v>2930</v>
      </c>
      <c r="B90" s="46" t="s">
        <v>2931</v>
      </c>
      <c r="C90" s="44"/>
      <c r="D90" s="44"/>
      <c r="E90" s="44" t="s">
        <v>2932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ht="12.75">
      <c r="A91" s="44" t="s">
        <v>2933</v>
      </c>
      <c r="B91" s="44" t="s">
        <v>2754</v>
      </c>
      <c r="C91" s="36"/>
      <c r="D91" s="44"/>
      <c r="E91" s="44" t="s">
        <v>2934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ht="12.75">
      <c r="A92" s="44" t="s">
        <v>2935</v>
      </c>
      <c r="B92" s="36"/>
      <c r="C92" s="36"/>
      <c r="D92" s="44"/>
      <c r="E92" s="44" t="s">
        <v>2936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ht="12.75">
      <c r="A93" s="44" t="s">
        <v>2937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ht="12.75">
      <c r="A94" s="44" t="s">
        <v>2938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ht="12.75">
      <c r="A95" s="48" t="s">
        <v>2939</v>
      </c>
      <c r="B95" s="36"/>
      <c r="C95" s="36"/>
      <c r="D95" s="44"/>
      <c r="E95" s="44" t="s">
        <v>2940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ht="12.75">
      <c r="A96" s="44" t="s">
        <v>2941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ht="12.75">
      <c r="A97" s="44" t="s">
        <v>2942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ht="12.75">
      <c r="A98" s="44" t="s">
        <v>2943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1:24" ht="12.75">
      <c r="A99" s="44" t="s">
        <v>2944</v>
      </c>
      <c r="B99" s="44" t="s">
        <v>2945</v>
      </c>
      <c r="C99" s="36"/>
      <c r="D99" s="44"/>
      <c r="E99" s="44" t="s">
        <v>2946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ht="12.75">
      <c r="A100" s="44" t="s">
        <v>2947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ht="12.75">
      <c r="A101" s="44" t="s">
        <v>2948</v>
      </c>
      <c r="B101" s="44" t="s">
        <v>2949</v>
      </c>
      <c r="C101" s="36"/>
      <c r="D101" s="44"/>
      <c r="E101" s="44" t="s">
        <v>2950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ht="12.75">
      <c r="A102" s="44" t="s">
        <v>2951</v>
      </c>
      <c r="B102" s="36"/>
      <c r="C102" s="36"/>
      <c r="D102" s="44"/>
      <c r="E102" s="44" t="s">
        <v>2936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ht="12.75">
      <c r="A103" s="44" t="s">
        <v>2952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ht="12.75">
      <c r="A104" s="44" t="s">
        <v>2953</v>
      </c>
      <c r="B104" s="36"/>
      <c r="C104" s="36"/>
      <c r="D104" s="44"/>
      <c r="E104" s="44" t="s">
        <v>2954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ht="12.75">
      <c r="A105" s="44" t="s">
        <v>2955</v>
      </c>
      <c r="B105" s="44" t="s">
        <v>2956</v>
      </c>
      <c r="C105" s="44" t="s">
        <v>2957</v>
      </c>
      <c r="D105" s="44"/>
      <c r="E105" s="44" t="s">
        <v>2958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1:24" ht="12.75">
      <c r="A106" s="44" t="s">
        <v>2959</v>
      </c>
      <c r="B106" s="49" t="s">
        <v>2960</v>
      </c>
      <c r="C106" s="44" t="s">
        <v>2961</v>
      </c>
      <c r="D106" s="44"/>
      <c r="E106" s="44" t="s">
        <v>2962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ht="12.75">
      <c r="A107" s="44" t="s">
        <v>2963</v>
      </c>
      <c r="B107" s="44" t="s">
        <v>2964</v>
      </c>
      <c r="C107" s="44" t="s">
        <v>2965</v>
      </c>
      <c r="D107" s="44"/>
      <c r="E107" s="44" t="s">
        <v>2966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ht="12.75">
      <c r="A108" s="44" t="s">
        <v>2967</v>
      </c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ht="12.75">
      <c r="A109" s="44" t="s">
        <v>2968</v>
      </c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4" ht="12.75">
      <c r="A110" s="44" t="s">
        <v>2969</v>
      </c>
      <c r="B110" s="36"/>
      <c r="C110" s="36"/>
      <c r="D110" s="44"/>
      <c r="E110" s="44" t="s">
        <v>2970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1:24" ht="12.75">
      <c r="A111" s="44" t="s">
        <v>2971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ht="12.75">
      <c r="A112" s="44" t="s">
        <v>2972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ht="12.75">
      <c r="A113" s="44" t="s">
        <v>2973</v>
      </c>
      <c r="B113" s="46" t="s">
        <v>2974</v>
      </c>
      <c r="C113" s="44"/>
      <c r="D113" s="44"/>
      <c r="E113" s="44" t="s">
        <v>2975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ht="12.75">
      <c r="A114" s="44" t="s">
        <v>2976</v>
      </c>
      <c r="B114" s="36"/>
      <c r="C114" s="36"/>
      <c r="D114" s="44"/>
      <c r="E114" s="44" t="s">
        <v>2977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ht="12.75">
      <c r="A115" s="44" t="s">
        <v>2978</v>
      </c>
      <c r="B115" s="36"/>
      <c r="C115" s="36"/>
      <c r="D115" s="44"/>
      <c r="E115" s="44" t="s">
        <v>2979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ht="12.75">
      <c r="A116" s="44" t="s">
        <v>2980</v>
      </c>
      <c r="B116" s="36"/>
      <c r="C116" s="36"/>
      <c r="D116" s="44"/>
      <c r="E116" s="44" t="s">
        <v>2936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1:24" ht="12.75">
      <c r="A117" s="44" t="s">
        <v>2624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ht="12.7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ht="12.75">
      <c r="A119" s="240" t="s">
        <v>2981</v>
      </c>
      <c r="B119" s="241"/>
      <c r="C119" s="241"/>
      <c r="D119" s="241"/>
      <c r="E119" s="241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ht="12.75">
      <c r="A120" s="50" t="s">
        <v>2982</v>
      </c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spans="1:24" ht="12.75">
      <c r="A121" s="50" t="s">
        <v>2983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ht="12.75">
      <c r="A122" s="44" t="s">
        <v>2984</v>
      </c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ht="12.75">
      <c r="A123" s="50" t="s">
        <v>2985</v>
      </c>
      <c r="B123" s="36"/>
      <c r="C123" s="36"/>
      <c r="D123" s="44"/>
      <c r="E123" s="44" t="s">
        <v>2986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spans="1:24" ht="12.75">
      <c r="A124" s="44" t="s">
        <v>2987</v>
      </c>
      <c r="B124" s="36"/>
      <c r="C124" s="36"/>
      <c r="D124" s="44"/>
      <c r="E124" s="44" t="s">
        <v>2988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spans="1:24" ht="12.75">
      <c r="A125" s="50" t="s">
        <v>2989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spans="1:24" ht="12.75">
      <c r="A126" s="44" t="s">
        <v>2990</v>
      </c>
      <c r="B126" s="36"/>
      <c r="C126" s="36"/>
      <c r="D126" s="44"/>
      <c r="E126" s="44" t="s">
        <v>2991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spans="1:24" ht="12.75">
      <c r="A127" s="50" t="s">
        <v>2992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spans="1:24" ht="12.75">
      <c r="A128" s="50" t="s">
        <v>2993</v>
      </c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spans="1:24" ht="12.75">
      <c r="A129" s="50" t="s">
        <v>2994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spans="1:24" ht="12.75">
      <c r="A130" s="50" t="s">
        <v>2995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spans="1:24" ht="12.75">
      <c r="A131" s="50" t="s">
        <v>2996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spans="1:24" ht="12.75">
      <c r="A132" s="50" t="s">
        <v>2997</v>
      </c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spans="1:24" ht="12.7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spans="1:24" ht="12.7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spans="1:24" ht="12.7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spans="1:24" ht="12.7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spans="1:24" ht="12.7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spans="1:24" ht="12.7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spans="1:24" ht="12.7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spans="1:24" ht="12.7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spans="1:24" ht="12.7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spans="1:24" ht="12.7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ht="12.7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ht="12.7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ht="12.7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ht="12.7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ht="12.7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ht="12.7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ht="12.7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ht="12.7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ht="12.7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spans="1:24" ht="12.7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ht="12.7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ht="12.7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ht="12.7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ht="12.7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ht="12.7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ht="12.7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ht="12.7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ht="12.7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ht="12.7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ht="12.7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ht="12.7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ht="12.7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ht="12.7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ht="12.7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ht="12.7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ht="12.7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ht="12.7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ht="12.7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spans="1:24" ht="12.7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ht="12.7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spans="1:24" ht="12.7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spans="1:24" ht="12.7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spans="1:24" ht="12.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ht="12.7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ht="12.7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ht="12.7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ht="12.7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ht="12.7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ht="12.7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ht="12.7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ht="12.7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ht="12.7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ht="12.7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ht="12.7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ht="12.7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ht="12.7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ht="12.7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ht="12.7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ht="12.7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ht="12.7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ht="12.7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ht="12.7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ht="12.7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ht="12.7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ht="12.7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ht="12.7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ht="12.7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ht="12.7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ht="12.7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ht="12.7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ht="12.7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ht="12.7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ht="12.7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ht="12.7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ht="12.7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ht="12.7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ht="12.7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ht="12.7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ht="12.7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ht="12.7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ht="12.7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ht="12.7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ht="12.7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ht="12.7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ht="12.7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ht="12.7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ht="12.7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ht="12.7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ht="12.7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ht="12.7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ht="12.7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ht="12.7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ht="12.7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ht="12.7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ht="12.7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ht="12.7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ht="12.7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ht="12.7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ht="12.7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ht="12.7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ht="12.7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ht="12.7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ht="12.7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ht="12.7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ht="12.7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ht="12.7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ht="12.7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ht="12.7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ht="12.7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ht="12.7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ht="12.7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ht="12.7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ht="12.7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spans="1:24" ht="12.7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spans="1:24" ht="12.7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spans="1:24" ht="12.7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spans="1:24" ht="12.7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spans="1:24" ht="12.7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spans="1:24" ht="12.7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spans="1:24" ht="12.7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spans="1:24" ht="12.7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spans="1:24" ht="12.7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spans="1:24" ht="12.7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spans="1:24" ht="12.7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spans="1:24" ht="12.7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spans="1:24" ht="12.7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spans="1:24" ht="12.7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spans="1:24" ht="12.7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spans="1:24" ht="12.7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spans="1:24" ht="12.7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spans="1:24" ht="12.7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spans="1:24" ht="12.7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spans="1:24" ht="12.7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spans="1:24" ht="12.7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spans="1:24" ht="12.7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spans="1:24" ht="12.7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spans="1:24" ht="12.7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spans="1:24" ht="12.7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spans="1:24" ht="12.7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spans="1:24" ht="12.7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spans="1:24" ht="12.7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spans="1:24" ht="12.7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spans="1:24" ht="12.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spans="1:24" ht="12.7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spans="1:24" ht="12.7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spans="1:24" ht="12.7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spans="1:24" ht="12.7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spans="1:24" ht="12.7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spans="1:24" ht="12.7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spans="1:24" ht="12.7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spans="1:24" ht="12.7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spans="1:24" ht="12.7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spans="1:24" ht="12.7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spans="1:24" ht="12.7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spans="1:24" ht="12.7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spans="1:24" ht="12.7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spans="1:24" ht="12.7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spans="1:24" ht="12.7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spans="1:24" ht="12.7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spans="1:24" ht="12.7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spans="1:24" ht="12.7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spans="1:24" ht="12.7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spans="1:24" ht="12.7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spans="1:24" ht="12.7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spans="1:24" ht="12.7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spans="1:24" ht="12.7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spans="1:24" ht="12.7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spans="1:24" ht="12.7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spans="1:24" ht="12.7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spans="1:24" ht="12.7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spans="1:24" ht="12.7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spans="1:24" ht="12.7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</row>
    <row r="305" spans="1:24" ht="12.7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  <row r="306" spans="1:24" ht="12.7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</row>
    <row r="307" spans="1:24" ht="12.7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</row>
    <row r="308" spans="1:24" ht="12.7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</row>
    <row r="309" spans="1:24" ht="12.7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</row>
    <row r="310" spans="1:24" ht="12.7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spans="1:24" ht="12.7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spans="1:24" ht="12.7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spans="1:24" ht="12.7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spans="1:24" ht="12.7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spans="1:24" ht="12.7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spans="1:24" ht="12.7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spans="1:24" ht="12.7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spans="1:24" ht="12.7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spans="1:24" ht="12.7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spans="1:24" ht="12.7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spans="1:24" ht="12.7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spans="1:24" ht="12.7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spans="1:24" ht="12.7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spans="1:24" ht="12.7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spans="1:24" ht="12.7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spans="1:24" ht="12.7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spans="1:24" ht="12.7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spans="1:24" ht="12.7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spans="1:24" ht="12.7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spans="1:24" ht="12.7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spans="1:24" ht="12.7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spans="1:24" ht="12.7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spans="1:24" ht="12.7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spans="1:24" ht="12.7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spans="1:24" ht="12.7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spans="1:24" ht="12.7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spans="1:24" ht="12.7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spans="1:24" ht="12.7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spans="1:24" ht="12.7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spans="1:24" ht="12.7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spans="1:24" ht="12.7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spans="1:24" ht="12.7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spans="1:24" ht="12.7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spans="1:24" ht="12.7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spans="1:24" ht="12.7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spans="1:24" ht="12.7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spans="1:24" ht="12.7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spans="1:24" ht="12.7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spans="1:24" ht="12.7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spans="1:24" ht="12.7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spans="1:24" ht="12.7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spans="1:24" ht="12.7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spans="1:24" ht="12.7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spans="1:24" ht="12.7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spans="1:24" ht="12.7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spans="1:24" ht="12.7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spans="1:24" ht="12.7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spans="1:24" ht="12.7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spans="1:24" ht="12.7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spans="1:24" ht="12.7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spans="1:24" ht="12.7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spans="1:24" ht="12.7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spans="1:24" ht="12.7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spans="1:24" ht="12.7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spans="1:24" ht="12.7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spans="1:24" ht="12.7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spans="1:24" ht="12.7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spans="1:24" ht="12.7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spans="1:24" ht="12.7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spans="1:24" ht="12.7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spans="1:24" ht="12.7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spans="1:24" ht="12.7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spans="1:24" ht="12.7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spans="1:24" ht="12.7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spans="1:24" ht="12.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spans="1:24" ht="12.7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spans="1:24" ht="12.7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spans="1:24" ht="12.7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spans="1:24" ht="12.7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spans="1:24" ht="12.7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spans="1:24" ht="12.7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spans="1:24" ht="12.7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spans="1:24" ht="12.7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spans="1:24" ht="12.7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spans="1:24" ht="12.7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spans="1:24" ht="12.7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spans="1:24" ht="12.7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spans="1:24" ht="12.7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</row>
    <row r="389" spans="1:24" ht="12.7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</row>
    <row r="390" spans="1:24" ht="12.7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</row>
    <row r="391" spans="1:24" ht="12.7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</row>
    <row r="392" spans="1:24" ht="12.7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spans="1:24" ht="12.7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spans="1:24" ht="12.7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spans="1:24" ht="12.7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spans="1:24" ht="12.7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spans="1:24" ht="12.7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spans="1:24" ht="12.7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spans="1:24" ht="12.7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spans="1:24" ht="12.7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spans="1:24" ht="12.7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spans="1:24" ht="12.7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spans="1:24" ht="12.7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spans="1:24" ht="12.7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spans="1:24" ht="12.7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spans="1:24" ht="12.7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spans="1:24" ht="12.7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spans="1:24" ht="12.7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spans="1:24" ht="12.7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spans="1:24" ht="12.7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spans="1:24" ht="12.7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spans="1:24" ht="12.7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spans="1:24" ht="12.7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spans="1:24" ht="12.7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spans="1:24" ht="12.7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spans="1:24" ht="12.7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spans="1:24" ht="12.7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spans="1:24" ht="12.7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spans="1:24" ht="12.7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spans="1:24" ht="12.7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spans="1:24" ht="12.7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spans="1:24" ht="12.7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spans="1:24" ht="12.7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spans="1:24" ht="12.7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spans="1:24" ht="12.7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spans="1:24" ht="12.7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spans="1:24" ht="12.7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spans="1:24" ht="12.7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spans="1:24" ht="12.7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spans="1:24" ht="12.7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spans="1:24" ht="12.7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spans="1:24" ht="12.7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spans="1:24" ht="12.7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spans="1:24" ht="12.7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spans="1:24" ht="12.7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spans="1:24" ht="12.7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spans="1:24" ht="12.7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spans="1:24" ht="12.7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spans="1:24" ht="12.7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spans="1:24" ht="12.7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spans="1:24" ht="12.7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spans="1:24" ht="12.7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spans="1:24" ht="12.7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spans="1:24" ht="12.7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spans="1:24" ht="12.7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spans="1:24" ht="12.7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spans="1:24" ht="12.7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spans="1:24" ht="12.7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spans="1:24" ht="12.7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spans="1:24" ht="12.7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spans="1:24" ht="12.7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spans="1:24" ht="12.7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spans="1:24" ht="12.7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spans="1:24" ht="12.7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spans="1:24" ht="12.7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spans="1:24" ht="12.7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spans="1:24" ht="12.7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</row>
    <row r="458" spans="1:24" ht="12.7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</row>
    <row r="459" spans="1:24" ht="12.7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</row>
    <row r="460" spans="1:24" ht="12.7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</row>
    <row r="461" spans="1:24" ht="12.7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</row>
    <row r="462" spans="1:24" ht="12.7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</row>
    <row r="463" spans="1:24" ht="12.7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</row>
    <row r="464" spans="1:24" ht="12.7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</row>
    <row r="465" spans="1:24" ht="12.7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</row>
    <row r="466" spans="1:24" ht="12.7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</row>
    <row r="467" spans="1:24" ht="12.7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</row>
    <row r="468" spans="1:24" ht="12.7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</row>
    <row r="469" spans="1:24" ht="12.7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</row>
    <row r="470" spans="1:24" ht="12.7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spans="1:24" ht="12.7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spans="1:24" ht="12.7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spans="1:24" ht="12.7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spans="1:24" ht="12.7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spans="1:24" ht="12.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spans="1:24" ht="12.7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spans="1:24" ht="12.7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spans="1:24" ht="12.7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spans="1:24" ht="12.7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spans="1:24" ht="12.7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spans="1:24" ht="12.7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spans="1:24" ht="12.7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spans="1:24" ht="12.7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spans="1:24" ht="12.7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spans="1:24" ht="12.7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spans="1:24" ht="12.7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spans="1:24" ht="12.7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spans="1:24" ht="12.7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spans="1:24" ht="12.7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spans="1:24" ht="12.7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spans="1:24" ht="12.7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spans="1:24" ht="12.7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spans="1:24" ht="12.7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spans="1:24" ht="12.7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spans="1:24" ht="12.7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spans="1:24" ht="12.7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spans="1:24" ht="12.7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spans="1:24" ht="12.7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spans="1:24" ht="12.7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spans="1:24" ht="12.7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spans="1:24" ht="12.7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spans="1:24" ht="12.7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spans="1:24" ht="12.7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spans="1:24" ht="12.7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spans="1:24" ht="12.7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spans="1:24" ht="12.7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spans="1:24" ht="12.7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spans="1:24" ht="12.7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spans="1:24" ht="12.7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spans="1:24" ht="12.7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spans="1:24" ht="12.7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spans="1:24" ht="12.7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spans="1:24" ht="12.7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spans="1:24" ht="12.7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spans="1:24" ht="12.7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spans="1:24" ht="12.7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spans="1:24" ht="12.7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spans="1:24" ht="12.7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spans="1:24" ht="12.7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spans="1:24" ht="12.7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spans="1:24" ht="12.7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spans="1:24" ht="12.7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spans="1:24" ht="12.7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spans="1:24" ht="12.7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spans="1:24" ht="12.7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spans="1:24" ht="12.7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spans="1:24" ht="12.7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spans="1:24" ht="12.7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spans="1:24" ht="12.7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spans="1:24" ht="12.7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spans="1:24" ht="12.7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spans="1:24" ht="12.7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spans="1:24" ht="12.7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spans="1:24" ht="12.7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spans="1:24" ht="12.7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spans="1:24" ht="12.7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spans="1:24" ht="12.7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spans="1:24" ht="12.7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spans="1:24" ht="12.7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spans="1:24" ht="12.7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spans="1:24" ht="12.7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spans="1:24" ht="12.7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spans="1:24" ht="12.7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spans="1:24" ht="12.7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spans="1:24" ht="12.7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spans="1:24" ht="12.7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spans="1:24" ht="12.7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spans="1:24" ht="12.7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spans="1:24" ht="12.7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spans="1:24" ht="12.7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spans="1:24" ht="12.7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spans="1:24" ht="12.7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spans="1:24" ht="12.7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spans="1:24" ht="12.7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spans="1:24" ht="12.7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spans="1:24" ht="12.7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spans="1:24" ht="12.7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spans="1:24" ht="12.7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spans="1:24" ht="12.7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spans="1:24" ht="12.7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spans="1:24" ht="12.7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spans="1:24" ht="12.7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spans="1:24" ht="12.7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spans="1:24" ht="12.7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spans="1:24" ht="12.7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spans="1:24" ht="12.7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spans="1:24" ht="12.7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spans="1:24" ht="12.7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spans="1:24" ht="12.7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spans="1:24" ht="12.7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spans="1:24" ht="12.7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spans="1:24" ht="12.7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spans="1:24" ht="12.7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spans="1:24" ht="12.7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spans="1:24" ht="12.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spans="1:24" ht="12.7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spans="1:24" ht="12.7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spans="1:24" ht="12.7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spans="1:24" ht="12.7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spans="1:24" ht="12.7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spans="1:24" ht="12.7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spans="1:24" ht="12.7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spans="1:24" ht="12.7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spans="1:24" ht="12.7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spans="1:24" ht="12.7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spans="1:24" ht="12.7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spans="1:24" ht="12.7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spans="1:24" ht="12.7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spans="1:24" ht="12.7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spans="1:24" ht="12.7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spans="1:24" ht="12.7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spans="1:24" ht="12.7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spans="1:24" ht="12.7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spans="1:24" ht="12.7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spans="1:24" ht="12.7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spans="1:24" ht="12.7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spans="1:24" ht="12.7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spans="1:24" ht="12.7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spans="1:24" ht="12.7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spans="1:24" ht="12.7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spans="1:24" ht="12.7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spans="1:24" ht="12.7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spans="1:24" ht="12.7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spans="1:24" ht="12.7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spans="1:24" ht="12.7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spans="1:24" ht="12.7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spans="1:24" ht="12.7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spans="1:24" ht="12.7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spans="1:24" ht="12.7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spans="1:24" ht="12.7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spans="1:24" ht="12.7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spans="1:24" ht="12.7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spans="1:24" ht="12.7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spans="1:24" ht="12.7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spans="1:24" ht="12.7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spans="1:24" ht="12.7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spans="1:24" ht="12.7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spans="1:24" ht="12.7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spans="1:24" ht="12.7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spans="1:24" ht="12.7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spans="1:24" ht="12.7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spans="1:24" ht="12.7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spans="1:24" ht="12.7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spans="1:24" ht="12.7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spans="1:24" ht="12.7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</row>
    <row r="626" spans="1:24" ht="12.7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</row>
    <row r="627" spans="1:24" ht="12.7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</row>
    <row r="628" spans="1:24" ht="12.7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</row>
    <row r="629" spans="1:24" ht="12.7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</row>
    <row r="630" spans="1:24" ht="12.7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</row>
    <row r="631" spans="1:24" ht="12.7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</row>
    <row r="632" spans="1:24" ht="12.7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</row>
    <row r="633" spans="1:24" ht="12.7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spans="1:24" ht="12.7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spans="1:24" ht="12.7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spans="1:24" ht="12.7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spans="1:24" ht="12.7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spans="1:24" ht="12.7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spans="1:24" ht="12.7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spans="1:24" ht="12.7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spans="1:24" ht="12.7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spans="1:24" ht="12.7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spans="1:24" ht="12.7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spans="1:24" ht="12.7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spans="1:24" ht="12.7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spans="1:24" ht="12.7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spans="1:24" ht="12.7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spans="1:24" ht="12.7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spans="1:24" ht="12.7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spans="1:24" ht="12.7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spans="1:24" ht="12.7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spans="1:24" ht="12.7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spans="1:24" ht="12.7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spans="1:24" ht="12.7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spans="1:24" ht="12.7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spans="1:24" ht="12.7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spans="1:24" ht="12.7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spans="1:24" ht="12.7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spans="1:24" ht="12.7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spans="1:24" ht="12.7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spans="1:24" ht="12.7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spans="1:24" ht="12.7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spans="1:24" ht="12.7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</row>
    <row r="664" spans="1:24" ht="12.7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spans="1:24" ht="12.7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spans="1:24" ht="12.7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spans="1:24" ht="12.7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spans="1:24" ht="12.7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spans="1:24" ht="12.7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spans="1:24" ht="12.7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spans="1:24" ht="12.7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spans="1:24" ht="12.7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spans="1:24" ht="12.7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spans="1:24" ht="12.7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spans="1:24" ht="12.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spans="1:24" ht="12.7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</row>
    <row r="677" spans="1:24" ht="12.7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spans="1:24" ht="12.7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spans="1:24" ht="12.7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spans="1:24" ht="12.7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</row>
    <row r="681" spans="1:24" ht="12.7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spans="1:24" ht="12.7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3" spans="1:24" ht="12.7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</row>
    <row r="684" spans="1:24" ht="12.7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</row>
    <row r="685" spans="1:24" ht="12.7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</row>
    <row r="686" spans="1:24" ht="12.7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</row>
    <row r="687" spans="1:24" ht="12.7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</row>
    <row r="688" spans="1:24" ht="12.7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</row>
    <row r="689" spans="1:24" ht="12.7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</row>
    <row r="690" spans="1:24" ht="12.7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</row>
    <row r="691" spans="1:24" ht="12.7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</row>
    <row r="692" spans="1:24" ht="12.7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</row>
    <row r="693" spans="1:24" ht="12.7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</row>
    <row r="694" spans="1:24" ht="12.7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</row>
    <row r="695" spans="1:24" ht="12.7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</row>
    <row r="696" spans="1:24" ht="12.7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</row>
    <row r="697" spans="1:24" ht="12.7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</row>
    <row r="698" spans="1:24" ht="12.7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</row>
    <row r="699" spans="1:24" ht="12.7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</row>
    <row r="700" spans="1:24" ht="12.7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</row>
    <row r="701" spans="1:24" ht="12.7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</row>
    <row r="702" spans="1:24" ht="12.7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</row>
    <row r="703" spans="1:24" ht="12.7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</row>
    <row r="704" spans="1:24" ht="12.7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</row>
    <row r="705" spans="1:24" ht="12.7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</row>
    <row r="706" spans="1:24" ht="12.7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</row>
    <row r="707" spans="1:24" ht="12.7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</row>
    <row r="708" spans="1:24" ht="12.7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</row>
    <row r="709" spans="1:24" ht="12.7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</row>
    <row r="710" spans="1:24" ht="12.7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</row>
    <row r="711" spans="1:24" ht="12.7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</row>
    <row r="712" spans="1:24" ht="12.7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</row>
    <row r="713" spans="1:24" ht="12.7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</row>
    <row r="714" spans="1:24" ht="12.7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</row>
    <row r="715" spans="1:24" ht="12.7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</row>
    <row r="716" spans="1:24" ht="12.7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</row>
    <row r="717" spans="1:24" ht="12.7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</row>
    <row r="718" spans="1:24" ht="12.7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spans="1:24" ht="12.7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</row>
    <row r="720" spans="1:24" ht="12.7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</row>
    <row r="721" spans="1:24" ht="12.7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</row>
    <row r="722" spans="1:24" ht="12.7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</row>
    <row r="723" spans="1:24" ht="12.7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</row>
    <row r="724" spans="1:24" ht="12.7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</row>
    <row r="725" spans="1:24" ht="12.7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</row>
    <row r="726" spans="1:24" ht="12.7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</row>
    <row r="727" spans="1:24" ht="12.7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</row>
    <row r="728" spans="1:24" ht="12.7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</row>
    <row r="729" spans="1:24" ht="12.7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</row>
    <row r="730" spans="1:24" ht="12.7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</row>
    <row r="731" spans="1:24" ht="12.7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</row>
    <row r="732" spans="1:24" ht="12.7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</row>
    <row r="733" spans="1:24" ht="12.7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</row>
    <row r="734" spans="1:24" ht="12.7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</row>
    <row r="735" spans="1:24" ht="12.7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</row>
    <row r="736" spans="1:24" ht="12.7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</row>
    <row r="737" spans="1:24" ht="12.7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</row>
    <row r="738" spans="1:24" ht="12.7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</row>
    <row r="739" spans="1:24" ht="12.7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</row>
    <row r="740" spans="1:24" ht="12.7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</row>
    <row r="741" spans="1:24" ht="12.7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</row>
    <row r="742" spans="1:24" ht="12.7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</row>
    <row r="743" spans="1:24" ht="12.7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</row>
    <row r="744" spans="1:24" ht="12.7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</row>
    <row r="745" spans="1:24" ht="12.7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</row>
    <row r="746" spans="1:24" ht="12.7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</row>
    <row r="747" spans="1:24" ht="12.7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</row>
    <row r="748" spans="1:24" ht="12.7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</row>
    <row r="749" spans="1:24" ht="12.7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</row>
    <row r="750" spans="1:24" ht="12.7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</row>
    <row r="751" spans="1:24" ht="12.7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</row>
    <row r="752" spans="1:24" ht="12.7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</row>
    <row r="753" spans="1:24" ht="12.7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</row>
    <row r="754" spans="1:24" ht="12.7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</row>
    <row r="755" spans="1:24" ht="12.7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</row>
    <row r="756" spans="1:24" ht="12.7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</row>
    <row r="757" spans="1:24" ht="12.7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</row>
    <row r="758" spans="1:24" ht="12.7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</row>
    <row r="759" spans="1:24" ht="12.7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</row>
    <row r="760" spans="1:24" ht="12.7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</row>
    <row r="761" spans="1:24" ht="12.7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</row>
    <row r="762" spans="1:24" ht="12.7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</row>
    <row r="763" spans="1:24" ht="12.7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</row>
    <row r="764" spans="1:24" ht="12.7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</row>
    <row r="765" spans="1:24" ht="12.7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</row>
    <row r="766" spans="1:24" ht="12.7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</row>
    <row r="767" spans="1:24" ht="12.7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</row>
    <row r="768" spans="1:24" ht="12.7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</row>
    <row r="769" spans="1:24" ht="12.7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</row>
    <row r="770" spans="1:24" ht="12.7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</row>
    <row r="771" spans="1:24" ht="12.7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</row>
    <row r="772" spans="1:24" ht="12.7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</row>
    <row r="773" spans="1:24" ht="12.7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</row>
    <row r="774" spans="1:24" ht="12.7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</row>
    <row r="775" spans="1:24" ht="12.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</row>
    <row r="776" spans="1:24" ht="12.7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</row>
    <row r="777" spans="1:24" ht="12.7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</row>
    <row r="778" spans="1:24" ht="12.7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</row>
    <row r="779" spans="1:24" ht="12.7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</row>
    <row r="780" spans="1:24" ht="12.7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</row>
    <row r="781" spans="1:24" ht="12.7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</row>
    <row r="782" spans="1:24" ht="12.7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</row>
    <row r="783" spans="1:24" ht="12.7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</row>
    <row r="784" spans="1:24" ht="12.7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</row>
    <row r="785" spans="1:24" ht="12.7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</row>
    <row r="786" spans="1:24" ht="12.7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</row>
    <row r="787" spans="1:24" ht="12.7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</row>
    <row r="788" spans="1:24" ht="12.7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</row>
    <row r="789" spans="1:24" ht="12.7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</row>
    <row r="790" spans="1:24" ht="12.7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</row>
    <row r="791" spans="1:24" ht="12.7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</row>
    <row r="792" spans="1:24" ht="12.7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</row>
    <row r="793" spans="1:24" ht="12.7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</row>
    <row r="794" spans="1:24" ht="12.7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</row>
    <row r="795" spans="1:24" ht="12.7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</row>
    <row r="796" spans="1:24" ht="12.7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</row>
    <row r="797" spans="1:24" ht="12.7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</row>
    <row r="798" spans="1:24" ht="12.7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</row>
    <row r="799" spans="1:24" ht="12.7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</row>
    <row r="800" spans="1:24" ht="12.7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</row>
    <row r="801" spans="1:24" ht="12.7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</row>
    <row r="802" spans="1:24" ht="12.7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</row>
    <row r="803" spans="1:24" ht="12.7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</row>
    <row r="804" spans="1:24" ht="12.7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</row>
    <row r="805" spans="1:24" ht="12.7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</row>
    <row r="806" spans="1:24" ht="12.7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</row>
    <row r="807" spans="1:24" ht="12.7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</row>
    <row r="808" spans="1:24" ht="12.7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</row>
    <row r="809" spans="1:24" ht="12.7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</row>
    <row r="810" spans="1:24" ht="12.7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</row>
    <row r="811" spans="1:24" ht="12.7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</row>
    <row r="812" spans="1:24" ht="12.7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</row>
    <row r="813" spans="1:24" ht="12.7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</row>
    <row r="814" spans="1:24" ht="12.7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</row>
    <row r="815" spans="1:24" ht="12.7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</row>
    <row r="816" spans="1:24" ht="12.7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</row>
    <row r="817" spans="1:24" ht="12.7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</row>
    <row r="818" spans="1:24" ht="12.7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</row>
    <row r="819" spans="1:24" ht="12.7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</row>
    <row r="820" spans="1:24" ht="12.7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</row>
    <row r="821" spans="1:24" ht="12.7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</row>
    <row r="822" spans="1:24" ht="12.7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</row>
    <row r="823" spans="1:24" ht="12.7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</row>
    <row r="824" spans="1:24" ht="12.7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</row>
    <row r="825" spans="1:24" ht="12.7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</row>
    <row r="826" spans="1:24" ht="12.7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</row>
    <row r="827" spans="1:24" ht="12.7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</row>
    <row r="828" spans="1:24" ht="12.7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</row>
    <row r="829" spans="1:24" ht="12.7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</row>
    <row r="830" spans="1:24" ht="12.7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</row>
    <row r="831" spans="1:24" ht="12.7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</row>
    <row r="832" spans="1:24" ht="12.7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</row>
    <row r="833" spans="1:24" ht="12.7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</row>
    <row r="834" spans="1:24" ht="12.7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</row>
    <row r="835" spans="1:24" ht="12.7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</row>
    <row r="836" spans="1:24" ht="12.7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</row>
    <row r="837" spans="1:24" ht="12.7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</row>
    <row r="838" spans="1:24" ht="12.7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</row>
    <row r="839" spans="1:24" ht="12.7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</row>
    <row r="840" spans="1:24" ht="12.7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</row>
    <row r="841" spans="1:24" ht="12.7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</row>
    <row r="842" spans="1:24" ht="12.7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</row>
    <row r="843" spans="1:24" ht="12.7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</row>
    <row r="844" spans="1:24" ht="12.7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</row>
    <row r="845" spans="1:24" ht="12.7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</row>
    <row r="846" spans="1:24" ht="12.7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</row>
    <row r="847" spans="1:24" ht="12.7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</row>
    <row r="848" spans="1:24" ht="12.7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</row>
    <row r="849" spans="1:24" ht="12.7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</row>
    <row r="850" spans="1:24" ht="12.7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</row>
    <row r="851" spans="1:24" ht="12.7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</row>
    <row r="852" spans="1:24" ht="12.7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</row>
    <row r="853" spans="1:24" ht="12.7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</row>
    <row r="854" spans="1:24" ht="12.7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</row>
    <row r="855" spans="1:24" ht="12.7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</row>
    <row r="856" spans="1:24" ht="12.7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</row>
    <row r="857" spans="1:24" ht="12.7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</row>
    <row r="858" spans="1:24" ht="12.7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</row>
    <row r="859" spans="1:24" ht="12.7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</row>
    <row r="860" spans="1:24" ht="12.7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</row>
    <row r="861" spans="1:24" ht="12.7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</row>
    <row r="862" spans="1:24" ht="12.7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</row>
    <row r="863" spans="1:24" ht="12.7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</row>
    <row r="864" spans="1:24" ht="12.7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</row>
    <row r="865" spans="1:24" ht="12.7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</row>
    <row r="866" spans="1:24" ht="12.7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</row>
    <row r="867" spans="1:24" ht="12.7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</row>
    <row r="868" spans="1:24" ht="12.7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</row>
    <row r="869" spans="1:24" ht="12.7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</row>
    <row r="870" spans="1:24" ht="12.7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</row>
    <row r="871" spans="1:24" ht="12.7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</row>
    <row r="872" spans="1:24" ht="12.7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</row>
    <row r="873" spans="1:24" ht="12.7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</row>
    <row r="874" spans="1:24" ht="12.7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</row>
    <row r="875" spans="1:24" ht="12.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</row>
    <row r="876" spans="1:24" ht="12.7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</row>
    <row r="877" spans="1:24" ht="12.7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</row>
    <row r="878" spans="1:24" ht="12.7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</row>
    <row r="879" spans="1:24" ht="12.7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</row>
    <row r="880" spans="1:24" ht="12.7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</row>
    <row r="881" spans="1:24" ht="12.7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</row>
    <row r="882" spans="1:24" ht="12.7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</row>
    <row r="883" spans="1:24" ht="12.7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</row>
    <row r="884" spans="1:24" ht="12.7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</row>
    <row r="885" spans="1:24" ht="12.7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</row>
    <row r="886" spans="1:24" ht="12.7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</row>
    <row r="887" spans="1:24" ht="12.7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</row>
    <row r="888" spans="1:24" ht="12.7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</row>
    <row r="889" spans="1:24" ht="12.7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</row>
    <row r="890" spans="1:24" ht="12.7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</row>
    <row r="891" spans="1:24" ht="12.7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</row>
    <row r="892" spans="1:24" ht="12.7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</row>
    <row r="893" spans="1:24" ht="12.7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</row>
    <row r="894" spans="1:24" ht="12.7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</row>
    <row r="895" spans="1:24" ht="12.7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</row>
    <row r="896" spans="1:24" ht="12.7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</row>
    <row r="897" spans="1:24" ht="12.7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</row>
    <row r="898" spans="1:24" ht="12.7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</row>
    <row r="899" spans="1:24" ht="12.7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</row>
    <row r="900" spans="1:24" ht="12.7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</row>
    <row r="901" spans="1:24" ht="12.7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</row>
    <row r="902" spans="1:24" ht="12.7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</row>
    <row r="903" spans="1:24" ht="12.7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</row>
    <row r="904" spans="1:24" ht="12.7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</row>
    <row r="905" spans="1:24" ht="12.7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</row>
    <row r="906" spans="1:24" ht="12.7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</row>
    <row r="907" spans="1:24" ht="12.7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</row>
    <row r="908" spans="1:24" ht="12.7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</row>
    <row r="909" spans="1:24" ht="12.7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</row>
    <row r="910" spans="1:24" ht="12.7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</row>
    <row r="911" spans="1:24" ht="12.7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</row>
    <row r="912" spans="1:24" ht="12.7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</row>
    <row r="913" spans="1:24" ht="12.7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</row>
    <row r="914" spans="1:24" ht="12.7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</row>
    <row r="915" spans="1:24" ht="12.7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</row>
    <row r="916" spans="1:24" ht="12.7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</row>
    <row r="917" spans="1:24" ht="12.7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</row>
    <row r="918" spans="1:24" ht="12.7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</row>
    <row r="919" spans="1:24" ht="12.7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</row>
    <row r="920" spans="1:24" ht="12.7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</row>
    <row r="921" spans="1:24" ht="12.7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</row>
    <row r="922" spans="1:24" ht="12.7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</row>
    <row r="923" spans="1:24" ht="12.7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</row>
    <row r="924" spans="1:24" ht="12.7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</row>
    <row r="925" spans="1:24" ht="12.7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</row>
    <row r="926" spans="1:24" ht="12.7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</row>
    <row r="927" spans="1:24" ht="12.7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</row>
    <row r="928" spans="1:24" ht="12.7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</row>
    <row r="929" spans="1:24" ht="12.7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</row>
    <row r="930" spans="1:24" ht="12.7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</row>
    <row r="931" spans="1:24" ht="12.7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</row>
    <row r="932" spans="1:24" ht="12.7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</row>
    <row r="933" spans="1:24" ht="12.7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</row>
    <row r="934" spans="1:24" ht="12.7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</row>
    <row r="935" spans="1:24" ht="12.7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</row>
    <row r="936" spans="1:24" ht="12.7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</row>
    <row r="937" spans="1:24" ht="12.7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</row>
    <row r="938" spans="1:24" ht="12.7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</row>
    <row r="939" spans="1:24" ht="12.7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</row>
    <row r="940" spans="1:24" ht="12.7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</row>
    <row r="941" spans="1:24" ht="12.7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</row>
    <row r="942" spans="1:24" ht="12.7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</row>
    <row r="943" spans="1:24" ht="12.7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</row>
    <row r="944" spans="1:24" ht="12.7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</row>
    <row r="945" spans="1:24" ht="12.7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</row>
    <row r="946" spans="1:24" ht="12.7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</row>
    <row r="947" spans="1:24" ht="12.7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</row>
    <row r="948" spans="1:24" ht="12.7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</row>
    <row r="949" spans="1:24" ht="12.7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</row>
    <row r="950" spans="1:24" ht="12.7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</row>
    <row r="951" spans="1:24" ht="12.7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</row>
    <row r="952" spans="1:24" ht="12.7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</row>
    <row r="953" spans="1:24" ht="12.7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</row>
    <row r="954" spans="1:24" ht="12.7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</row>
    <row r="955" spans="1:24" ht="12.7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</row>
    <row r="956" spans="1:24" ht="12.7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</row>
    <row r="957" spans="1:24" ht="12.7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</row>
    <row r="958" spans="1:24" ht="12.7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</row>
    <row r="959" spans="1:24" ht="12.7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</row>
    <row r="960" spans="1:24" ht="12.7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</row>
    <row r="961" spans="1:24" ht="12.7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</row>
    <row r="962" spans="1:24" ht="12.7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</row>
    <row r="963" spans="1:24" ht="12.7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</row>
    <row r="964" spans="1:24" ht="12.7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</row>
    <row r="965" spans="1:24" ht="12.7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</row>
    <row r="966" spans="1:24" ht="12.7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</row>
    <row r="967" spans="1:24" ht="12.7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</row>
    <row r="968" spans="1:24" ht="12.7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</row>
    <row r="969" spans="1:24" ht="12.7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</row>
    <row r="970" spans="1:24" ht="12.7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</row>
    <row r="971" spans="1:24" ht="12.7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</row>
    <row r="972" spans="1:24" ht="12.7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</row>
    <row r="973" spans="1:24" ht="12.7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</row>
    <row r="974" spans="1:24" ht="12.7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</row>
    <row r="975" spans="1:24" ht="12.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</row>
    <row r="976" spans="1:24" ht="12.7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</row>
    <row r="977" spans="1:24" ht="12.7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</row>
    <row r="978" spans="1:24" ht="12.7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</row>
    <row r="979" spans="1:24" ht="12.7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</row>
    <row r="980" spans="1:24" ht="12.7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</row>
    <row r="981" spans="1:24" ht="12.7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</row>
    <row r="982" spans="1:24" ht="12.7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</row>
    <row r="983" spans="1:24" ht="12.7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</row>
    <row r="984" spans="1:24" ht="12.7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</row>
    <row r="985" spans="1:24" ht="12.7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</row>
    <row r="986" spans="1:24" ht="12.7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</row>
    <row r="987" spans="1:24" ht="12.7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</row>
    <row r="988" spans="1:24" ht="12.7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</row>
    <row r="989" spans="1:24" ht="12.7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</row>
    <row r="990" spans="1:24" ht="12.7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</row>
    <row r="991" spans="1:24" ht="12.7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</row>
    <row r="992" spans="1:24" ht="12.7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</row>
    <row r="993" spans="1:24" ht="12.7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</row>
    <row r="994" spans="1:24" ht="12.7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</row>
    <row r="995" spans="1:24" ht="12.7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</row>
    <row r="996" spans="1:24" ht="12.7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</row>
    <row r="997" spans="1:24" ht="12.7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</row>
    <row r="998" spans="1:24" ht="12.7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</row>
    <row r="999" spans="1:24" ht="12.7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</row>
    <row r="1000" spans="1:24" ht="12.7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</row>
    <row r="1001" spans="1:24" ht="12.7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</row>
    <row r="1002" spans="1:24" ht="12.7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</row>
    <row r="1003" spans="1:24" ht="12.7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</row>
    <row r="1004" spans="1:24" ht="12.7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</row>
    <row r="1005" spans="1:24" ht="12.7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</row>
    <row r="1006" spans="1:24" ht="12.7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</row>
    <row r="1007" spans="1:24" ht="12.7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</row>
    <row r="1008" spans="1:24" ht="12.75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</row>
    <row r="1009" spans="1:24" ht="12.75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</row>
    <row r="1010" spans="1:24" ht="12.75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</row>
    <row r="1011" spans="1:24" ht="12.75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</row>
    <row r="1012" spans="1:24" ht="12.75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</row>
    <row r="1013" spans="1:24" ht="12.75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</row>
    <row r="1014" spans="1:24" ht="12.75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</row>
    <row r="1015" spans="1:24" ht="12.75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</row>
    <row r="1016" spans="1:24" ht="12.75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</row>
    <row r="1017" spans="1:24" ht="12.75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</row>
    <row r="1018" spans="1:24" ht="12.75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</row>
    <row r="1019" spans="1:24" ht="12.75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</row>
    <row r="1020" spans="1:24" ht="12.75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</row>
    <row r="1021" spans="1:24" ht="12.75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</row>
  </sheetData>
  <mergeCells count="1">
    <mergeCell ref="A119:E119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outlineLevelRow="2"/>
  <cols>
    <col min="1" max="1" width="72.140625" customWidth="1"/>
    <col min="2" max="2" width="14.7109375" hidden="1" customWidth="1"/>
    <col min="3" max="3" width="43" customWidth="1"/>
    <col min="4" max="4" width="49.5703125" customWidth="1"/>
    <col min="5" max="5" width="66.5703125" customWidth="1"/>
    <col min="6" max="6" width="6.140625" customWidth="1"/>
    <col min="9" max="9" width="30" customWidth="1"/>
    <col min="10" max="10" width="40.7109375" customWidth="1"/>
  </cols>
  <sheetData>
    <row r="1" spans="1:26" ht="37.5" customHeight="1">
      <c r="A1" s="51" t="s">
        <v>0</v>
      </c>
      <c r="B1" s="52" t="s">
        <v>2998</v>
      </c>
      <c r="C1" s="53" t="s">
        <v>2999</v>
      </c>
      <c r="D1" s="51" t="s">
        <v>3000</v>
      </c>
      <c r="E1" s="54" t="s">
        <v>3001</v>
      </c>
      <c r="F1" s="29" t="s">
        <v>3002</v>
      </c>
      <c r="G1" s="51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2.75">
      <c r="A2" s="56" t="s">
        <v>3003</v>
      </c>
      <c r="B2" s="1"/>
      <c r="C2" s="57" t="s">
        <v>909</v>
      </c>
      <c r="D2" s="29"/>
      <c r="E2" s="14"/>
      <c r="G2" s="29"/>
    </row>
    <row r="3" spans="1:26" ht="12.75">
      <c r="A3" s="58"/>
      <c r="B3" s="1"/>
      <c r="C3" s="29" t="str">
        <f>CONCATENATE(C4," ",C2)</f>
        <v>==G1 GH01 ++LNC02.07</v>
      </c>
      <c r="D3" s="29"/>
      <c r="E3" s="14"/>
      <c r="G3" s="29"/>
    </row>
    <row r="4" spans="1:26" ht="12.75">
      <c r="A4" s="58" t="s">
        <v>3004</v>
      </c>
      <c r="B4" s="1" t="s">
        <v>3005</v>
      </c>
      <c r="C4" s="57" t="s">
        <v>2750</v>
      </c>
      <c r="D4" s="29" t="s">
        <v>3006</v>
      </c>
      <c r="E4" s="14" t="str">
        <f t="shared" ref="E4:E5" si="0">CONCATENATE(C4," [",D4,"]")</f>
        <v>==G1 GH01 [ETA 1 e ETA 1A]</v>
      </c>
      <c r="F4" s="17">
        <f t="shared" ref="F4:F159" si="1">LEN(E4)</f>
        <v>26</v>
      </c>
      <c r="G4" s="29"/>
    </row>
    <row r="5" spans="1:26" ht="12.75">
      <c r="A5" s="59" t="s">
        <v>3007</v>
      </c>
      <c r="B5" s="60"/>
      <c r="C5" s="61" t="s">
        <v>3008</v>
      </c>
      <c r="D5" s="62" t="s">
        <v>3009</v>
      </c>
      <c r="E5" s="63" t="str">
        <f t="shared" si="0"/>
        <v>==G1 GH01 =G1 [ETA Geral]</v>
      </c>
      <c r="F5" s="64">
        <f t="shared" si="1"/>
        <v>25</v>
      </c>
      <c r="G5" s="29"/>
    </row>
    <row r="6" spans="1:26" ht="12.75">
      <c r="A6" s="65" t="s">
        <v>3010</v>
      </c>
      <c r="B6" s="66"/>
      <c r="C6" s="67" t="s">
        <v>3011</v>
      </c>
      <c r="D6" s="68" t="s">
        <v>3012</v>
      </c>
      <c r="E6" s="14" t="str">
        <f t="shared" ref="E6:E63" si="2">CONCATENATE(C6," ",$E$2," [",D6,"]")</f>
        <v>==G1 GH01 =G1 GDN00  [Fornecimento-Quimicos-Geral]</v>
      </c>
      <c r="F6" s="69">
        <f t="shared" si="1"/>
        <v>50</v>
      </c>
      <c r="G6" s="29"/>
    </row>
    <row r="7" spans="1:26" ht="12.75" outlineLevel="1">
      <c r="A7" s="70" t="s">
        <v>3013</v>
      </c>
      <c r="B7" s="71"/>
      <c r="C7" s="72" t="s">
        <v>3014</v>
      </c>
      <c r="D7" s="73" t="s">
        <v>3015</v>
      </c>
      <c r="E7" s="14" t="str">
        <f t="shared" si="2"/>
        <v>==G1 GH01 =G1 GDN01  [Fornecimento-Carbonato-Sodio]</v>
      </c>
      <c r="F7" s="69">
        <f t="shared" si="1"/>
        <v>51</v>
      </c>
      <c r="G7" s="29"/>
      <c r="J7" s="74"/>
    </row>
    <row r="8" spans="1:26" ht="12.75" outlineLevel="2">
      <c r="A8" s="75" t="s">
        <v>3016</v>
      </c>
      <c r="B8" s="1" t="s">
        <v>3017</v>
      </c>
      <c r="C8" s="11" t="s">
        <v>3018</v>
      </c>
      <c r="D8" s="1" t="s">
        <v>3019</v>
      </c>
      <c r="E8" s="14" t="str">
        <f t="shared" si="2"/>
        <v>==G1 GH01 =G1 GDN01 CM001 -CM01  [Tanque-carbonato-sodio]</v>
      </c>
      <c r="F8" s="69">
        <f t="shared" si="1"/>
        <v>57</v>
      </c>
      <c r="G8" s="54"/>
      <c r="H8" s="14"/>
      <c r="I8" s="14"/>
      <c r="J8" s="76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outlineLevel="2">
      <c r="A9" s="75" t="s">
        <v>3020</v>
      </c>
      <c r="B9" s="1" t="s">
        <v>3021</v>
      </c>
      <c r="C9" s="11" t="s">
        <v>3022</v>
      </c>
      <c r="D9" s="1" t="s">
        <v>3023</v>
      </c>
      <c r="E9" s="14" t="str">
        <f t="shared" si="2"/>
        <v>==G1 GH01 =G1 GDN01 CM001 -CM01 BL01  [Sensor-tanque-carbonato-sodio]</v>
      </c>
      <c r="F9" s="69">
        <f t="shared" si="1"/>
        <v>69</v>
      </c>
      <c r="G9" s="5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outlineLevel="2">
      <c r="A10" s="75" t="s">
        <v>3024</v>
      </c>
      <c r="B10" s="1" t="s">
        <v>3025</v>
      </c>
      <c r="C10" s="11" t="s">
        <v>3026</v>
      </c>
      <c r="D10" s="1" t="s">
        <v>3027</v>
      </c>
      <c r="E10" s="14" t="str">
        <f t="shared" si="2"/>
        <v>==G1 GH01 =G1 GDN01 CM001 -CM01 GS01  [Fluidificador-tanque-carbonato-sodio]</v>
      </c>
      <c r="F10" s="69">
        <f t="shared" si="1"/>
        <v>76</v>
      </c>
      <c r="G10" s="5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outlineLevel="2">
      <c r="A11" s="75" t="s">
        <v>3028</v>
      </c>
      <c r="B11" s="1" t="s">
        <v>3029</v>
      </c>
      <c r="C11" s="11" t="s">
        <v>3030</v>
      </c>
      <c r="D11" s="1" t="s">
        <v>3031</v>
      </c>
      <c r="E11" s="14" t="str">
        <f t="shared" si="2"/>
        <v>==G1 GH01 =G1 GDN01 QM001 -QM01  [Valvula-vacuo-carbonato-sodio]</v>
      </c>
      <c r="F11" s="69">
        <f t="shared" si="1"/>
        <v>64</v>
      </c>
      <c r="G11" s="5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outlineLevel="2">
      <c r="A12" s="75" t="s">
        <v>3032</v>
      </c>
      <c r="B12" s="1" t="s">
        <v>3033</v>
      </c>
      <c r="C12" s="77" t="s">
        <v>3034</v>
      </c>
      <c r="D12" s="1" t="s">
        <v>3031</v>
      </c>
      <c r="E12" s="14" t="str">
        <f t="shared" si="2"/>
        <v>==G1 GH01 =G1 GDN01 QM001 -QM02  [Valvula-vacuo-carbonato-sodio]</v>
      </c>
      <c r="F12" s="69">
        <f t="shared" si="1"/>
        <v>64</v>
      </c>
      <c r="G12" s="5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outlineLevel="2">
      <c r="A13" s="75" t="s">
        <v>3035</v>
      </c>
      <c r="B13" s="1" t="s">
        <v>3036</v>
      </c>
      <c r="C13" s="77" t="s">
        <v>3037</v>
      </c>
      <c r="D13" s="1" t="s">
        <v>3038</v>
      </c>
      <c r="E13" s="14" t="str">
        <f t="shared" si="2"/>
        <v>==G1 GH01 =G1 GDN01 GQ001 -GQ01  [Bomba-vacuo-carbonato-sodio]</v>
      </c>
      <c r="F13" s="69">
        <f t="shared" si="1"/>
        <v>62</v>
      </c>
      <c r="G13" s="5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outlineLevel="2">
      <c r="A14" s="78" t="s">
        <v>3039</v>
      </c>
      <c r="B14" s="1" t="s">
        <v>3040</v>
      </c>
      <c r="C14" s="77" t="s">
        <v>3041</v>
      </c>
      <c r="D14" s="1" t="s">
        <v>3042</v>
      </c>
      <c r="E14" s="14" t="str">
        <f t="shared" si="2"/>
        <v>==G1 GH01 =G1 GDN01 GQ001 -GQ01 BT01  [Sensor-Temperatura-bomba-vacuo-carbonato-sodio]</v>
      </c>
      <c r="F14" s="69">
        <f t="shared" si="1"/>
        <v>86</v>
      </c>
      <c r="G14" s="5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outlineLevel="2">
      <c r="A15" s="79" t="s">
        <v>3043</v>
      </c>
      <c r="B15" s="80"/>
      <c r="C15" s="81" t="s">
        <v>3044</v>
      </c>
      <c r="D15" s="82" t="s">
        <v>3045</v>
      </c>
      <c r="E15" s="14" t="str">
        <f t="shared" si="2"/>
        <v>==G1 GH01 =G1 GDN01 WP001  [Funcao-transporte-ar]</v>
      </c>
      <c r="F15" s="69">
        <f t="shared" si="1"/>
        <v>49</v>
      </c>
      <c r="G15" s="5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outlineLevel="2">
      <c r="A16" s="78" t="s">
        <v>3046</v>
      </c>
      <c r="B16" s="1" t="s">
        <v>3047</v>
      </c>
      <c r="C16" s="77" t="s">
        <v>3048</v>
      </c>
      <c r="D16" s="1" t="s">
        <v>3049</v>
      </c>
      <c r="E16" s="14" t="str">
        <f t="shared" si="2"/>
        <v>==G1 GH01 =G1 GDN01 GQ001 -GQ01 QM01  [Valvula-passo-carbonato-sodio]</v>
      </c>
      <c r="F16" s="69">
        <f t="shared" si="1"/>
        <v>69</v>
      </c>
      <c r="G16" s="5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outlineLevel="1">
      <c r="A17" s="70" t="s">
        <v>3050</v>
      </c>
      <c r="B17" s="71"/>
      <c r="C17" s="72" t="s">
        <v>3051</v>
      </c>
      <c r="D17" s="73" t="s">
        <v>3052</v>
      </c>
      <c r="E17" s="14" t="str">
        <f t="shared" si="2"/>
        <v>==G1 GH01 =G1 GDN02  [Fornecimento-Sulfato-Aluminio]</v>
      </c>
      <c r="F17" s="69">
        <f t="shared" si="1"/>
        <v>52</v>
      </c>
      <c r="G17" s="5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outlineLevel="2">
      <c r="A18" s="75" t="s">
        <v>3053</v>
      </c>
      <c r="B18" s="1" t="s">
        <v>3054</v>
      </c>
      <c r="C18" s="77" t="s">
        <v>3055</v>
      </c>
      <c r="D18" s="1" t="s">
        <v>3056</v>
      </c>
      <c r="E18" s="14" t="str">
        <f t="shared" si="2"/>
        <v>==G1 GH01 =G1 GDN02 CM001 -CM01  [Tanque-sulfato-aluminio]</v>
      </c>
      <c r="F18" s="69">
        <f t="shared" si="1"/>
        <v>58</v>
      </c>
      <c r="G18" s="5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outlineLevel="2">
      <c r="A19" s="75" t="s">
        <v>3057</v>
      </c>
      <c r="B19" s="1" t="s">
        <v>3058</v>
      </c>
      <c r="C19" s="77" t="s">
        <v>3059</v>
      </c>
      <c r="D19" s="1" t="s">
        <v>3060</v>
      </c>
      <c r="E19" s="14" t="str">
        <f t="shared" si="2"/>
        <v>==G1 GH01 =G1 GDN02 GQ001 -GQ01  [Bomba-vacuo-sulfato-aluminio]</v>
      </c>
      <c r="F19" s="69">
        <f t="shared" si="1"/>
        <v>63</v>
      </c>
      <c r="G19" s="5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outlineLevel="2">
      <c r="A20" s="75" t="s">
        <v>3061</v>
      </c>
      <c r="B20" s="1" t="s">
        <v>3062</v>
      </c>
      <c r="C20" s="77" t="s">
        <v>3063</v>
      </c>
      <c r="D20" s="1" t="s">
        <v>3064</v>
      </c>
      <c r="E20" s="14" t="str">
        <f t="shared" si="2"/>
        <v>==G1 GH01 =G1 GDN02 CM001 -CM01 BL01  [Sensor-tanque-sulfato-aluminio]</v>
      </c>
      <c r="F20" s="69">
        <f t="shared" si="1"/>
        <v>70</v>
      </c>
      <c r="G20" s="5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outlineLevel="2">
      <c r="A21" s="75" t="s">
        <v>3065</v>
      </c>
      <c r="B21" s="1" t="s">
        <v>3066</v>
      </c>
      <c r="C21" s="77" t="s">
        <v>3067</v>
      </c>
      <c r="D21" s="1" t="s">
        <v>3068</v>
      </c>
      <c r="E21" s="14" t="str">
        <f t="shared" si="2"/>
        <v>==G1 GH01 =G1 GDN02 QM001 -QM01  [Valvula-vacuo-sulfato-aluminio]</v>
      </c>
      <c r="F21" s="69">
        <f t="shared" si="1"/>
        <v>65</v>
      </c>
      <c r="G21" s="5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outlineLevel="2">
      <c r="A22" s="75" t="s">
        <v>3069</v>
      </c>
      <c r="B22" s="1" t="s">
        <v>3070</v>
      </c>
      <c r="C22" s="77" t="s">
        <v>3071</v>
      </c>
      <c r="D22" s="1" t="s">
        <v>3068</v>
      </c>
      <c r="E22" s="14" t="str">
        <f t="shared" si="2"/>
        <v>==G1 GH01 =G1 GDN02 QM001 -QM02  [Valvula-vacuo-sulfato-aluminio]</v>
      </c>
      <c r="F22" s="69">
        <f t="shared" si="1"/>
        <v>65</v>
      </c>
      <c r="G22" s="5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outlineLevel="2">
      <c r="A23" s="78" t="s">
        <v>3072</v>
      </c>
      <c r="B23" s="1" t="s">
        <v>3073</v>
      </c>
      <c r="C23" s="77" t="s">
        <v>3074</v>
      </c>
      <c r="D23" s="1" t="s">
        <v>3075</v>
      </c>
      <c r="E23" s="14" t="str">
        <f t="shared" si="2"/>
        <v>==G1 GH01 =G1 GDN02 GQ001 -GQ021BT01  [Sensor-Temperatura-bomba-vacuo-sulfato-aluminio]</v>
      </c>
      <c r="F23" s="69">
        <f t="shared" si="1"/>
        <v>87</v>
      </c>
      <c r="G23" s="5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outlineLevel="2">
      <c r="A24" s="75" t="s">
        <v>3076</v>
      </c>
      <c r="B24" s="1" t="s">
        <v>3077</v>
      </c>
      <c r="C24" s="77" t="s">
        <v>3078</v>
      </c>
      <c r="D24" s="1" t="s">
        <v>3079</v>
      </c>
      <c r="E24" s="14" t="str">
        <f t="shared" si="2"/>
        <v>==G1 GH01 =G1 GDN02 CM001 -CM01 GS01  [Fluidificador-tanque-sulfato-aluminio]</v>
      </c>
      <c r="F24" s="69">
        <f t="shared" si="1"/>
        <v>77</v>
      </c>
      <c r="G24" s="5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outlineLevel="2">
      <c r="A25" s="83" t="s">
        <v>3043</v>
      </c>
      <c r="B25" s="84"/>
      <c r="C25" s="85" t="s">
        <v>3080</v>
      </c>
      <c r="D25" s="84" t="s">
        <v>3045</v>
      </c>
      <c r="E25" s="14" t="str">
        <f t="shared" si="2"/>
        <v>==G1 GH01 =G1 GDN02 WP001  [Funcao-transporte-ar]</v>
      </c>
      <c r="F25" s="69">
        <f t="shared" si="1"/>
        <v>49</v>
      </c>
      <c r="G25" s="5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outlineLevel="2">
      <c r="A26" s="78" t="s">
        <v>3081</v>
      </c>
      <c r="B26" s="1" t="s">
        <v>3082</v>
      </c>
      <c r="C26" s="77" t="s">
        <v>3083</v>
      </c>
      <c r="D26" s="1" t="s">
        <v>3084</v>
      </c>
      <c r="E26" s="14" t="str">
        <f t="shared" si="2"/>
        <v>==G1 GH01 =G1 GDN02 GQ001 -GQ01 QM01  [Valvula-passo-sulfato-aluminio]</v>
      </c>
      <c r="F26" s="69">
        <f t="shared" si="1"/>
        <v>70</v>
      </c>
      <c r="G26" s="5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outlineLevel="1">
      <c r="A27" s="70" t="s">
        <v>3085</v>
      </c>
      <c r="B27" s="71"/>
      <c r="C27" s="72" t="s">
        <v>3086</v>
      </c>
      <c r="D27" s="73" t="s">
        <v>3087</v>
      </c>
      <c r="E27" s="14" t="str">
        <f t="shared" si="2"/>
        <v>==G1 GH01 =G1 GDN03  [Fornecimento-Hipoclorito-Sodio]</v>
      </c>
      <c r="F27" s="69">
        <f t="shared" si="1"/>
        <v>53</v>
      </c>
      <c r="G27" s="5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outlineLevel="2">
      <c r="A28" s="75" t="s">
        <v>3088</v>
      </c>
      <c r="B28" s="1" t="s">
        <v>3089</v>
      </c>
      <c r="C28" s="11" t="s">
        <v>3090</v>
      </c>
      <c r="D28" s="1" t="s">
        <v>3091</v>
      </c>
      <c r="E28" s="14" t="str">
        <f t="shared" si="2"/>
        <v>==G1 GH01 =G1 GDN03 CM001 -CM03  [Tanque-hipoclorito-sodio]</v>
      </c>
      <c r="F28" s="69">
        <f t="shared" si="1"/>
        <v>59</v>
      </c>
      <c r="G28" s="5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outlineLevel="2">
      <c r="A29" s="75" t="s">
        <v>3092</v>
      </c>
      <c r="B29" s="1" t="s">
        <v>3093</v>
      </c>
      <c r="C29" s="11" t="s">
        <v>3094</v>
      </c>
      <c r="D29" s="1" t="s">
        <v>3095</v>
      </c>
      <c r="E29" s="14" t="str">
        <f t="shared" si="2"/>
        <v>==G1 GH01 =G1 GDN03 CM001 -CM03 BL01  [Sensor-tanque-hipoclorito-sodio]</v>
      </c>
      <c r="F29" s="69">
        <f t="shared" si="1"/>
        <v>71</v>
      </c>
      <c r="G29" s="5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>
      <c r="A30" s="65" t="s">
        <v>3096</v>
      </c>
      <c r="B30" s="66"/>
      <c r="C30" s="67" t="s">
        <v>3097</v>
      </c>
      <c r="D30" s="68" t="s">
        <v>3098</v>
      </c>
      <c r="E30" s="14" t="str">
        <f t="shared" si="2"/>
        <v>==G1 GH01 =G1 XC01  [Sistema-Ar-Comprimido]</v>
      </c>
      <c r="F30" s="69">
        <f t="shared" si="1"/>
        <v>43</v>
      </c>
      <c r="G30" s="5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outlineLevel="1">
      <c r="A31" s="70" t="s">
        <v>3099</v>
      </c>
      <c r="B31" s="71"/>
      <c r="C31" s="72" t="s">
        <v>3100</v>
      </c>
      <c r="D31" s="73" t="s">
        <v>3101</v>
      </c>
      <c r="E31" s="14" t="str">
        <f t="shared" si="2"/>
        <v>==G1 GH01 =G1 XC01 GQ001  [Funcao-Fornecimento-Ar]</v>
      </c>
      <c r="F31" s="69">
        <f t="shared" si="1"/>
        <v>50</v>
      </c>
      <c r="G31" s="5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outlineLevel="2">
      <c r="A32" s="75" t="s">
        <v>3102</v>
      </c>
      <c r="B32" s="1" t="s">
        <v>3103</v>
      </c>
      <c r="C32" s="11" t="s">
        <v>3104</v>
      </c>
      <c r="D32" s="1" t="s">
        <v>3105</v>
      </c>
      <c r="E32" s="14" t="str">
        <f t="shared" si="2"/>
        <v>==G1 GH01 =G1 XC01 GQ001 -GQ01  [Compressor-ar]</v>
      </c>
      <c r="F32" s="69">
        <f t="shared" si="1"/>
        <v>47</v>
      </c>
      <c r="G32" s="5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outlineLevel="2">
      <c r="A33" s="75" t="s">
        <v>3106</v>
      </c>
      <c r="B33" s="1" t="s">
        <v>3107</v>
      </c>
      <c r="C33" s="11" t="s">
        <v>3108</v>
      </c>
      <c r="D33" s="1" t="s">
        <v>3105</v>
      </c>
      <c r="E33" s="14" t="str">
        <f t="shared" si="2"/>
        <v>==G1 GH01 =G1 XC01 GQ001 -GQ02  [Compressor-ar]</v>
      </c>
      <c r="F33" s="69">
        <f t="shared" si="1"/>
        <v>47</v>
      </c>
      <c r="G33" s="5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outlineLevel="2">
      <c r="A34" s="75" t="s">
        <v>3109</v>
      </c>
      <c r="B34" s="1" t="s">
        <v>3110</v>
      </c>
      <c r="C34" s="11" t="s">
        <v>3111</v>
      </c>
      <c r="D34" s="1" t="s">
        <v>3112</v>
      </c>
      <c r="E34" s="14" t="str">
        <f t="shared" si="2"/>
        <v>==G1 GH01 =G1 XC01 GQ001 -GQ03  [Secador-ar-comprimido]</v>
      </c>
      <c r="F34" s="69">
        <f t="shared" si="1"/>
        <v>55</v>
      </c>
      <c r="G34" s="5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outlineLevel="2">
      <c r="A35" s="75" t="s">
        <v>3113</v>
      </c>
      <c r="B35" s="1" t="s">
        <v>3114</v>
      </c>
      <c r="C35" s="11" t="s">
        <v>3115</v>
      </c>
      <c r="D35" s="1" t="s">
        <v>3116</v>
      </c>
      <c r="E35" s="14" t="str">
        <f t="shared" si="2"/>
        <v>==G1 GH01 =G1 XC01 GQ001 -BP01  [Transmissor-pressao]</v>
      </c>
      <c r="F35" s="69">
        <f t="shared" si="1"/>
        <v>53</v>
      </c>
      <c r="G35" s="5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outlineLevel="2">
      <c r="A36" s="86" t="s">
        <v>3043</v>
      </c>
      <c r="B36" s="84"/>
      <c r="C36" s="85" t="s">
        <v>3117</v>
      </c>
      <c r="D36" s="84" t="s">
        <v>3045</v>
      </c>
      <c r="E36" s="14" t="str">
        <f t="shared" si="2"/>
        <v>==G1 GH01 =G1 XC01 WP001  [Funcao-transporte-ar]</v>
      </c>
      <c r="F36" s="69">
        <f t="shared" si="1"/>
        <v>48</v>
      </c>
      <c r="G36" s="5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>
      <c r="A37" s="65" t="s">
        <v>3118</v>
      </c>
      <c r="B37" s="66"/>
      <c r="C37" s="67" t="s">
        <v>3119</v>
      </c>
      <c r="D37" s="68" t="s">
        <v>3120</v>
      </c>
      <c r="E37" s="14" t="str">
        <f t="shared" si="2"/>
        <v>==G1 GH01 =G1 GA01  [Fornecimento-Agua-Bruta-Geral]</v>
      </c>
      <c r="F37" s="69">
        <f t="shared" si="1"/>
        <v>51</v>
      </c>
      <c r="G37" s="5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outlineLevel="1">
      <c r="A38" s="87" t="s">
        <v>3121</v>
      </c>
      <c r="B38" s="88"/>
      <c r="C38" s="85" t="s">
        <v>3122</v>
      </c>
      <c r="D38" s="84" t="s">
        <v>3123</v>
      </c>
      <c r="E38" s="14" t="str">
        <f t="shared" si="2"/>
        <v>==G1 GH01 =G1 GA01 WP001  [Funcao-Transporte]</v>
      </c>
      <c r="F38" s="69">
        <f t="shared" si="1"/>
        <v>45</v>
      </c>
      <c r="G38" s="5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>
      <c r="A39" s="65" t="s">
        <v>3124</v>
      </c>
      <c r="B39" s="66"/>
      <c r="C39" s="67" t="s">
        <v>3125</v>
      </c>
      <c r="D39" s="68" t="s">
        <v>3126</v>
      </c>
      <c r="E39" s="14" t="str">
        <f t="shared" si="2"/>
        <v>==G1 GH01 =G1 GH01  [Fornecimento-Agua-Potavel]</v>
      </c>
      <c r="F39" s="69">
        <f t="shared" si="1"/>
        <v>47</v>
      </c>
      <c r="G39" s="5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outlineLevel="1">
      <c r="A40" s="89" t="s">
        <v>3127</v>
      </c>
      <c r="B40" s="90"/>
      <c r="C40" s="91" t="s">
        <v>3128</v>
      </c>
      <c r="D40" s="84" t="s">
        <v>3129</v>
      </c>
      <c r="E40" s="14" t="str">
        <f t="shared" si="2"/>
        <v>==G1 GH01 =G1 GH01 WP001  [Funcao-transporte-agua-potavel]</v>
      </c>
      <c r="F40" s="69">
        <f t="shared" si="1"/>
        <v>58</v>
      </c>
      <c r="G40" s="5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outlineLevel="2">
      <c r="A41" s="92" t="s">
        <v>3130</v>
      </c>
      <c r="B41" s="93" t="s">
        <v>3131</v>
      </c>
      <c r="C41" s="17" t="s">
        <v>3132</v>
      </c>
      <c r="D41" s="1" t="s">
        <v>3133</v>
      </c>
      <c r="E41" s="14" t="str">
        <f t="shared" si="2"/>
        <v>==G1 GH01 =G1 GH01 GP001 -GP01  [Bomba-recalque]</v>
      </c>
      <c r="F41" s="69">
        <f t="shared" si="1"/>
        <v>48</v>
      </c>
      <c r="G41" s="5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outlineLevel="2">
      <c r="A42" s="92" t="s">
        <v>3134</v>
      </c>
      <c r="B42" s="93" t="s">
        <v>3135</v>
      </c>
      <c r="C42" s="17" t="s">
        <v>3136</v>
      </c>
      <c r="D42" s="1" t="s">
        <v>3133</v>
      </c>
      <c r="E42" s="14" t="str">
        <f t="shared" si="2"/>
        <v>==G1 GH01 =G1 GH01 GP001 -GP02  [Bomba-recalque]</v>
      </c>
      <c r="F42" s="69">
        <f t="shared" si="1"/>
        <v>48</v>
      </c>
      <c r="G42" s="5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outlineLevel="2">
      <c r="A43" s="75" t="s">
        <v>3137</v>
      </c>
      <c r="B43" s="1" t="s">
        <v>3138</v>
      </c>
      <c r="C43" s="17" t="s">
        <v>3139</v>
      </c>
      <c r="D43" s="1" t="s">
        <v>3140</v>
      </c>
      <c r="E43" s="14" t="str">
        <f t="shared" si="2"/>
        <v>==G1 GH01 =G1 GH01 CM001 -BF01  [Detector-fluxo-agua]</v>
      </c>
      <c r="F43" s="69">
        <f t="shared" si="1"/>
        <v>53</v>
      </c>
      <c r="G43" s="5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outlineLevel="1">
      <c r="A44" s="89" t="s">
        <v>3141</v>
      </c>
      <c r="B44" s="90"/>
      <c r="C44" s="91" t="s">
        <v>3142</v>
      </c>
      <c r="D44" s="84" t="s">
        <v>3129</v>
      </c>
      <c r="E44" s="14" t="str">
        <f t="shared" si="2"/>
        <v>==G1 GH01 =G1 GH01 WP002  [Funcao-transporte-agua-potavel]</v>
      </c>
      <c r="F44" s="69">
        <f t="shared" si="1"/>
        <v>58</v>
      </c>
      <c r="G44" s="5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outlineLevel="2">
      <c r="A45" s="92" t="s">
        <v>3143</v>
      </c>
      <c r="B45" s="93" t="s">
        <v>3144</v>
      </c>
      <c r="C45" s="17" t="s">
        <v>3145</v>
      </c>
      <c r="D45" s="1" t="s">
        <v>3146</v>
      </c>
      <c r="E45" s="14" t="str">
        <f t="shared" si="2"/>
        <v>==G1 GH01 =G1 GH01 QM001 -QM01  [Valvula-agua-tanque-carbonato-sodio]</v>
      </c>
      <c r="F45" s="69">
        <f t="shared" si="1"/>
        <v>69</v>
      </c>
      <c r="G45" s="5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outlineLevel="2">
      <c r="A46" s="92" t="s">
        <v>3147</v>
      </c>
      <c r="B46" s="93" t="s">
        <v>3148</v>
      </c>
      <c r="C46" s="17" t="s">
        <v>3149</v>
      </c>
      <c r="D46" s="1" t="s">
        <v>3150</v>
      </c>
      <c r="E46" s="14" t="str">
        <f t="shared" si="2"/>
        <v>==G1 GH01 =G1 GH01 QM001 -QM02  [Valvula-agua-tanque-sulfato-aluminio]</v>
      </c>
      <c r="F46" s="69">
        <f t="shared" si="1"/>
        <v>70</v>
      </c>
      <c r="G46" s="5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outlineLevel="2">
      <c r="A47" s="92" t="s">
        <v>3151</v>
      </c>
      <c r="B47" s="93" t="s">
        <v>3152</v>
      </c>
      <c r="C47" s="17" t="s">
        <v>3153</v>
      </c>
      <c r="D47" s="1" t="s">
        <v>3154</v>
      </c>
      <c r="E47" s="14" t="str">
        <f t="shared" si="2"/>
        <v>==G1 GH01 =G1 GH01 QM001 -QM03  [Valvula-agua-tanque-hipoclorito-sodio]</v>
      </c>
      <c r="F47" s="69">
        <f t="shared" si="1"/>
        <v>71</v>
      </c>
      <c r="G47" s="5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outlineLevel="1">
      <c r="A48" s="89" t="s">
        <v>3155</v>
      </c>
      <c r="B48" s="90"/>
      <c r="C48" s="91" t="s">
        <v>3156</v>
      </c>
      <c r="D48" s="84" t="s">
        <v>3129</v>
      </c>
      <c r="E48" s="14" t="str">
        <f t="shared" si="2"/>
        <v>==G1 GH01 =G1 GH01 WP003  [Funcao-transporte-agua-potavel]</v>
      </c>
      <c r="F48" s="69">
        <f t="shared" si="1"/>
        <v>58</v>
      </c>
      <c r="G48" s="5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outlineLevel="2">
      <c r="A49" s="92" t="s">
        <v>3157</v>
      </c>
      <c r="B49" s="93" t="s">
        <v>3158</v>
      </c>
      <c r="C49" s="17" t="s">
        <v>3159</v>
      </c>
      <c r="D49" s="1" t="s">
        <v>3160</v>
      </c>
      <c r="E49" s="14" t="str">
        <f t="shared" si="2"/>
        <v>==G1 GH01 =G1 GH01 QM001 -QM04  [Valvula-hipoclorito-sodio]</v>
      </c>
      <c r="F49" s="69">
        <f t="shared" si="1"/>
        <v>59</v>
      </c>
      <c r="G49" s="5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outlineLevel="2">
      <c r="A50" s="92" t="s">
        <v>3161</v>
      </c>
      <c r="B50" s="93" t="s">
        <v>3162</v>
      </c>
      <c r="C50" s="17" t="s">
        <v>3163</v>
      </c>
      <c r="D50" s="1" t="s">
        <v>3164</v>
      </c>
      <c r="E50" s="14" t="str">
        <f t="shared" si="2"/>
        <v>==G1 GH01 =G1 GH01 QM001 -QM05  [Valvula-carbonato-sodio]</v>
      </c>
      <c r="F50" s="69">
        <f t="shared" si="1"/>
        <v>57</v>
      </c>
      <c r="G50" s="5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outlineLevel="2">
      <c r="A51" s="92" t="s">
        <v>3165</v>
      </c>
      <c r="B51" s="93" t="s">
        <v>3166</v>
      </c>
      <c r="C51" s="17" t="s">
        <v>3167</v>
      </c>
      <c r="D51" s="1" t="s">
        <v>3168</v>
      </c>
      <c r="E51" s="14" t="str">
        <f t="shared" si="2"/>
        <v>==G1 GH01 =G1 GH01 QM001 -QM06  [Valvula-sulfato-aluminio]</v>
      </c>
      <c r="F51" s="69">
        <f t="shared" si="1"/>
        <v>58</v>
      </c>
      <c r="G51" s="5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outlineLevel="1">
      <c r="A52" s="89" t="s">
        <v>3169</v>
      </c>
      <c r="B52" s="90"/>
      <c r="C52" s="91" t="s">
        <v>3170</v>
      </c>
      <c r="D52" s="84" t="s">
        <v>3129</v>
      </c>
      <c r="E52" s="14" t="str">
        <f t="shared" si="2"/>
        <v>==G1 GH01 =G1 GH01 WP004  [Funcao-transporte-agua-potavel]</v>
      </c>
      <c r="F52" s="69">
        <f t="shared" si="1"/>
        <v>58</v>
      </c>
      <c r="G52" s="5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outlineLevel="2">
      <c r="A53" s="92" t="s">
        <v>3171</v>
      </c>
      <c r="B53" s="93" t="s">
        <v>3172</v>
      </c>
      <c r="C53" s="17" t="s">
        <v>3173</v>
      </c>
      <c r="D53" s="1" t="s">
        <v>3174</v>
      </c>
      <c r="E53" s="14" t="str">
        <f t="shared" si="2"/>
        <v>==G1 GH01 =G1 GH01 QM001 -QM07  [Valvula-bloqueio-bomba-retrolavagem]</v>
      </c>
      <c r="F53" s="69">
        <f t="shared" si="1"/>
        <v>69</v>
      </c>
      <c r="G53" s="5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outlineLevel="1">
      <c r="A54" s="70" t="s">
        <v>3175</v>
      </c>
      <c r="B54" s="71"/>
      <c r="C54" s="72" t="s">
        <v>3176</v>
      </c>
      <c r="D54" s="73" t="s">
        <v>3177</v>
      </c>
      <c r="E54" s="14" t="str">
        <f t="shared" si="2"/>
        <v>==G1 GH01 =G1 GH01 CM001  [Funcao-Armazenamento]</v>
      </c>
      <c r="F54" s="69">
        <f t="shared" si="1"/>
        <v>48</v>
      </c>
      <c r="G54" s="5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outlineLevel="2">
      <c r="A55" s="92" t="s">
        <v>3178</v>
      </c>
      <c r="B55" s="93"/>
      <c r="C55" s="17" t="s">
        <v>3179</v>
      </c>
      <c r="D55" s="1" t="s">
        <v>3180</v>
      </c>
      <c r="E55" s="14" t="str">
        <f t="shared" si="2"/>
        <v>==G1 GH01 =G1 GH01 CM001 -CM01  [Reservatorio-agua-A]</v>
      </c>
      <c r="F55" s="69">
        <f t="shared" si="1"/>
        <v>53</v>
      </c>
      <c r="G55" s="5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outlineLevel="2">
      <c r="A56" s="92" t="s">
        <v>3181</v>
      </c>
      <c r="B56" s="93"/>
      <c r="C56" s="17" t="s">
        <v>3182</v>
      </c>
      <c r="D56" s="1" t="s">
        <v>3183</v>
      </c>
      <c r="E56" s="14" t="str">
        <f t="shared" si="2"/>
        <v>==G1 GH01 =G1 GH01 CM001 -CM02  [Reservatorio-agua-B]</v>
      </c>
      <c r="F56" s="69">
        <f t="shared" si="1"/>
        <v>53</v>
      </c>
      <c r="G56" s="5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outlineLevel="2">
      <c r="A57" s="92" t="s">
        <v>3184</v>
      </c>
      <c r="B57" s="93" t="s">
        <v>3185</v>
      </c>
      <c r="C57" s="17" t="s">
        <v>3186</v>
      </c>
      <c r="D57" s="1" t="s">
        <v>3187</v>
      </c>
      <c r="E57" s="14" t="str">
        <f t="shared" si="2"/>
        <v>==G1 GH01 =G1 GH01 CM001 -CM01 BL01  [Sensor-nivel-agua-reservatorio-A]</v>
      </c>
      <c r="F57" s="69">
        <f t="shared" si="1"/>
        <v>71</v>
      </c>
      <c r="G57" s="5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outlineLevel="2">
      <c r="A58" s="92" t="s">
        <v>3188</v>
      </c>
      <c r="B58" s="93" t="s">
        <v>3189</v>
      </c>
      <c r="C58" s="17" t="s">
        <v>3190</v>
      </c>
      <c r="D58" s="1" t="s">
        <v>3191</v>
      </c>
      <c r="E58" s="14" t="str">
        <f t="shared" si="2"/>
        <v>==G1 GH01 =G1 GH01 CM001 -CM02 BL01  [Sensor-nivel-agua-reservatorio-B]</v>
      </c>
      <c r="F58" s="69">
        <f t="shared" si="1"/>
        <v>71</v>
      </c>
      <c r="G58" s="5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outlineLevel="2">
      <c r="A59" s="92" t="s">
        <v>3192</v>
      </c>
      <c r="B59" s="93" t="s">
        <v>3193</v>
      </c>
      <c r="C59" s="17" t="s">
        <v>3194</v>
      </c>
      <c r="D59" s="1" t="s">
        <v>3195</v>
      </c>
      <c r="E59" s="14" t="str">
        <f t="shared" si="2"/>
        <v>==G1 GH01 =G1 GH01 CM001 -CM01 BT01  [Sensor-temperatura-agua-reservatorio-A]</v>
      </c>
      <c r="F59" s="69">
        <f t="shared" si="1"/>
        <v>77</v>
      </c>
      <c r="G59" s="5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outlineLevel="2">
      <c r="A60" s="92" t="s">
        <v>3196</v>
      </c>
      <c r="B60" s="93" t="s">
        <v>3197</v>
      </c>
      <c r="C60" s="17" t="s">
        <v>3198</v>
      </c>
      <c r="D60" s="1" t="s">
        <v>3199</v>
      </c>
      <c r="E60" s="14" t="str">
        <f t="shared" si="2"/>
        <v>==G1 GH01 =G1 GH01 CM001 -CM02 BT01  [Sensor-temperatura-agua-reservatorio-B]</v>
      </c>
      <c r="F60" s="69">
        <f t="shared" si="1"/>
        <v>77</v>
      </c>
      <c r="G60" s="5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>
      <c r="A61" s="65" t="s">
        <v>3200</v>
      </c>
      <c r="B61" s="66"/>
      <c r="C61" s="67" t="s">
        <v>3201</v>
      </c>
      <c r="D61" s="68" t="s">
        <v>3202</v>
      </c>
      <c r="E61" s="14" t="str">
        <f t="shared" si="2"/>
        <v>==G1 GH01 =G1 GM01  [Sistema-Drenagem]</v>
      </c>
      <c r="F61" s="69">
        <f t="shared" si="1"/>
        <v>38</v>
      </c>
      <c r="G61" s="5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outlineLevel="1">
      <c r="A62" s="87" t="s">
        <v>3203</v>
      </c>
      <c r="B62" s="88"/>
      <c r="C62" s="94" t="s">
        <v>3204</v>
      </c>
      <c r="D62" s="84" t="s">
        <v>3205</v>
      </c>
      <c r="E62" s="14" t="str">
        <f t="shared" si="2"/>
        <v>==G1 GH01 =G1 GM01 WP001  [Funcao-Transporte-Drenagem]</v>
      </c>
      <c r="F62" s="69">
        <f t="shared" si="1"/>
        <v>54</v>
      </c>
      <c r="G62" s="5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outlineLevel="2">
      <c r="A63" s="95" t="s">
        <v>3206</v>
      </c>
      <c r="B63" s="96" t="s">
        <v>3207</v>
      </c>
      <c r="C63" s="97" t="s">
        <v>3208</v>
      </c>
      <c r="D63" s="96" t="s">
        <v>3209</v>
      </c>
      <c r="E63" s="98" t="str">
        <f t="shared" si="2"/>
        <v>==G1 GH01 =G1 GM01 QM001 -QM01  [Valvula-reguladora-retrolavagem]</v>
      </c>
      <c r="F63" s="99">
        <f t="shared" si="1"/>
        <v>65</v>
      </c>
      <c r="G63" s="5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>
      <c r="A64" s="59" t="s">
        <v>3210</v>
      </c>
      <c r="B64" s="60"/>
      <c r="C64" s="62" t="s">
        <v>3211</v>
      </c>
      <c r="D64" s="62" t="s">
        <v>3212</v>
      </c>
      <c r="E64" s="63" t="str">
        <f>CONCATENATE(C64," [",D64,"]")</f>
        <v>==G1 GH01 =G2 [ETA 1]</v>
      </c>
      <c r="F64" s="64">
        <f t="shared" si="1"/>
        <v>21</v>
      </c>
      <c r="G64" s="5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>
      <c r="A65" s="65" t="s">
        <v>2778</v>
      </c>
      <c r="B65" s="66"/>
      <c r="C65" s="67" t="s">
        <v>3213</v>
      </c>
      <c r="D65" s="68" t="s">
        <v>3214</v>
      </c>
      <c r="E65" s="14" t="str">
        <f t="shared" ref="E65:E168" si="3">CONCATENATE(C65," ",$E$2," [",D65,"]")</f>
        <v>==G1 GH01 =G2 GDN00  [Fornecimento-Quimicos-ETA1]</v>
      </c>
      <c r="F65" s="69">
        <f t="shared" si="1"/>
        <v>49</v>
      </c>
      <c r="G65" s="5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outlineLevel="1">
      <c r="A66" s="70" t="s">
        <v>3013</v>
      </c>
      <c r="B66" s="71"/>
      <c r="C66" s="72" t="s">
        <v>3215</v>
      </c>
      <c r="D66" s="73" t="s">
        <v>3015</v>
      </c>
      <c r="E66" s="14" t="str">
        <f t="shared" si="3"/>
        <v>==G1 GH01 =G2 GDN01  [Fornecimento-Carbonato-Sodio]</v>
      </c>
      <c r="F66" s="69">
        <f t="shared" si="1"/>
        <v>51</v>
      </c>
      <c r="G66" s="5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outlineLevel="2">
      <c r="A67" s="83" t="s">
        <v>3216</v>
      </c>
      <c r="B67" s="84"/>
      <c r="C67" s="85" t="s">
        <v>3217</v>
      </c>
      <c r="D67" s="84" t="s">
        <v>3218</v>
      </c>
      <c r="E67" s="14" t="str">
        <f t="shared" si="3"/>
        <v>==G1 GH01 =G2 GDN01 WP001  [Funcao-transporte-carbonato-sodio]</v>
      </c>
      <c r="F67" s="69">
        <f t="shared" si="1"/>
        <v>62</v>
      </c>
      <c r="G67" s="5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outlineLevel="2">
      <c r="A68" s="83" t="s">
        <v>3043</v>
      </c>
      <c r="B68" s="84"/>
      <c r="C68" s="85" t="s">
        <v>3219</v>
      </c>
      <c r="D68" s="84" t="s">
        <v>3045</v>
      </c>
      <c r="E68" s="14" t="str">
        <f t="shared" si="3"/>
        <v>==G1 GH01 =G2 GDN01 WP002  [Funcao-transporte-ar]</v>
      </c>
      <c r="F68" s="69">
        <f t="shared" si="1"/>
        <v>49</v>
      </c>
      <c r="G68" s="5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outlineLevel="2">
      <c r="A69" s="75" t="s">
        <v>3220</v>
      </c>
      <c r="B69" s="1" t="s">
        <v>3221</v>
      </c>
      <c r="C69" s="100" t="s">
        <v>3222</v>
      </c>
      <c r="D69" s="1" t="s">
        <v>3164</v>
      </c>
      <c r="E69" s="14" t="str">
        <f t="shared" si="3"/>
        <v>==G1 GH01 =G2 GDN01 QM001 -QM01  [Valvula-carbonato-sodio]</v>
      </c>
      <c r="F69" s="69">
        <f t="shared" si="1"/>
        <v>58</v>
      </c>
      <c r="G69" s="5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outlineLevel="1">
      <c r="A70" s="70" t="s">
        <v>3050</v>
      </c>
      <c r="B70" s="71"/>
      <c r="C70" s="72" t="s">
        <v>3223</v>
      </c>
      <c r="D70" s="73" t="s">
        <v>3052</v>
      </c>
      <c r="E70" s="14" t="str">
        <f t="shared" si="3"/>
        <v>==G1 GH01 =G2 GDN02  [Fornecimento-Sulfato-Aluminio]</v>
      </c>
      <c r="F70" s="69">
        <f t="shared" si="1"/>
        <v>52</v>
      </c>
      <c r="G70" s="5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outlineLevel="2">
      <c r="A71" s="83" t="s">
        <v>3224</v>
      </c>
      <c r="B71" s="84"/>
      <c r="C71" s="101" t="s">
        <v>3225</v>
      </c>
      <c r="D71" s="84" t="s">
        <v>3226</v>
      </c>
      <c r="E71" s="14" t="str">
        <f t="shared" si="3"/>
        <v>==G1 GH01 =G2 GDN02 WP001  [Funcao-transporte-sulfato-aluminio]</v>
      </c>
      <c r="F71" s="69">
        <f t="shared" si="1"/>
        <v>63</v>
      </c>
      <c r="G71" s="5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outlineLevel="2">
      <c r="A72" s="83" t="s">
        <v>3043</v>
      </c>
      <c r="B72" s="84"/>
      <c r="C72" s="101" t="s">
        <v>3227</v>
      </c>
      <c r="D72" s="84" t="s">
        <v>3045</v>
      </c>
      <c r="E72" s="14" t="str">
        <f t="shared" si="3"/>
        <v>==G1 GH01 =G2 GDN02 WP002  [Funcao-transporte-ar]</v>
      </c>
      <c r="F72" s="69">
        <f t="shared" si="1"/>
        <v>49</v>
      </c>
      <c r="G72" s="5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outlineLevel="2">
      <c r="A73" s="75" t="s">
        <v>3228</v>
      </c>
      <c r="B73" s="1" t="s">
        <v>3229</v>
      </c>
      <c r="C73" s="100" t="s">
        <v>3230</v>
      </c>
      <c r="D73" s="1" t="s">
        <v>3168</v>
      </c>
      <c r="E73" s="14" t="str">
        <f t="shared" si="3"/>
        <v>==G1 GH01 =G2 GDN02 QM001 -QM01  [Valvula-sulfato-aluminio]</v>
      </c>
      <c r="F73" s="69">
        <f t="shared" si="1"/>
        <v>59</v>
      </c>
      <c r="G73" s="5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outlineLevel="1">
      <c r="A74" s="70" t="s">
        <v>3085</v>
      </c>
      <c r="B74" s="71"/>
      <c r="C74" s="72" t="s">
        <v>3231</v>
      </c>
      <c r="D74" s="73" t="s">
        <v>3087</v>
      </c>
      <c r="E74" s="14" t="str">
        <f t="shared" si="3"/>
        <v>==G1 GH01 =G2 GDN03  [Fornecimento-Hipoclorito-Sodio]</v>
      </c>
      <c r="F74" s="69">
        <f t="shared" si="1"/>
        <v>53</v>
      </c>
      <c r="G74" s="5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outlineLevel="2">
      <c r="A75" s="75" t="s">
        <v>3232</v>
      </c>
      <c r="B75" s="1" t="s">
        <v>3233</v>
      </c>
      <c r="C75" s="11" t="s">
        <v>3234</v>
      </c>
      <c r="D75" s="1" t="s">
        <v>3235</v>
      </c>
      <c r="E75" s="14" t="str">
        <f t="shared" si="3"/>
        <v>==G1 GH01 =G2 GDN03 GP001 -GP01  [Bomba-hipoclorito-sodio]</v>
      </c>
      <c r="F75" s="69">
        <f t="shared" si="1"/>
        <v>58</v>
      </c>
      <c r="G75" s="5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outlineLevel="2">
      <c r="A76" s="102" t="s">
        <v>3236</v>
      </c>
      <c r="B76" s="84"/>
      <c r="C76" s="85" t="s">
        <v>3237</v>
      </c>
      <c r="D76" s="84" t="s">
        <v>3238</v>
      </c>
      <c r="E76" s="14" t="str">
        <f t="shared" si="3"/>
        <v>==G1 GH01 =G2 GDN03 WP001  [Funcao-transporte-hipoclorito-sodio]</v>
      </c>
      <c r="F76" s="69">
        <f t="shared" si="1"/>
        <v>64</v>
      </c>
      <c r="G76" s="5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outlineLevel="2">
      <c r="A77" s="75" t="s">
        <v>3239</v>
      </c>
      <c r="B77" s="1" t="s">
        <v>3240</v>
      </c>
      <c r="C77" s="11" t="s">
        <v>3241</v>
      </c>
      <c r="D77" s="1" t="s">
        <v>3242</v>
      </c>
      <c r="E77" s="14" t="str">
        <f t="shared" si="3"/>
        <v>==G1 GH01 =G2 GDN03 BF001 -BF01  [Caudalimetro-hipoclorito-sodio]</v>
      </c>
      <c r="F77" s="69">
        <f t="shared" si="1"/>
        <v>65</v>
      </c>
      <c r="G77" s="5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>
      <c r="A78" s="65" t="s">
        <v>3243</v>
      </c>
      <c r="B78" s="66"/>
      <c r="C78" s="67" t="s">
        <v>3244</v>
      </c>
      <c r="D78" s="68" t="s">
        <v>3245</v>
      </c>
      <c r="E78" s="14" t="str">
        <f t="shared" si="3"/>
        <v>==G1 GH01 =G2 GA01  [Fornecimento-Agua-Bruta-ETA1]</v>
      </c>
      <c r="F78" s="69">
        <f t="shared" si="1"/>
        <v>50</v>
      </c>
      <c r="G78" s="5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outlineLevel="1">
      <c r="A79" s="87" t="s">
        <v>3121</v>
      </c>
      <c r="B79" s="88"/>
      <c r="C79" s="91" t="s">
        <v>3246</v>
      </c>
      <c r="D79" s="84" t="s">
        <v>3247</v>
      </c>
      <c r="E79" s="14" t="str">
        <f t="shared" si="3"/>
        <v>==G1 GH01 =G2 GA01 WP001  [Funcao-Transporte-agua-bruta]</v>
      </c>
      <c r="F79" s="69">
        <f t="shared" si="1"/>
        <v>56</v>
      </c>
      <c r="G79" s="5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outlineLevel="1">
      <c r="A80" s="75" t="s">
        <v>3248</v>
      </c>
      <c r="B80" s="1" t="s">
        <v>3249</v>
      </c>
      <c r="C80" s="11" t="s">
        <v>3250</v>
      </c>
      <c r="D80" s="1" t="s">
        <v>3251</v>
      </c>
      <c r="E80" s="14" t="str">
        <f t="shared" si="3"/>
        <v>==G1 GH01 =G2 GA01 QM001 -QM01  [Valvula-manual-agua-bruta]</v>
      </c>
      <c r="F80" s="69">
        <f t="shared" si="1"/>
        <v>59</v>
      </c>
      <c r="G80" s="5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outlineLevel="1">
      <c r="A81" s="75" t="s">
        <v>3252</v>
      </c>
      <c r="B81" s="1" t="s">
        <v>3253</v>
      </c>
      <c r="C81" s="11" t="s">
        <v>3254</v>
      </c>
      <c r="D81" s="1" t="s">
        <v>3255</v>
      </c>
      <c r="E81" s="14" t="str">
        <f t="shared" si="3"/>
        <v>==G1 GH01 =G2 GA01 QM001 -QM02  [Valvula-agua-bruta]</v>
      </c>
      <c r="F81" s="69">
        <f t="shared" si="1"/>
        <v>52</v>
      </c>
      <c r="G81" s="5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outlineLevel="1">
      <c r="A82" s="75" t="s">
        <v>3256</v>
      </c>
      <c r="B82" s="1" t="s">
        <v>3257</v>
      </c>
      <c r="C82" s="11" t="s">
        <v>3258</v>
      </c>
      <c r="D82" s="1" t="s">
        <v>3259</v>
      </c>
      <c r="E82" s="14" t="str">
        <f t="shared" si="3"/>
        <v>==G1 GH01 =G2 GA01 BF001 -BF01  [Caudalimetro]</v>
      </c>
      <c r="F82" s="69">
        <f t="shared" si="1"/>
        <v>46</v>
      </c>
      <c r="G82" s="5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outlineLevel="1">
      <c r="A83" s="75" t="s">
        <v>3260</v>
      </c>
      <c r="B83" s="1" t="s">
        <v>3261</v>
      </c>
      <c r="C83" s="11" t="s">
        <v>3262</v>
      </c>
      <c r="D83" s="1" t="s">
        <v>3116</v>
      </c>
      <c r="E83" s="14" t="str">
        <f t="shared" si="3"/>
        <v>==G1 GH01 =G2 GA01 BP001 -BP01  [Transmissor-pressao]</v>
      </c>
      <c r="F83" s="69">
        <f t="shared" si="1"/>
        <v>53</v>
      </c>
      <c r="G83" s="5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outlineLevel="1">
      <c r="A84" s="75" t="s">
        <v>3263</v>
      </c>
      <c r="B84" s="1" t="s">
        <v>3264</v>
      </c>
      <c r="C84" s="11" t="s">
        <v>3265</v>
      </c>
      <c r="D84" s="1" t="s">
        <v>3266</v>
      </c>
      <c r="E84" s="14" t="str">
        <f t="shared" si="3"/>
        <v>==G1 GH01 =G2 GA01 BQ001 -BQ01  [Medidor-PH]</v>
      </c>
      <c r="F84" s="69">
        <f t="shared" si="1"/>
        <v>44</v>
      </c>
      <c r="G84" s="5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outlineLevel="1">
      <c r="A85" s="75" t="s">
        <v>3267</v>
      </c>
      <c r="B85" s="1" t="s">
        <v>3268</v>
      </c>
      <c r="C85" s="11" t="s">
        <v>3269</v>
      </c>
      <c r="D85" s="1" t="s">
        <v>3270</v>
      </c>
      <c r="E85" s="14" t="str">
        <f t="shared" si="3"/>
        <v>==G1 GH01 =G2 GA01 BQ001 -BQ02  [Turbidimetro]</v>
      </c>
      <c r="F85" s="69">
        <f t="shared" si="1"/>
        <v>46</v>
      </c>
      <c r="G85" s="5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>
      <c r="A86" s="65" t="s">
        <v>2781</v>
      </c>
      <c r="B86" s="66"/>
      <c r="C86" s="103" t="s">
        <v>3271</v>
      </c>
      <c r="D86" s="68" t="s">
        <v>3272</v>
      </c>
      <c r="E86" s="14" t="str">
        <f t="shared" si="3"/>
        <v>==G1 GH01 =G2 GAD00  [Sistema-Dosagem-ETA1]</v>
      </c>
      <c r="F86" s="69">
        <f t="shared" si="1"/>
        <v>43</v>
      </c>
      <c r="G86" s="5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outlineLevel="1">
      <c r="A87" s="75" t="s">
        <v>3273</v>
      </c>
      <c r="B87" s="1" t="s">
        <v>3274</v>
      </c>
      <c r="C87" s="77" t="s">
        <v>3275</v>
      </c>
      <c r="D87" s="1" t="s">
        <v>3276</v>
      </c>
      <c r="E87" s="14" t="str">
        <f t="shared" si="3"/>
        <v>==G1 GH01 =G2 GAD00 GP001 -GP01  [Bomba-peristaltica-reserva]</v>
      </c>
      <c r="F87" s="69">
        <f t="shared" si="1"/>
        <v>61</v>
      </c>
      <c r="G87" s="5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outlineLevel="1">
      <c r="A88" s="70" t="s">
        <v>3013</v>
      </c>
      <c r="B88" s="71"/>
      <c r="C88" s="104" t="s">
        <v>3277</v>
      </c>
      <c r="D88" s="73" t="s">
        <v>3278</v>
      </c>
      <c r="E88" s="14" t="str">
        <f t="shared" si="3"/>
        <v>==G1 GH01 =G2 GAD01  [Sistema-Dosagem-Carbonato-Sodio]</v>
      </c>
      <c r="F88" s="69">
        <f t="shared" si="1"/>
        <v>54</v>
      </c>
      <c r="G88" s="5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outlineLevel="2">
      <c r="A89" s="75" t="s">
        <v>3279</v>
      </c>
      <c r="B89" s="1" t="s">
        <v>3280</v>
      </c>
      <c r="C89" s="11" t="s">
        <v>3281</v>
      </c>
      <c r="D89" s="1" t="s">
        <v>3282</v>
      </c>
      <c r="E89" s="14" t="str">
        <f t="shared" si="3"/>
        <v>==G1 GH01 =G2 GAD01 HW001 -HW01  [Agitador-carbonato-sodio]</v>
      </c>
      <c r="F89" s="69">
        <f t="shared" si="1"/>
        <v>59</v>
      </c>
      <c r="G89" s="5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outlineLevel="2">
      <c r="A90" s="75" t="s">
        <v>3283</v>
      </c>
      <c r="B90" s="1" t="s">
        <v>3284</v>
      </c>
      <c r="C90" s="11" t="s">
        <v>3285</v>
      </c>
      <c r="D90" s="1" t="s">
        <v>3286</v>
      </c>
      <c r="E90" s="14" t="str">
        <f t="shared" si="3"/>
        <v>==G1 GH01 =G2 GAD01 HW001 -CM01  [Tanque-solucao-carbonato-sodio]</v>
      </c>
      <c r="F90" s="69">
        <f t="shared" si="1"/>
        <v>65</v>
      </c>
      <c r="G90" s="5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outlineLevel="2">
      <c r="A91" s="75" t="s">
        <v>3287</v>
      </c>
      <c r="B91" s="1" t="s">
        <v>3288</v>
      </c>
      <c r="C91" s="11" t="s">
        <v>3289</v>
      </c>
      <c r="D91" s="1" t="s">
        <v>3290</v>
      </c>
      <c r="E91" s="14" t="str">
        <f t="shared" si="3"/>
        <v>==G1 GH01 =G2 GAD01 HW001 -CM01 BL01  [Sensor-nivel-tanque-carbonato-sodio]</v>
      </c>
      <c r="F91" s="69">
        <f t="shared" si="1"/>
        <v>75</v>
      </c>
      <c r="G91" s="5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outlineLevel="2">
      <c r="A92" s="75" t="s">
        <v>3291</v>
      </c>
      <c r="B92" s="1" t="s">
        <v>3292</v>
      </c>
      <c r="C92" s="11" t="s">
        <v>3293</v>
      </c>
      <c r="D92" s="1" t="s">
        <v>3294</v>
      </c>
      <c r="E92" s="14" t="str">
        <f t="shared" si="3"/>
        <v>==G1 GH01 =G2 GAD01 GL001 -GL01  [Dosificador-carbonato-sodio]</v>
      </c>
      <c r="F92" s="69">
        <f t="shared" si="1"/>
        <v>62</v>
      </c>
      <c r="G92" s="5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outlineLevel="2">
      <c r="A93" s="75" t="s">
        <v>3295</v>
      </c>
      <c r="B93" s="1" t="s">
        <v>3296</v>
      </c>
      <c r="C93" s="11" t="s">
        <v>3297</v>
      </c>
      <c r="D93" s="1" t="s">
        <v>3298</v>
      </c>
      <c r="E93" s="14" t="str">
        <f t="shared" si="3"/>
        <v>==G1 GH01 =G2 GAD01 GL001 -GL01 QR01  [Portinhola-dosificadora-carbonato-sodio]</v>
      </c>
      <c r="F93" s="69">
        <f t="shared" si="1"/>
        <v>79</v>
      </c>
      <c r="G93" s="5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outlineLevel="2">
      <c r="A94" s="92" t="s">
        <v>3299</v>
      </c>
      <c r="B94" s="1" t="s">
        <v>3300</v>
      </c>
      <c r="C94" s="77" t="s">
        <v>3301</v>
      </c>
      <c r="D94" s="1" t="s">
        <v>3302</v>
      </c>
      <c r="E94" s="14" t="str">
        <f t="shared" si="3"/>
        <v>==G1 GH01 =G2 GAD01 CM001 -CM01  [Tanque-dosificador-carbonato-sodio]</v>
      </c>
      <c r="F94" s="69">
        <f t="shared" si="1"/>
        <v>69</v>
      </c>
      <c r="G94" s="5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outlineLevel="2">
      <c r="A95" s="92" t="s">
        <v>3303</v>
      </c>
      <c r="B95" s="1" t="s">
        <v>3304</v>
      </c>
      <c r="C95" s="77" t="s">
        <v>3305</v>
      </c>
      <c r="D95" s="1" t="s">
        <v>3306</v>
      </c>
      <c r="E95" s="14" t="str">
        <f t="shared" si="3"/>
        <v>==G1 GH01 =G2 GAD01 CM001 -CM01 BL01  [Sensor-nivel-max-tanque-carbonato-sodio]</v>
      </c>
      <c r="F95" s="69">
        <f t="shared" si="1"/>
        <v>79</v>
      </c>
      <c r="G95" s="5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outlineLevel="2">
      <c r="A96" s="92" t="s">
        <v>3307</v>
      </c>
      <c r="B96" s="1" t="s">
        <v>3308</v>
      </c>
      <c r="C96" s="77" t="s">
        <v>3309</v>
      </c>
      <c r="D96" s="1" t="s">
        <v>3310</v>
      </c>
      <c r="E96" s="14" t="str">
        <f t="shared" si="3"/>
        <v>==G1 GH01 =G2 GAD01 CM001 -CM01 BL02  [Sensor-nivel-min-tanque-carbonato-sodio]</v>
      </c>
      <c r="F96" s="69">
        <f t="shared" si="1"/>
        <v>79</v>
      </c>
      <c r="G96" s="5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outlineLevel="2">
      <c r="A97" s="92" t="s">
        <v>3311</v>
      </c>
      <c r="B97" s="1" t="s">
        <v>3312</v>
      </c>
      <c r="C97" s="77" t="s">
        <v>3313</v>
      </c>
      <c r="D97" s="1" t="s">
        <v>3027</v>
      </c>
      <c r="E97" s="14" t="str">
        <f t="shared" si="3"/>
        <v>==G1 GH01 =G2 GAD01 CM001 -CM01 GS01  [Fluidificador-tanque-carbonato-sodio]</v>
      </c>
      <c r="F97" s="69">
        <f t="shared" si="1"/>
        <v>76</v>
      </c>
      <c r="G97" s="5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outlineLevel="2">
      <c r="A98" s="83" t="s">
        <v>3314</v>
      </c>
      <c r="B98" s="88"/>
      <c r="C98" s="91" t="s">
        <v>3315</v>
      </c>
      <c r="D98" s="84" t="s">
        <v>3316</v>
      </c>
      <c r="E98" s="14" t="str">
        <f t="shared" si="3"/>
        <v>==G1 GH01 =G2 GAD01 WP001  [Tubulacao-transporte-carbonato-sodio]</v>
      </c>
      <c r="F98" s="69">
        <f t="shared" si="1"/>
        <v>65</v>
      </c>
      <c r="G98" s="5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outlineLevel="2">
      <c r="A99" s="75" t="s">
        <v>3317</v>
      </c>
      <c r="B99" s="1" t="s">
        <v>3318</v>
      </c>
      <c r="C99" s="11" t="s">
        <v>3319</v>
      </c>
      <c r="D99" s="1" t="s">
        <v>3320</v>
      </c>
      <c r="E99" s="14" t="str">
        <f t="shared" si="3"/>
        <v>==G1 GH01 =G2 GAD01 GP001 -GP01  [Bomba-peristaltica-carbonato-sodio]</v>
      </c>
      <c r="F99" s="69">
        <f t="shared" si="1"/>
        <v>69</v>
      </c>
      <c r="G99" s="5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outlineLevel="2">
      <c r="A100" s="75" t="s">
        <v>3321</v>
      </c>
      <c r="B100" s="1" t="s">
        <v>3322</v>
      </c>
      <c r="C100" s="11" t="s">
        <v>3323</v>
      </c>
      <c r="D100" s="1" t="s">
        <v>3324</v>
      </c>
      <c r="E100" s="14" t="str">
        <f t="shared" si="3"/>
        <v>==G1 GH01 =G2 GAD01 BF001 -BF01  [Caudalimetro-carbonato-sodio]</v>
      </c>
      <c r="F100" s="69">
        <f t="shared" si="1"/>
        <v>63</v>
      </c>
      <c r="G100" s="5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outlineLevel="1">
      <c r="A101" s="70" t="s">
        <v>3325</v>
      </c>
      <c r="B101" s="71"/>
      <c r="C101" s="104" t="s">
        <v>3326</v>
      </c>
      <c r="D101" s="73" t="s">
        <v>3327</v>
      </c>
      <c r="E101" s="14" t="str">
        <f t="shared" si="3"/>
        <v>==G1 GH01 =G2 GAD02  [Sistema-Dosagem-Sulfato-Aluminio]</v>
      </c>
      <c r="F101" s="69">
        <f t="shared" si="1"/>
        <v>55</v>
      </c>
      <c r="G101" s="5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outlineLevel="2">
      <c r="A102" s="75" t="s">
        <v>3328</v>
      </c>
      <c r="B102" s="1" t="s">
        <v>3329</v>
      </c>
      <c r="C102" s="77" t="s">
        <v>3330</v>
      </c>
      <c r="D102" s="1" t="s">
        <v>3331</v>
      </c>
      <c r="E102" s="14" t="str">
        <f t="shared" si="3"/>
        <v>==G1 GH01 =G2 GAD02 HW001 -HW01  [Agitador-sulfato-aluminio]</v>
      </c>
      <c r="F102" s="69">
        <f t="shared" si="1"/>
        <v>60</v>
      </c>
      <c r="G102" s="5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outlineLevel="2">
      <c r="A103" s="75" t="s">
        <v>3332</v>
      </c>
      <c r="B103" s="1" t="s">
        <v>3333</v>
      </c>
      <c r="C103" s="77" t="s">
        <v>3334</v>
      </c>
      <c r="D103" s="1" t="s">
        <v>3335</v>
      </c>
      <c r="E103" s="14" t="str">
        <f t="shared" si="3"/>
        <v>==G1 GH01 =G2 GAD02 HW001 -CM01  [Tanque-solucao-sulfato-aluminio]</v>
      </c>
      <c r="F103" s="69">
        <f t="shared" si="1"/>
        <v>66</v>
      </c>
      <c r="G103" s="5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outlineLevel="2">
      <c r="A104" s="75" t="s">
        <v>3336</v>
      </c>
      <c r="B104" s="1" t="s">
        <v>3337</v>
      </c>
      <c r="C104" s="77" t="s">
        <v>3338</v>
      </c>
      <c r="D104" s="1" t="s">
        <v>3339</v>
      </c>
      <c r="E104" s="14" t="str">
        <f t="shared" si="3"/>
        <v>==G1 GH01 =G2 GAD02 HW001 -CM01 BL01  [Sensor-nivel-tanque-sulfato-aluminio]</v>
      </c>
      <c r="F104" s="69">
        <f t="shared" si="1"/>
        <v>76</v>
      </c>
      <c r="G104" s="5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outlineLevel="2">
      <c r="A105" s="75" t="s">
        <v>3340</v>
      </c>
      <c r="B105" s="1" t="s">
        <v>3341</v>
      </c>
      <c r="C105" s="77" t="s">
        <v>3342</v>
      </c>
      <c r="D105" s="1" t="s">
        <v>3343</v>
      </c>
      <c r="E105" s="14" t="str">
        <f t="shared" si="3"/>
        <v>==G1 GH01 =G2 GAD02 GL001 -GL01  [Dosificador-sulfato-aluminio]</v>
      </c>
      <c r="F105" s="69">
        <f t="shared" si="1"/>
        <v>63</v>
      </c>
      <c r="G105" s="5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outlineLevel="2">
      <c r="A106" s="75" t="s">
        <v>3344</v>
      </c>
      <c r="B106" s="1" t="s">
        <v>3345</v>
      </c>
      <c r="C106" s="77" t="s">
        <v>3346</v>
      </c>
      <c r="D106" s="1" t="s">
        <v>3347</v>
      </c>
      <c r="E106" s="14" t="str">
        <f t="shared" si="3"/>
        <v>==G1 GH01 =G2 GAD02 GL001 -GL01 QR01  [Portinhola-dosificadora-sulfato-aluminio]</v>
      </c>
      <c r="F106" s="69">
        <f t="shared" si="1"/>
        <v>80</v>
      </c>
      <c r="G106" s="5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outlineLevel="2">
      <c r="A107" s="92" t="s">
        <v>3348</v>
      </c>
      <c r="B107" s="1" t="s">
        <v>3349</v>
      </c>
      <c r="C107" s="77" t="s">
        <v>3350</v>
      </c>
      <c r="D107" s="1" t="s">
        <v>3351</v>
      </c>
      <c r="E107" s="14" t="str">
        <f t="shared" si="3"/>
        <v>==G1 GH01 =G2 GAD02 CM001 -CM01  [Tanque-dosificador-sulfato-aluminio]</v>
      </c>
      <c r="F107" s="69">
        <f t="shared" si="1"/>
        <v>70</v>
      </c>
      <c r="G107" s="5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outlineLevel="2">
      <c r="A108" s="92" t="s">
        <v>3352</v>
      </c>
      <c r="B108" s="1" t="s">
        <v>3353</v>
      </c>
      <c r="C108" s="77" t="s">
        <v>3354</v>
      </c>
      <c r="D108" s="1" t="s">
        <v>3355</v>
      </c>
      <c r="E108" s="14" t="str">
        <f t="shared" si="3"/>
        <v>==G1 GH01 =G2 GAD02 CM001 -CM01 BL01  [Sensor-nivel-max-tanque-sulfato-aluminio]</v>
      </c>
      <c r="F108" s="69">
        <f t="shared" si="1"/>
        <v>80</v>
      </c>
      <c r="G108" s="5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outlineLevel="2">
      <c r="A109" s="92" t="s">
        <v>3356</v>
      </c>
      <c r="B109" s="1" t="s">
        <v>3357</v>
      </c>
      <c r="C109" s="77" t="s">
        <v>3358</v>
      </c>
      <c r="D109" s="1" t="s">
        <v>3359</v>
      </c>
      <c r="E109" s="14" t="str">
        <f t="shared" si="3"/>
        <v>==G1 GH01 =G2 GAD02 CM001 -CM01 BL02  [Sensor-nivel-min-tanque-sulfato-aluminio]</v>
      </c>
      <c r="F109" s="69">
        <f t="shared" si="1"/>
        <v>80</v>
      </c>
      <c r="G109" s="5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outlineLevel="2">
      <c r="A110" s="92" t="s">
        <v>3360</v>
      </c>
      <c r="B110" s="1" t="s">
        <v>3361</v>
      </c>
      <c r="C110" s="77" t="s">
        <v>3362</v>
      </c>
      <c r="D110" s="1" t="s">
        <v>3079</v>
      </c>
      <c r="E110" s="14" t="str">
        <f t="shared" si="3"/>
        <v>==G1 GH01 =G2 GAD02 CM001 -CM01 GS01  [Fluidificador-tanque-sulfato-aluminio]</v>
      </c>
      <c r="F110" s="69">
        <f t="shared" si="1"/>
        <v>77</v>
      </c>
      <c r="G110" s="5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outlineLevel="2">
      <c r="A111" s="83" t="s">
        <v>3363</v>
      </c>
      <c r="B111" s="84"/>
      <c r="C111" s="91" t="s">
        <v>3364</v>
      </c>
      <c r="D111" s="84" t="s">
        <v>3365</v>
      </c>
      <c r="E111" s="14" t="str">
        <f t="shared" si="3"/>
        <v>==G1 GH01 =G2 GAD02 WP001  [Tubulacao-transporte-sulfato-aluminio]</v>
      </c>
      <c r="F111" s="69">
        <f t="shared" si="1"/>
        <v>66</v>
      </c>
      <c r="G111" s="5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outlineLevel="2">
      <c r="A112" s="75" t="s">
        <v>3366</v>
      </c>
      <c r="B112" s="1" t="s">
        <v>3367</v>
      </c>
      <c r="C112" s="77" t="s">
        <v>3368</v>
      </c>
      <c r="D112" s="1" t="s">
        <v>3369</v>
      </c>
      <c r="E112" s="14" t="str">
        <f t="shared" si="3"/>
        <v>==G1 GH01 =G2 GAD02 GP001 -GP01  [Bomba-peristaltica-sulfato-aluminio]</v>
      </c>
      <c r="F112" s="69">
        <f t="shared" si="1"/>
        <v>70</v>
      </c>
      <c r="G112" s="5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outlineLevel="2">
      <c r="A113" s="75" t="s">
        <v>3370</v>
      </c>
      <c r="B113" s="1" t="s">
        <v>3371</v>
      </c>
      <c r="C113" s="77" t="s">
        <v>3372</v>
      </c>
      <c r="D113" s="1" t="s">
        <v>3373</v>
      </c>
      <c r="E113" s="14" t="str">
        <f t="shared" si="3"/>
        <v>==G1 GH01 =G2 GAD02 BF001 -BF01  [Caudalimetro-sulfato-aluminio]</v>
      </c>
      <c r="F113" s="69">
        <f t="shared" si="1"/>
        <v>64</v>
      </c>
      <c r="G113" s="5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outlineLevel="1">
      <c r="A114" s="70" t="s">
        <v>3085</v>
      </c>
      <c r="B114" s="71"/>
      <c r="C114" s="104" t="s">
        <v>3374</v>
      </c>
      <c r="D114" s="73" t="s">
        <v>3375</v>
      </c>
      <c r="E114" s="14" t="str">
        <f t="shared" si="3"/>
        <v>==G1 GH01 =G2 GAD03  [Sistema-Dosagem-Hipoclorito-Sodio]</v>
      </c>
      <c r="F114" s="69">
        <f t="shared" si="1"/>
        <v>56</v>
      </c>
      <c r="G114" s="5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outlineLevel="2">
      <c r="A115" s="75" t="s">
        <v>3376</v>
      </c>
      <c r="B115" s="1" t="s">
        <v>3377</v>
      </c>
      <c r="C115" s="77" t="s">
        <v>3378</v>
      </c>
      <c r="D115" s="1" t="s">
        <v>3379</v>
      </c>
      <c r="E115" s="14" t="str">
        <f t="shared" si="3"/>
        <v>==G1 GH01 =G2 GAD03 HW001 -HW01  [Agitador-hipoclorito-sodio]</v>
      </c>
      <c r="F115" s="69">
        <f t="shared" si="1"/>
        <v>61</v>
      </c>
      <c r="G115" s="5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outlineLevel="2">
      <c r="A116" s="75" t="s">
        <v>3380</v>
      </c>
      <c r="B116" s="1" t="s">
        <v>3381</v>
      </c>
      <c r="C116" s="77" t="s">
        <v>3382</v>
      </c>
      <c r="D116" s="1" t="s">
        <v>3383</v>
      </c>
      <c r="E116" s="14" t="str">
        <f t="shared" si="3"/>
        <v>==G1 GH01 =G2 GAD03 HW001 -CM01  [Tanque-solucao-hipoclorito-sodio]</v>
      </c>
      <c r="F116" s="69">
        <f t="shared" si="1"/>
        <v>67</v>
      </c>
      <c r="G116" s="5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outlineLevel="2">
      <c r="A117" s="75" t="s">
        <v>3384</v>
      </c>
      <c r="B117" s="1" t="s">
        <v>3385</v>
      </c>
      <c r="C117" s="77" t="s">
        <v>3386</v>
      </c>
      <c r="D117" s="1" t="s">
        <v>3387</v>
      </c>
      <c r="E117" s="14" t="str">
        <f t="shared" si="3"/>
        <v>==G1 GH01 =G2 GAD03 HW001 -CM01 BL01  [Sensor-nivel-tanque-hipoclorito-sodio]</v>
      </c>
      <c r="F117" s="69">
        <f t="shared" si="1"/>
        <v>77</v>
      </c>
      <c r="G117" s="5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outlineLevel="2">
      <c r="A118" s="102" t="s">
        <v>3388</v>
      </c>
      <c r="B118" s="105"/>
      <c r="C118" s="106" t="s">
        <v>3389</v>
      </c>
      <c r="D118" s="107" t="s">
        <v>3390</v>
      </c>
      <c r="E118" s="14" t="str">
        <f t="shared" si="3"/>
        <v>==G1 GH01 =G2 GAD03 WP001  [Tubulacao-transporte-hipoclorito-sodio]</v>
      </c>
      <c r="F118" s="69">
        <f t="shared" si="1"/>
        <v>67</v>
      </c>
      <c r="G118" s="5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outlineLevel="2">
      <c r="A119" s="75" t="s">
        <v>3391</v>
      </c>
      <c r="B119" s="1" t="s">
        <v>3392</v>
      </c>
      <c r="C119" s="77" t="s">
        <v>3393</v>
      </c>
      <c r="D119" s="1" t="s">
        <v>3394</v>
      </c>
      <c r="E119" s="14" t="str">
        <f t="shared" si="3"/>
        <v>==G1 GH01 =G2 GAD03 GP001 -GP01  [Bomba-peristaltica-hipoclorito-sodio]</v>
      </c>
      <c r="F119" s="69">
        <f t="shared" si="1"/>
        <v>71</v>
      </c>
      <c r="G119" s="5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outlineLevel="2">
      <c r="A120" s="75" t="s">
        <v>3395</v>
      </c>
      <c r="B120" s="1" t="s">
        <v>3396</v>
      </c>
      <c r="C120" s="77" t="s">
        <v>3397</v>
      </c>
      <c r="D120" s="1" t="s">
        <v>3242</v>
      </c>
      <c r="E120" s="14" t="str">
        <f t="shared" si="3"/>
        <v>==G1 GH01 =G2 GAD03 BF001 -BF01  [Caudalimetro-hipoclorito-sodio]</v>
      </c>
      <c r="F120" s="69">
        <f t="shared" si="1"/>
        <v>65</v>
      </c>
      <c r="G120" s="5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outlineLevel="2">
      <c r="A121" s="83" t="s">
        <v>3388</v>
      </c>
      <c r="B121" s="88"/>
      <c r="C121" s="106" t="s">
        <v>3398</v>
      </c>
      <c r="D121" s="107" t="s">
        <v>3390</v>
      </c>
      <c r="E121" s="14" t="str">
        <f t="shared" si="3"/>
        <v>==G1 GH01 =G2 GAD03 WP002  [Tubulacao-transporte-hipoclorito-sodio]</v>
      </c>
      <c r="F121" s="69">
        <f t="shared" si="1"/>
        <v>67</v>
      </c>
      <c r="G121" s="5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outlineLevel="2">
      <c r="A122" s="75" t="s">
        <v>3399</v>
      </c>
      <c r="B122" s="1" t="s">
        <v>3400</v>
      </c>
      <c r="C122" s="77" t="s">
        <v>3393</v>
      </c>
      <c r="D122" s="1" t="s">
        <v>3394</v>
      </c>
      <c r="E122" s="14" t="str">
        <f t="shared" si="3"/>
        <v>==G1 GH01 =G2 GAD03 GP001 -GP01  [Bomba-peristaltica-hipoclorito-sodio]</v>
      </c>
      <c r="F122" s="69">
        <f t="shared" si="1"/>
        <v>71</v>
      </c>
      <c r="G122" s="5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outlineLevel="2">
      <c r="A123" s="75" t="s">
        <v>3401</v>
      </c>
      <c r="B123" s="1" t="s">
        <v>3402</v>
      </c>
      <c r="C123" s="77" t="s">
        <v>3397</v>
      </c>
      <c r="D123" s="1" t="s">
        <v>3403</v>
      </c>
      <c r="E123" s="14" t="str">
        <f t="shared" si="3"/>
        <v>==G1 GH01 =G2 GAD03 BF001 -BF01  [Caudalimetro-hipoclorito-sodio-agua]</v>
      </c>
      <c r="F123" s="69">
        <f t="shared" si="1"/>
        <v>70</v>
      </c>
      <c r="G123" s="5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>
      <c r="A124" s="65" t="s">
        <v>2785</v>
      </c>
      <c r="B124" s="66"/>
      <c r="C124" s="67" t="s">
        <v>3404</v>
      </c>
      <c r="D124" s="68" t="s">
        <v>3405</v>
      </c>
      <c r="E124" s="14" t="str">
        <f t="shared" si="3"/>
        <v>==G1 GH01 =G2 GDP01  [Sistema-Limpeza-ETA1]</v>
      </c>
      <c r="F124" s="69">
        <f t="shared" si="1"/>
        <v>43</v>
      </c>
      <c r="G124" s="5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outlineLevel="1">
      <c r="A125" s="83" t="s">
        <v>3406</v>
      </c>
      <c r="B125" s="88"/>
      <c r="C125" s="108" t="s">
        <v>3407</v>
      </c>
      <c r="D125" s="84" t="s">
        <v>3408</v>
      </c>
      <c r="E125" s="14" t="str">
        <f t="shared" si="3"/>
        <v>==G1 GH01 =G2 GDP01 WP001  [Tubulcao-transporte-agua-retrolavado]</v>
      </c>
      <c r="F125" s="69">
        <f t="shared" si="1"/>
        <v>65</v>
      </c>
      <c r="G125" s="5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outlineLevel="2">
      <c r="A126" s="75" t="s">
        <v>3409</v>
      </c>
      <c r="B126" s="1" t="s">
        <v>3410</v>
      </c>
      <c r="C126" s="77" t="s">
        <v>3411</v>
      </c>
      <c r="D126" s="1" t="s">
        <v>3412</v>
      </c>
      <c r="E126" s="14" t="str">
        <f t="shared" si="3"/>
        <v>==G1 GH01 =G2 GDP01 GP001 -GP01  [Bomba-retrolavagem]</v>
      </c>
      <c r="F126" s="69">
        <f t="shared" si="1"/>
        <v>53</v>
      </c>
      <c r="G126" s="5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outlineLevel="2">
      <c r="A127" s="75" t="s">
        <v>3413</v>
      </c>
      <c r="B127" s="1" t="s">
        <v>3414</v>
      </c>
      <c r="C127" s="77" t="s">
        <v>3415</v>
      </c>
      <c r="D127" s="1" t="s">
        <v>3416</v>
      </c>
      <c r="E127" s="14" t="str">
        <f t="shared" si="3"/>
        <v>==G1 GH01 =G2 GDP01 QM001 -QM01  [Valvula-agua-retrolavagem-filtro-A]</v>
      </c>
      <c r="F127" s="69">
        <f t="shared" si="1"/>
        <v>69</v>
      </c>
      <c r="G127" s="5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outlineLevel="2">
      <c r="A128" s="75" t="s">
        <v>3417</v>
      </c>
      <c r="B128" s="1" t="s">
        <v>3418</v>
      </c>
      <c r="C128" s="77" t="s">
        <v>3419</v>
      </c>
      <c r="D128" s="1" t="s">
        <v>3420</v>
      </c>
      <c r="E128" s="14" t="str">
        <f t="shared" si="3"/>
        <v>==G1 GH01 =G2 GDP01 QM001 -QM02  [Valvula-agua-retrolavagem-filtro-B]</v>
      </c>
      <c r="F128" s="69">
        <f t="shared" si="1"/>
        <v>69</v>
      </c>
      <c r="G128" s="5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>
      <c r="A129" s="65" t="s">
        <v>3421</v>
      </c>
      <c r="B129" s="66"/>
      <c r="C129" s="67" t="s">
        <v>3422</v>
      </c>
      <c r="D129" s="68" t="s">
        <v>3423</v>
      </c>
      <c r="E129" s="14" t="str">
        <f t="shared" si="3"/>
        <v>==G1 GH01 =G2 GDD01  [Sistema-Precipitação-ETA1]</v>
      </c>
      <c r="F129" s="69">
        <f t="shared" si="1"/>
        <v>48</v>
      </c>
      <c r="G129" s="5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outlineLevel="1">
      <c r="A130" s="78" t="s">
        <v>3424</v>
      </c>
      <c r="B130" s="93" t="s">
        <v>3425</v>
      </c>
      <c r="C130" s="11" t="s">
        <v>3426</v>
      </c>
      <c r="D130" s="1" t="s">
        <v>3427</v>
      </c>
      <c r="E130" s="14" t="str">
        <f t="shared" si="3"/>
        <v>==G1 GH01 =G2 GDD01 HN001 -HN01  [Tanque-clarificador]</v>
      </c>
      <c r="F130" s="69">
        <f t="shared" si="1"/>
        <v>54</v>
      </c>
      <c r="G130" s="5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outlineLevel="1">
      <c r="A131" s="83" t="s">
        <v>3428</v>
      </c>
      <c r="B131" s="84"/>
      <c r="C131" s="91" t="s">
        <v>3429</v>
      </c>
      <c r="D131" s="84" t="s">
        <v>3430</v>
      </c>
      <c r="E131" s="14" t="str">
        <f t="shared" si="3"/>
        <v>==G1 GH01 =G2 GDD01 WP001  [Tubulacao-transporte-agua]</v>
      </c>
      <c r="F131" s="69">
        <f t="shared" si="1"/>
        <v>54</v>
      </c>
      <c r="G131" s="5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outlineLevel="1">
      <c r="A132" s="83" t="s">
        <v>3431</v>
      </c>
      <c r="B132" s="84"/>
      <c r="C132" s="91" t="s">
        <v>3432</v>
      </c>
      <c r="D132" s="84" t="s">
        <v>3433</v>
      </c>
      <c r="E132" s="14" t="str">
        <f t="shared" si="3"/>
        <v>==G1 GH01 =G2 GDD01 WP002  [Tubulacao-transporte-agua-clarificada]</v>
      </c>
      <c r="F132" s="69">
        <f t="shared" si="1"/>
        <v>66</v>
      </c>
      <c r="G132" s="5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outlineLevel="2">
      <c r="A133" s="75" t="s">
        <v>3434</v>
      </c>
      <c r="B133" s="1" t="s">
        <v>3435</v>
      </c>
      <c r="C133" s="11" t="s">
        <v>3436</v>
      </c>
      <c r="D133" s="1" t="s">
        <v>3437</v>
      </c>
      <c r="E133" s="14" t="str">
        <f t="shared" si="3"/>
        <v>==G1 GH01 =G2 GDD01 QM001 -QM01  [Valvula-entrada-agua-filtro-A]</v>
      </c>
      <c r="F133" s="69">
        <f t="shared" si="1"/>
        <v>64</v>
      </c>
      <c r="G133" s="5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outlineLevel="2">
      <c r="A134" s="75" t="s">
        <v>3438</v>
      </c>
      <c r="B134" s="1" t="s">
        <v>3439</v>
      </c>
      <c r="C134" s="11" t="s">
        <v>3440</v>
      </c>
      <c r="D134" s="1" t="s">
        <v>3441</v>
      </c>
      <c r="E134" s="14" t="str">
        <f t="shared" si="3"/>
        <v>==G1 GH01 =G2 GDD01 QM001 -QM02  [Valvula-entrada-agua-filtro-B]</v>
      </c>
      <c r="F134" s="69">
        <f t="shared" si="1"/>
        <v>64</v>
      </c>
      <c r="G134" s="5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outlineLevel="1">
      <c r="A135" s="83" t="s">
        <v>3442</v>
      </c>
      <c r="B135" s="84"/>
      <c r="C135" s="91" t="s">
        <v>3443</v>
      </c>
      <c r="D135" s="84" t="s">
        <v>3444</v>
      </c>
      <c r="E135" s="14" t="str">
        <f t="shared" si="3"/>
        <v>==G1 GH01 =G2 GDD01 WP003  [Tubulacao-drenagem]</v>
      </c>
      <c r="F135" s="69">
        <f t="shared" si="1"/>
        <v>47</v>
      </c>
      <c r="G135" s="5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outlineLevel="2">
      <c r="A136" s="75" t="s">
        <v>3445</v>
      </c>
      <c r="B136" s="1" t="s">
        <v>3446</v>
      </c>
      <c r="C136" s="11" t="s">
        <v>3447</v>
      </c>
      <c r="D136" s="1" t="s">
        <v>3448</v>
      </c>
      <c r="E136" s="14" t="str">
        <f t="shared" si="3"/>
        <v>==G1 GH01 =G2 GDD01 QM001 -QM03  [Valvula-drenagem-clarificador]</v>
      </c>
      <c r="F136" s="69">
        <f t="shared" si="1"/>
        <v>64</v>
      </c>
      <c r="G136" s="5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>
      <c r="A137" s="65" t="s">
        <v>2793</v>
      </c>
      <c r="B137" s="66"/>
      <c r="C137" s="67" t="s">
        <v>3449</v>
      </c>
      <c r="D137" s="68" t="s">
        <v>3450</v>
      </c>
      <c r="E137" s="14" t="str">
        <f t="shared" si="3"/>
        <v>==G1 GH01 =G2 GDB01  [Sistema-Filtragem-ETA1]</v>
      </c>
      <c r="F137" s="69">
        <f t="shared" si="1"/>
        <v>45</v>
      </c>
      <c r="G137" s="5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outlineLevel="1">
      <c r="A138" s="70" t="s">
        <v>3451</v>
      </c>
      <c r="B138" s="71"/>
      <c r="C138" s="72" t="s">
        <v>3452</v>
      </c>
      <c r="D138" s="73" t="s">
        <v>3453</v>
      </c>
      <c r="E138" s="14" t="str">
        <f t="shared" si="3"/>
        <v>==G1 GH01 =G2 GDB01 HN001  [Funcao-Filtragem]</v>
      </c>
      <c r="F138" s="69">
        <f t="shared" si="1"/>
        <v>45</v>
      </c>
      <c r="G138" s="5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outlineLevel="2">
      <c r="A139" s="75" t="s">
        <v>3454</v>
      </c>
      <c r="B139" s="1" t="s">
        <v>3455</v>
      </c>
      <c r="C139" s="11" t="s">
        <v>3456</v>
      </c>
      <c r="D139" s="1" t="s">
        <v>3457</v>
      </c>
      <c r="E139" s="14" t="str">
        <f t="shared" si="3"/>
        <v>==G1 GH01 =G2 GDB01 HN001 -HN01  [Filtro-areia-A]</v>
      </c>
      <c r="F139" s="69">
        <f t="shared" si="1"/>
        <v>49</v>
      </c>
      <c r="G139" s="5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outlineLevel="2">
      <c r="A140" s="75" t="s">
        <v>3458</v>
      </c>
      <c r="B140" s="1" t="s">
        <v>3459</v>
      </c>
      <c r="C140" s="11" t="s">
        <v>3460</v>
      </c>
      <c r="D140" s="1" t="s">
        <v>3461</v>
      </c>
      <c r="E140" s="14" t="str">
        <f t="shared" si="3"/>
        <v>==G1 GH01 =G2 GDB01 HN001 -HN01 BP01  [Sensor-pressao-filtro-A]</v>
      </c>
      <c r="F140" s="69">
        <f t="shared" si="1"/>
        <v>63</v>
      </c>
      <c r="G140" s="5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outlineLevel="2">
      <c r="A141" s="75" t="s">
        <v>3462</v>
      </c>
      <c r="B141" s="1" t="s">
        <v>3463</v>
      </c>
      <c r="C141" s="11" t="s">
        <v>3464</v>
      </c>
      <c r="D141" s="1" t="s">
        <v>3465</v>
      </c>
      <c r="E141" s="14" t="str">
        <f t="shared" si="3"/>
        <v>==G1 GH01 =G2 GDB01 HN001 -HN02  [Filtro-areia-B]</v>
      </c>
      <c r="F141" s="69">
        <f t="shared" si="1"/>
        <v>49</v>
      </c>
      <c r="G141" s="5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outlineLevel="2">
      <c r="A142" s="75" t="s">
        <v>3466</v>
      </c>
      <c r="B142" s="1" t="s">
        <v>3467</v>
      </c>
      <c r="C142" s="11" t="s">
        <v>3468</v>
      </c>
      <c r="D142" s="1" t="s">
        <v>3469</v>
      </c>
      <c r="E142" s="14" t="str">
        <f t="shared" si="3"/>
        <v>==G1 GH01 =G2 GDB01 HN001 -HN02 BP01  [Sensor-pressao-filtro-B]</v>
      </c>
      <c r="F142" s="69">
        <f t="shared" si="1"/>
        <v>63</v>
      </c>
      <c r="G142" s="5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outlineLevel="1">
      <c r="A143" s="83" t="s">
        <v>3470</v>
      </c>
      <c r="B143" s="84"/>
      <c r="C143" s="91" t="s">
        <v>3471</v>
      </c>
      <c r="D143" s="84" t="s">
        <v>3472</v>
      </c>
      <c r="E143" s="14" t="str">
        <f t="shared" si="3"/>
        <v>==G1 GH01 =G2 GDB01 WP001  [Funcao-transporte-agua-filtro-A]</v>
      </c>
      <c r="F143" s="69">
        <f t="shared" si="1"/>
        <v>60</v>
      </c>
      <c r="G143" s="5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outlineLevel="2">
      <c r="A144" s="75" t="s">
        <v>3473</v>
      </c>
      <c r="B144" s="1" t="s">
        <v>3474</v>
      </c>
      <c r="C144" s="11" t="s">
        <v>3475</v>
      </c>
      <c r="D144" s="1" t="s">
        <v>3476</v>
      </c>
      <c r="E144" s="14" t="str">
        <f t="shared" si="3"/>
        <v>==G1 GH01 =G2 GDB01 HN001 -HN01 QM01  [Valvula-saida-agua-filtro-A]</v>
      </c>
      <c r="F144" s="69">
        <f t="shared" si="1"/>
        <v>67</v>
      </c>
      <c r="G144" s="5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outlineLevel="1">
      <c r="A145" s="83" t="s">
        <v>3477</v>
      </c>
      <c r="B145" s="84"/>
      <c r="C145" s="91" t="s">
        <v>3478</v>
      </c>
      <c r="D145" s="84" t="s">
        <v>3479</v>
      </c>
      <c r="E145" s="14" t="str">
        <f t="shared" si="3"/>
        <v>==G1 GH01 =G2 GDB01 WP002  [Funcao-transporte-agua-filtro-B]</v>
      </c>
      <c r="F145" s="69">
        <f t="shared" si="1"/>
        <v>60</v>
      </c>
      <c r="G145" s="5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outlineLevel="2">
      <c r="A146" s="75" t="s">
        <v>3480</v>
      </c>
      <c r="B146" s="1" t="s">
        <v>3481</v>
      </c>
      <c r="C146" s="11" t="s">
        <v>3482</v>
      </c>
      <c r="D146" s="1" t="s">
        <v>3483</v>
      </c>
      <c r="E146" s="14" t="str">
        <f t="shared" si="3"/>
        <v>==G1 GH01 =G2 GDB01 HN001 -HN02 QM01  [Valvula-saida-agua-filtro-B]</v>
      </c>
      <c r="F146" s="69">
        <f t="shared" si="1"/>
        <v>67</v>
      </c>
      <c r="G146" s="5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outlineLevel="1">
      <c r="A147" s="83" t="s">
        <v>3484</v>
      </c>
      <c r="B147" s="84"/>
      <c r="C147" s="91" t="s">
        <v>3485</v>
      </c>
      <c r="D147" s="84" t="s">
        <v>3486</v>
      </c>
      <c r="E147" s="14" t="str">
        <f t="shared" si="3"/>
        <v>==G1 GH01 =G2 GDB01 WP003  [Funcao-transporte-drenagem-filtro-A]</v>
      </c>
      <c r="F147" s="69">
        <f t="shared" si="1"/>
        <v>64</v>
      </c>
      <c r="G147" s="5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outlineLevel="2">
      <c r="A148" s="75" t="s">
        <v>3487</v>
      </c>
      <c r="B148" s="1" t="s">
        <v>3488</v>
      </c>
      <c r="C148" s="11" t="s">
        <v>3489</v>
      </c>
      <c r="D148" s="1" t="s">
        <v>3490</v>
      </c>
      <c r="E148" s="14" t="str">
        <f t="shared" si="3"/>
        <v>==G1 GH01 =G2 GDB01 QM001 -QM04  [Valvula-drenagem-filtro-A]</v>
      </c>
      <c r="F148" s="69">
        <f t="shared" si="1"/>
        <v>60</v>
      </c>
      <c r="G148" s="5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outlineLevel="2">
      <c r="A149" s="75" t="s">
        <v>3491</v>
      </c>
      <c r="B149" s="1" t="s">
        <v>3492</v>
      </c>
      <c r="C149" s="11" t="s">
        <v>3493</v>
      </c>
      <c r="D149" s="1" t="s">
        <v>3494</v>
      </c>
      <c r="E149" s="14" t="str">
        <f t="shared" si="3"/>
        <v>==G1 GH01 =G2 GDB01 QM001 -QM03  [Valvula-saida-agua-retrolavagem-filtro-A]</v>
      </c>
      <c r="F149" s="69">
        <f t="shared" si="1"/>
        <v>75</v>
      </c>
      <c r="G149" s="5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outlineLevel="1">
      <c r="A150" s="83" t="s">
        <v>3495</v>
      </c>
      <c r="B150" s="84"/>
      <c r="C150" s="91" t="s">
        <v>3496</v>
      </c>
      <c r="D150" s="84" t="s">
        <v>3497</v>
      </c>
      <c r="E150" s="14" t="str">
        <f t="shared" si="3"/>
        <v>==G1 GH01 =G2 GDB01 WP004  [Funcao-transporte-drenagem-filtro-B]</v>
      </c>
      <c r="F150" s="69">
        <f t="shared" si="1"/>
        <v>64</v>
      </c>
      <c r="G150" s="5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outlineLevel="2">
      <c r="A151" s="75" t="s">
        <v>3498</v>
      </c>
      <c r="B151" s="1" t="s">
        <v>3499</v>
      </c>
      <c r="C151" s="11" t="s">
        <v>3500</v>
      </c>
      <c r="D151" s="1" t="s">
        <v>3501</v>
      </c>
      <c r="E151" s="14" t="str">
        <f t="shared" si="3"/>
        <v>==G1 GH01 =G2 GDB01 QM001 -QM02  [Valvula-drenagem-filtro-B]</v>
      </c>
      <c r="F151" s="69">
        <f t="shared" si="1"/>
        <v>60</v>
      </c>
      <c r="G151" s="5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outlineLevel="2">
      <c r="A152" s="75" t="s">
        <v>3502</v>
      </c>
      <c r="B152" s="1" t="s">
        <v>3503</v>
      </c>
      <c r="C152" s="11" t="s">
        <v>3504</v>
      </c>
      <c r="D152" s="1" t="s">
        <v>3505</v>
      </c>
      <c r="E152" s="14" t="str">
        <f t="shared" si="3"/>
        <v>==G1 GH01 =G2 GDB01 QM001 -QM01  [Valvula-saida-agua-retrolavagem-filtro-B]</v>
      </c>
      <c r="F152" s="69">
        <f t="shared" si="1"/>
        <v>75</v>
      </c>
      <c r="G152" s="5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outlineLevel="1">
      <c r="A153" s="83" t="s">
        <v>3506</v>
      </c>
      <c r="B153" s="84"/>
      <c r="C153" s="91" t="s">
        <v>3507</v>
      </c>
      <c r="D153" s="84" t="s">
        <v>3508</v>
      </c>
      <c r="E153" s="14" t="str">
        <f t="shared" si="3"/>
        <v>==G1 GH01 =G2 GDB01 WP005  [Funcao-transporte-agua-normal-filtro-A]</v>
      </c>
      <c r="F153" s="69">
        <f t="shared" si="1"/>
        <v>67</v>
      </c>
      <c r="G153" s="5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outlineLevel="2">
      <c r="A154" s="75" t="s">
        <v>3509</v>
      </c>
      <c r="B154" s="1" t="s">
        <v>3510</v>
      </c>
      <c r="C154" s="11" t="s">
        <v>3511</v>
      </c>
      <c r="D154" s="1" t="s">
        <v>3512</v>
      </c>
      <c r="E154" s="14" t="str">
        <f t="shared" si="3"/>
        <v>==G1 GH01 =G2 GDB01 HN001 -HN01 BF01  [Detector-fluxo-agua-entrada-filtro-A]</v>
      </c>
      <c r="F154" s="69">
        <f t="shared" si="1"/>
        <v>76</v>
      </c>
      <c r="G154" s="5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outlineLevel="1">
      <c r="A155" s="83" t="s">
        <v>3513</v>
      </c>
      <c r="B155" s="84"/>
      <c r="C155" s="91" t="s">
        <v>3514</v>
      </c>
      <c r="D155" s="84" t="s">
        <v>3515</v>
      </c>
      <c r="E155" s="14" t="str">
        <f t="shared" si="3"/>
        <v>==G1 GH01 =G2 GDB01 WP006  [Funcao-transporte-agua-lavado-filtro-A]</v>
      </c>
      <c r="F155" s="69">
        <f t="shared" si="1"/>
        <v>67</v>
      </c>
      <c r="G155" s="5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outlineLevel="2">
      <c r="A156" s="75" t="s">
        <v>3516</v>
      </c>
      <c r="B156" s="1" t="s">
        <v>3517</v>
      </c>
      <c r="C156" s="11" t="s">
        <v>3518</v>
      </c>
      <c r="D156" s="1" t="s">
        <v>3519</v>
      </c>
      <c r="E156" s="14" t="str">
        <f t="shared" si="3"/>
        <v>==G1 GH01 =G2 GDB01 HN001 -HN01 BF02  [Detector-fluxo-agua-entrada-retrolavagem-filtro-A]</v>
      </c>
      <c r="F156" s="69">
        <f t="shared" si="1"/>
        <v>89</v>
      </c>
      <c r="G156" s="5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outlineLevel="1">
      <c r="A157" s="83" t="s">
        <v>3520</v>
      </c>
      <c r="B157" s="84"/>
      <c r="C157" s="91" t="s">
        <v>3521</v>
      </c>
      <c r="D157" s="84" t="s">
        <v>3522</v>
      </c>
      <c r="E157" s="14" t="str">
        <f t="shared" si="3"/>
        <v>==G1 GH01 =G2 GDB01 WP007  [Funcao-transporte-agua-normal-filtro-B]</v>
      </c>
      <c r="F157" s="69">
        <f t="shared" si="1"/>
        <v>67</v>
      </c>
      <c r="G157" s="5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outlineLevel="2">
      <c r="A158" s="75" t="s">
        <v>3523</v>
      </c>
      <c r="B158" s="1" t="s">
        <v>3524</v>
      </c>
      <c r="C158" s="11" t="s">
        <v>3525</v>
      </c>
      <c r="D158" s="1" t="s">
        <v>3526</v>
      </c>
      <c r="E158" s="14" t="str">
        <f t="shared" si="3"/>
        <v>==G1 GH01 =G2 GDB01 HN001 -HN02 BF01  [Detector-fluxo-agua-entrada-filtro-B]</v>
      </c>
      <c r="F158" s="69">
        <f t="shared" si="1"/>
        <v>76</v>
      </c>
      <c r="G158" s="5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outlineLevel="1">
      <c r="A159" s="83" t="s">
        <v>3527</v>
      </c>
      <c r="B159" s="84"/>
      <c r="C159" s="91" t="s">
        <v>3528</v>
      </c>
      <c r="D159" s="84" t="s">
        <v>3529</v>
      </c>
      <c r="E159" s="14" t="str">
        <f t="shared" si="3"/>
        <v>==G1 GH01 =G2 GDB01 WP008  [Funcao-transporte-agua-lavado-filtro-B]</v>
      </c>
      <c r="F159" s="69">
        <f t="shared" si="1"/>
        <v>67</v>
      </c>
      <c r="G159" s="5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outlineLevel="2">
      <c r="A160" s="75" t="s">
        <v>3530</v>
      </c>
      <c r="B160" s="1" t="s">
        <v>3531</v>
      </c>
      <c r="C160" s="11" t="s">
        <v>3532</v>
      </c>
      <c r="D160" s="1" t="s">
        <v>3533</v>
      </c>
      <c r="E160" s="14" t="str">
        <f t="shared" si="3"/>
        <v>==G1 GH01 =G2 GDB01 HN001 -HN02 BF02  [Detector-fluxo-agua-entrada-retrolavagem-filtro-B]</v>
      </c>
      <c r="F160" s="69"/>
      <c r="G160" s="5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>
      <c r="A161" s="109" t="s">
        <v>3534</v>
      </c>
      <c r="B161" s="66"/>
      <c r="C161" s="67" t="s">
        <v>3535</v>
      </c>
      <c r="D161" s="68" t="s">
        <v>3536</v>
      </c>
      <c r="E161" s="14" t="str">
        <f t="shared" si="3"/>
        <v>==G1 GH01 =G2 GDL01  [Sistema-Armazenamento-Agua-ETA1]</v>
      </c>
      <c r="F161" s="69">
        <f t="shared" ref="F161:F293" si="4">LEN(E161)</f>
        <v>54</v>
      </c>
      <c r="G161" s="5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outlineLevel="1">
      <c r="A162" s="83" t="s">
        <v>3537</v>
      </c>
      <c r="B162" s="110"/>
      <c r="C162" s="91" t="s">
        <v>3538</v>
      </c>
      <c r="D162" s="84" t="s">
        <v>3129</v>
      </c>
      <c r="E162" s="14" t="str">
        <f t="shared" si="3"/>
        <v>==G1 GH01 =G2 GDL01 WP001  [Funcao-transporte-agua-potavel]</v>
      </c>
      <c r="F162" s="69">
        <f t="shared" si="4"/>
        <v>59</v>
      </c>
      <c r="G162" s="5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outlineLevel="2">
      <c r="A163" s="75" t="s">
        <v>3539</v>
      </c>
      <c r="B163" s="1" t="s">
        <v>3540</v>
      </c>
      <c r="C163" s="11" t="s">
        <v>3541</v>
      </c>
      <c r="D163" s="1" t="s">
        <v>3542</v>
      </c>
      <c r="E163" s="14" t="str">
        <f t="shared" si="3"/>
        <v>==G1 GH01 =G2 GDL01 QM001 -QM01  [Valvula-saida-agua]</v>
      </c>
      <c r="F163" s="69">
        <f t="shared" si="4"/>
        <v>53</v>
      </c>
      <c r="G163" s="5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outlineLevel="2">
      <c r="A164" s="75" t="s">
        <v>3543</v>
      </c>
      <c r="B164" s="1" t="s">
        <v>3544</v>
      </c>
      <c r="C164" s="11" t="s">
        <v>3545</v>
      </c>
      <c r="D164" s="1" t="s">
        <v>3546</v>
      </c>
      <c r="E164" s="14" t="str">
        <f t="shared" si="3"/>
        <v>==G1 GH01 =G2 GDL01 QM001 -QM02  [Valvula-manutencao-sensor-PH]</v>
      </c>
      <c r="F164" s="69">
        <f t="shared" si="4"/>
        <v>63</v>
      </c>
      <c r="G164" s="5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outlineLevel="2">
      <c r="A165" s="75" t="s">
        <v>3547</v>
      </c>
      <c r="B165" s="1" t="s">
        <v>3548</v>
      </c>
      <c r="C165" s="11" t="s">
        <v>3549</v>
      </c>
      <c r="D165" s="1" t="s">
        <v>3550</v>
      </c>
      <c r="E165" s="14" t="str">
        <f t="shared" si="3"/>
        <v>==G1 GH01 =G2 GDL01 QM001 -QM03  [Valvula-drenagem-amostra-agua]</v>
      </c>
      <c r="F165" s="69">
        <f t="shared" si="4"/>
        <v>64</v>
      </c>
      <c r="G165" s="5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outlineLevel="2">
      <c r="A166" s="75" t="s">
        <v>3551</v>
      </c>
      <c r="B166" s="1" t="s">
        <v>3552</v>
      </c>
      <c r="C166" s="11" t="s">
        <v>3553</v>
      </c>
      <c r="D166" s="1" t="s">
        <v>3554</v>
      </c>
      <c r="E166" s="14" t="str">
        <f t="shared" si="3"/>
        <v>==G1 GH01 =G2 GDL01 BQ001 -BQ01  [Sensor-PH]</v>
      </c>
      <c r="F166" s="69">
        <f t="shared" si="4"/>
        <v>44</v>
      </c>
      <c r="G166" s="5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outlineLevel="2">
      <c r="A167" s="75" t="s">
        <v>3555</v>
      </c>
      <c r="B167" s="1" t="s">
        <v>3556</v>
      </c>
      <c r="C167" s="11" t="s">
        <v>3557</v>
      </c>
      <c r="D167" s="1" t="s">
        <v>3558</v>
      </c>
      <c r="E167" s="14" t="str">
        <f t="shared" si="3"/>
        <v>==G1 GH01 =G2 GDL01 BQ001 -BQ02  [Sensor-cloro]</v>
      </c>
      <c r="F167" s="69">
        <f t="shared" si="4"/>
        <v>47</v>
      </c>
      <c r="G167" s="5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outlineLevel="2">
      <c r="A168" s="95" t="s">
        <v>3559</v>
      </c>
      <c r="B168" s="96" t="s">
        <v>3560</v>
      </c>
      <c r="C168" s="111" t="s">
        <v>3561</v>
      </c>
      <c r="D168" s="96" t="s">
        <v>3562</v>
      </c>
      <c r="E168" s="98" t="str">
        <f t="shared" si="3"/>
        <v>==G1 GH01 =G2 GDL01 BQ001 -BQ03  [Sensor-turbidez]</v>
      </c>
      <c r="F168" s="99">
        <f t="shared" si="4"/>
        <v>50</v>
      </c>
      <c r="G168" s="5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>
      <c r="A169" s="59" t="s">
        <v>3563</v>
      </c>
      <c r="B169" s="60"/>
      <c r="C169" s="112" t="s">
        <v>3564</v>
      </c>
      <c r="D169" s="62" t="s">
        <v>3212</v>
      </c>
      <c r="E169" s="63" t="str">
        <f>CONCATENATE(C169," [",D169,"]")</f>
        <v>==G1 GH01 =G3 [ETA 1]</v>
      </c>
      <c r="F169" s="64">
        <f t="shared" si="4"/>
        <v>21</v>
      </c>
      <c r="G169" s="5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>
      <c r="A170" s="65" t="s">
        <v>2806</v>
      </c>
      <c r="B170" s="66"/>
      <c r="C170" s="67" t="s">
        <v>3565</v>
      </c>
      <c r="D170" s="68" t="s">
        <v>3566</v>
      </c>
      <c r="E170" s="14" t="str">
        <f t="shared" ref="E170:E293" si="5">CONCATENATE(C170," ",$E$2," [",D170,"]")</f>
        <v>==G1 GH01 =G3 GDN00  [Fornecimento-Quimicos-ETA1A]</v>
      </c>
      <c r="F170" s="69">
        <f t="shared" si="4"/>
        <v>50</v>
      </c>
      <c r="G170" s="5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outlineLevel="1">
      <c r="A171" s="70" t="s">
        <v>3013</v>
      </c>
      <c r="B171" s="71"/>
      <c r="C171" s="72" t="s">
        <v>3567</v>
      </c>
      <c r="D171" s="73" t="s">
        <v>3015</v>
      </c>
      <c r="E171" s="14" t="str">
        <f t="shared" si="5"/>
        <v>==G1 GH01 =G3 GDN01  [Fornecimento-Carbonato-Sodio]</v>
      </c>
      <c r="F171" s="69">
        <f t="shared" si="4"/>
        <v>51</v>
      </c>
      <c r="G171" s="5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outlineLevel="2">
      <c r="A172" s="83" t="s">
        <v>3216</v>
      </c>
      <c r="B172" s="84"/>
      <c r="C172" s="85" t="s">
        <v>3568</v>
      </c>
      <c r="D172" s="84" t="s">
        <v>3218</v>
      </c>
      <c r="E172" s="14" t="str">
        <f t="shared" si="5"/>
        <v>==G1 GH01 =G3 GDN01 WP001  [Funcao-transporte-carbonato-sodio]</v>
      </c>
      <c r="F172" s="69">
        <f t="shared" si="4"/>
        <v>62</v>
      </c>
      <c r="G172" s="5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outlineLevel="2">
      <c r="A173" s="83" t="s">
        <v>3043</v>
      </c>
      <c r="B173" s="84"/>
      <c r="C173" s="85" t="s">
        <v>3569</v>
      </c>
      <c r="D173" s="84" t="s">
        <v>3045</v>
      </c>
      <c r="E173" s="14" t="str">
        <f t="shared" si="5"/>
        <v>==G1 GH01 =G3 GDN01 WP002  [Funcao-transporte-ar]</v>
      </c>
      <c r="F173" s="69">
        <f t="shared" si="4"/>
        <v>49</v>
      </c>
      <c r="G173" s="5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outlineLevel="2">
      <c r="A174" s="75" t="s">
        <v>3220</v>
      </c>
      <c r="B174" s="1" t="s">
        <v>3570</v>
      </c>
      <c r="C174" s="11" t="s">
        <v>3571</v>
      </c>
      <c r="D174" s="1" t="s">
        <v>3164</v>
      </c>
      <c r="E174" s="14" t="str">
        <f t="shared" si="5"/>
        <v>==G1 GH01 =G3 GDN01 QM001 -QM01  [Valvula-carbonato-sodio]</v>
      </c>
      <c r="F174" s="69">
        <f t="shared" si="4"/>
        <v>58</v>
      </c>
      <c r="G174" s="5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outlineLevel="1">
      <c r="A175" s="70" t="s">
        <v>3050</v>
      </c>
      <c r="B175" s="71"/>
      <c r="C175" s="72" t="s">
        <v>3572</v>
      </c>
      <c r="D175" s="73" t="s">
        <v>3052</v>
      </c>
      <c r="E175" s="14" t="str">
        <f t="shared" si="5"/>
        <v>==G1 GH01 =G3 GDN02  [Fornecimento-Sulfato-Aluminio]</v>
      </c>
      <c r="F175" s="69">
        <f t="shared" si="4"/>
        <v>52</v>
      </c>
      <c r="G175" s="5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outlineLevel="2">
      <c r="A176" s="83" t="s">
        <v>3224</v>
      </c>
      <c r="B176" s="84"/>
      <c r="C176" s="85" t="s">
        <v>3573</v>
      </c>
      <c r="D176" s="84" t="s">
        <v>3226</v>
      </c>
      <c r="E176" s="14" t="str">
        <f t="shared" si="5"/>
        <v>==G1 GH01 =G3 GDN02 WP001  [Funcao-transporte-sulfato-aluminio]</v>
      </c>
      <c r="F176" s="69">
        <f t="shared" si="4"/>
        <v>63</v>
      </c>
      <c r="G176" s="5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outlineLevel="2">
      <c r="A177" s="83" t="s">
        <v>3043</v>
      </c>
      <c r="B177" s="84"/>
      <c r="C177" s="85" t="s">
        <v>3574</v>
      </c>
      <c r="D177" s="84" t="s">
        <v>3045</v>
      </c>
      <c r="E177" s="14" t="str">
        <f t="shared" si="5"/>
        <v>==G1 GH01 =G3 GDN02 WP002  [Funcao-transporte-ar]</v>
      </c>
      <c r="F177" s="69">
        <f t="shared" si="4"/>
        <v>49</v>
      </c>
      <c r="G177" s="5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outlineLevel="2">
      <c r="A178" s="75" t="s">
        <v>3575</v>
      </c>
      <c r="B178" s="1" t="s">
        <v>3576</v>
      </c>
      <c r="C178" s="11" t="s">
        <v>3577</v>
      </c>
      <c r="D178" s="1" t="s">
        <v>3168</v>
      </c>
      <c r="E178" s="14" t="str">
        <f t="shared" si="5"/>
        <v>==G1 GH01 =G3 GDN02 QM001 -QM01  [Valvula-sulfato-aluminio]</v>
      </c>
      <c r="F178" s="69">
        <f t="shared" si="4"/>
        <v>59</v>
      </c>
      <c r="G178" s="5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outlineLevel="1">
      <c r="A179" s="70" t="s">
        <v>3085</v>
      </c>
      <c r="B179" s="71"/>
      <c r="C179" s="72" t="s">
        <v>3578</v>
      </c>
      <c r="D179" s="73" t="s">
        <v>3087</v>
      </c>
      <c r="E179" s="14" t="str">
        <f t="shared" si="5"/>
        <v>==G1 GH01 =G3 GDN03  [Fornecimento-Hipoclorito-Sodio]</v>
      </c>
      <c r="F179" s="69">
        <f t="shared" si="4"/>
        <v>53</v>
      </c>
      <c r="G179" s="5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outlineLevel="2">
      <c r="A180" s="75" t="s">
        <v>3579</v>
      </c>
      <c r="B180" s="1" t="s">
        <v>3580</v>
      </c>
      <c r="C180" s="11" t="s">
        <v>3581</v>
      </c>
      <c r="D180" s="1" t="s">
        <v>3582</v>
      </c>
      <c r="E180" s="14" t="str">
        <f t="shared" si="5"/>
        <v>==G1 GH01 =G3 GDN03 GP001 -GP01  [Bomba-dosificadora-hipoclorito-sodio]</v>
      </c>
      <c r="F180" s="69">
        <f t="shared" si="4"/>
        <v>71</v>
      </c>
      <c r="G180" s="5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outlineLevel="2">
      <c r="A181" s="86" t="s">
        <v>3583</v>
      </c>
      <c r="B181" s="84"/>
      <c r="C181" s="85" t="s">
        <v>3584</v>
      </c>
      <c r="D181" s="84" t="s">
        <v>3585</v>
      </c>
      <c r="E181" s="14" t="str">
        <f t="shared" si="5"/>
        <v>==G1 GH01 =G3 GDN03 WP001  [Funcao-transporte-hipoclorito-sodio-ETA1]</v>
      </c>
      <c r="F181" s="69">
        <f t="shared" si="4"/>
        <v>69</v>
      </c>
      <c r="G181" s="5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outlineLevel="2">
      <c r="A182" s="75" t="s">
        <v>3586</v>
      </c>
      <c r="B182" s="1" t="s">
        <v>3587</v>
      </c>
      <c r="C182" s="11" t="s">
        <v>3588</v>
      </c>
      <c r="D182" s="1" t="s">
        <v>3242</v>
      </c>
      <c r="E182" s="14" t="str">
        <f t="shared" si="5"/>
        <v>==G1 GH01 =G3 GDN03 BF001 -BF01  [Caudalimetro-hipoclorito-sodio]</v>
      </c>
      <c r="F182" s="69">
        <f t="shared" si="4"/>
        <v>65</v>
      </c>
      <c r="G182" s="5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>
      <c r="A183" s="65" t="s">
        <v>2803</v>
      </c>
      <c r="B183" s="66"/>
      <c r="C183" s="67" t="s">
        <v>3244</v>
      </c>
      <c r="D183" s="68" t="s">
        <v>3245</v>
      </c>
      <c r="E183" s="14" t="str">
        <f t="shared" si="5"/>
        <v>==G1 GH01 =G2 GA01  [Fornecimento-Agua-Bruta-ETA1]</v>
      </c>
      <c r="F183" s="69">
        <f t="shared" si="4"/>
        <v>50</v>
      </c>
      <c r="G183" s="5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outlineLevel="1">
      <c r="A184" s="83" t="s">
        <v>3121</v>
      </c>
      <c r="B184" s="88"/>
      <c r="C184" s="91" t="s">
        <v>3589</v>
      </c>
      <c r="D184" s="84" t="s">
        <v>3247</v>
      </c>
      <c r="E184" s="14" t="str">
        <f t="shared" si="5"/>
        <v>==G1 GH01 =G3 GA01 WP001  [Funcao-Transporte-agua-bruta]</v>
      </c>
      <c r="F184" s="69">
        <f t="shared" si="4"/>
        <v>56</v>
      </c>
      <c r="G184" s="5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outlineLevel="2">
      <c r="A185" s="75" t="s">
        <v>3248</v>
      </c>
      <c r="B185" s="1" t="s">
        <v>3590</v>
      </c>
      <c r="C185" s="11" t="s">
        <v>3591</v>
      </c>
      <c r="D185" s="1" t="s">
        <v>3251</v>
      </c>
      <c r="E185" s="14" t="str">
        <f t="shared" si="5"/>
        <v>==G1 GH01 =G3 GA01 QM001 -QM01  [Valvula-manual-agua-bruta]</v>
      </c>
      <c r="F185" s="69">
        <f t="shared" si="4"/>
        <v>59</v>
      </c>
      <c r="G185" s="5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outlineLevel="2">
      <c r="A186" s="75" t="s">
        <v>3592</v>
      </c>
      <c r="B186" s="1" t="s">
        <v>3593</v>
      </c>
      <c r="C186" s="11" t="s">
        <v>3594</v>
      </c>
      <c r="D186" s="1" t="s">
        <v>3255</v>
      </c>
      <c r="E186" s="14" t="str">
        <f t="shared" si="5"/>
        <v>==G1 GH01 =G3 GA01 QM001 -QM02  [Valvula-agua-bruta]</v>
      </c>
      <c r="F186" s="69">
        <f t="shared" si="4"/>
        <v>52</v>
      </c>
      <c r="G186" s="5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outlineLevel="2">
      <c r="A187" s="75" t="s">
        <v>3595</v>
      </c>
      <c r="B187" s="1" t="s">
        <v>3596</v>
      </c>
      <c r="C187" s="11" t="s">
        <v>3597</v>
      </c>
      <c r="D187" s="1" t="s">
        <v>3598</v>
      </c>
      <c r="E187" s="14" t="str">
        <f t="shared" si="5"/>
        <v>==G1 GH01 =G3 GA01 QM001 -QM03  [Valvula-reguladora-pressao-agua-bruta]</v>
      </c>
      <c r="F187" s="69">
        <f t="shared" si="4"/>
        <v>71</v>
      </c>
      <c r="G187" s="5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outlineLevel="2">
      <c r="A188" s="75" t="s">
        <v>3256</v>
      </c>
      <c r="B188" s="1" t="s">
        <v>3599</v>
      </c>
      <c r="C188" s="11" t="s">
        <v>3600</v>
      </c>
      <c r="D188" s="1" t="s">
        <v>3259</v>
      </c>
      <c r="E188" s="14" t="str">
        <f t="shared" si="5"/>
        <v>==G1 GH01 =G3 GA01 BF001 -BF01  [Caudalimetro]</v>
      </c>
      <c r="F188" s="69">
        <f t="shared" si="4"/>
        <v>46</v>
      </c>
      <c r="G188" s="5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outlineLevel="2">
      <c r="A189" s="75" t="s">
        <v>3601</v>
      </c>
      <c r="B189" s="1" t="s">
        <v>3602</v>
      </c>
      <c r="C189" s="11" t="s">
        <v>3603</v>
      </c>
      <c r="D189" s="1" t="s">
        <v>3604</v>
      </c>
      <c r="E189" s="14" t="str">
        <f t="shared" si="5"/>
        <v>==G1 GH01 =G3 GA01 BF001 -BF02  [Detector-fluxo-agua-bruta]</v>
      </c>
      <c r="F189" s="69">
        <f t="shared" si="4"/>
        <v>59</v>
      </c>
      <c r="G189" s="5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outlineLevel="2">
      <c r="A190" s="75" t="s">
        <v>3605</v>
      </c>
      <c r="B190" s="1" t="s">
        <v>3606</v>
      </c>
      <c r="C190" s="11" t="s">
        <v>3607</v>
      </c>
      <c r="D190" s="1" t="s">
        <v>3266</v>
      </c>
      <c r="E190" s="14" t="str">
        <f t="shared" si="5"/>
        <v>==G1 GH01 =G3 GA01 BQ001 -BQ01  [Medidor-PH]</v>
      </c>
      <c r="F190" s="69">
        <f t="shared" si="4"/>
        <v>44</v>
      </c>
      <c r="G190" s="5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outlineLevel="2">
      <c r="A191" s="75" t="s">
        <v>3608</v>
      </c>
      <c r="B191" s="1" t="s">
        <v>3609</v>
      </c>
      <c r="C191" s="11" t="s">
        <v>3610</v>
      </c>
      <c r="D191" s="1" t="s">
        <v>3270</v>
      </c>
      <c r="E191" s="14" t="str">
        <f t="shared" si="5"/>
        <v>==G1 GH01 =G3 GA01 BQ001 -BQ02  [Turbidimetro]</v>
      </c>
      <c r="F191" s="69">
        <f t="shared" si="4"/>
        <v>46</v>
      </c>
      <c r="G191" s="5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outlineLevel="2">
      <c r="A192" s="75" t="s">
        <v>3611</v>
      </c>
      <c r="B192" s="1" t="s">
        <v>3612</v>
      </c>
      <c r="C192" s="11" t="s">
        <v>3613</v>
      </c>
      <c r="D192" s="1" t="s">
        <v>3116</v>
      </c>
      <c r="E192" s="14" t="str">
        <f t="shared" si="5"/>
        <v>==G1 GH01 =G3 GA01 BP001 -BP01  [Transmissor-pressao]</v>
      </c>
      <c r="F192" s="69">
        <f t="shared" si="4"/>
        <v>53</v>
      </c>
      <c r="G192" s="5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>
      <c r="A193" s="65" t="s">
        <v>2809</v>
      </c>
      <c r="B193" s="66"/>
      <c r="C193" s="103" t="s">
        <v>3614</v>
      </c>
      <c r="D193" s="68" t="s">
        <v>3615</v>
      </c>
      <c r="E193" s="14" t="str">
        <f t="shared" si="5"/>
        <v>==G1 GH01 =G3 GAD00  [Sistema-Dosagem-ETA1A]</v>
      </c>
      <c r="F193" s="69">
        <f t="shared" si="4"/>
        <v>44</v>
      </c>
      <c r="G193" s="5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outlineLevel="1">
      <c r="A194" s="75" t="s">
        <v>3616</v>
      </c>
      <c r="B194" s="1" t="s">
        <v>3617</v>
      </c>
      <c r="C194" s="77" t="s">
        <v>3618</v>
      </c>
      <c r="D194" s="1" t="s">
        <v>3276</v>
      </c>
      <c r="E194" s="14" t="str">
        <f t="shared" si="5"/>
        <v>==G1 GH01 =G3 GAD01 GP001 -GP01  [Bomba-peristaltica-reserva]</v>
      </c>
      <c r="F194" s="69">
        <f t="shared" si="4"/>
        <v>61</v>
      </c>
      <c r="G194" s="5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outlineLevel="1">
      <c r="A195" s="70" t="s">
        <v>3013</v>
      </c>
      <c r="B195" s="71"/>
      <c r="C195" s="104" t="s">
        <v>3619</v>
      </c>
      <c r="D195" s="73" t="s">
        <v>3278</v>
      </c>
      <c r="E195" s="14" t="str">
        <f t="shared" si="5"/>
        <v>==G1 GH01 =G3 GAD01  [Sistema-Dosagem-Carbonato-Sodio]</v>
      </c>
      <c r="F195" s="69">
        <f t="shared" si="4"/>
        <v>54</v>
      </c>
      <c r="G195" s="5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outlineLevel="2">
      <c r="A196" s="75" t="s">
        <v>3279</v>
      </c>
      <c r="B196" s="1" t="s">
        <v>3620</v>
      </c>
      <c r="C196" s="11" t="s">
        <v>3621</v>
      </c>
      <c r="D196" s="1" t="s">
        <v>3282</v>
      </c>
      <c r="E196" s="14" t="str">
        <f t="shared" si="5"/>
        <v>==G1 GH01 =G3 GAD01 HW001 -HW01  [Agitador-carbonato-sodio]</v>
      </c>
      <c r="F196" s="69">
        <f t="shared" si="4"/>
        <v>59</v>
      </c>
      <c r="G196" s="5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outlineLevel="2">
      <c r="A197" s="75" t="s">
        <v>3283</v>
      </c>
      <c r="B197" s="1" t="s">
        <v>3622</v>
      </c>
      <c r="C197" s="11" t="s">
        <v>3623</v>
      </c>
      <c r="D197" s="1" t="s">
        <v>3286</v>
      </c>
      <c r="E197" s="14" t="str">
        <f t="shared" si="5"/>
        <v>==G1 GH01 =G3 GAD01 HW001 -CM01  [Tanque-solucao-carbonato-sodio]</v>
      </c>
      <c r="F197" s="69">
        <f t="shared" si="4"/>
        <v>65</v>
      </c>
      <c r="G197" s="5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outlineLevel="2">
      <c r="A198" s="75" t="s">
        <v>3624</v>
      </c>
      <c r="B198" s="1" t="s">
        <v>3625</v>
      </c>
      <c r="C198" s="11" t="s">
        <v>3626</v>
      </c>
      <c r="D198" s="1" t="s">
        <v>3290</v>
      </c>
      <c r="E198" s="14" t="str">
        <f t="shared" si="5"/>
        <v>==G1 GH01 =G3 GAD01 HW001 -CM01 BL01  [Sensor-nivel-tanque-carbonato-sodio]</v>
      </c>
      <c r="F198" s="69">
        <f t="shared" si="4"/>
        <v>75</v>
      </c>
      <c r="G198" s="5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outlineLevel="2">
      <c r="A199" s="92" t="s">
        <v>3627</v>
      </c>
      <c r="B199" s="1" t="s">
        <v>3628</v>
      </c>
      <c r="C199" s="11" t="s">
        <v>3629</v>
      </c>
      <c r="D199" s="1" t="s">
        <v>3343</v>
      </c>
      <c r="E199" s="14" t="str">
        <f t="shared" si="5"/>
        <v>==G1 GH01 =G3 GAD01 GL001 -GL01  [Dosificador-sulfato-aluminio]</v>
      </c>
      <c r="F199" s="69">
        <f t="shared" si="4"/>
        <v>63</v>
      </c>
      <c r="G199" s="5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outlineLevel="2">
      <c r="A200" s="92" t="s">
        <v>3344</v>
      </c>
      <c r="B200" s="1" t="s">
        <v>3630</v>
      </c>
      <c r="C200" s="11" t="s">
        <v>3631</v>
      </c>
      <c r="D200" s="1" t="s">
        <v>3347</v>
      </c>
      <c r="E200" s="14" t="str">
        <f t="shared" si="5"/>
        <v>==G1 GH01 =G3 GAD01 GL001 -GL01 QR01  [Portinhola-dosificadora-sulfato-aluminio]</v>
      </c>
      <c r="F200" s="69">
        <f t="shared" si="4"/>
        <v>80</v>
      </c>
      <c r="G200" s="5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outlineLevel="2">
      <c r="A201" s="92" t="s">
        <v>3632</v>
      </c>
      <c r="B201" s="1" t="s">
        <v>3633</v>
      </c>
      <c r="C201" s="77" t="s">
        <v>3634</v>
      </c>
      <c r="D201" s="1" t="s">
        <v>3079</v>
      </c>
      <c r="E201" s="14" t="str">
        <f t="shared" si="5"/>
        <v>==G1 GH01 =G3 GAD01 CM001 CM01 GS01  [Fluidificador-tanque-sulfato-aluminio]</v>
      </c>
      <c r="F201" s="69">
        <f t="shared" si="4"/>
        <v>76</v>
      </c>
      <c r="G201" s="5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outlineLevel="2">
      <c r="A202" s="92" t="s">
        <v>3635</v>
      </c>
      <c r="B202" s="1" t="s">
        <v>3636</v>
      </c>
      <c r="C202" s="77" t="s">
        <v>3637</v>
      </c>
      <c r="D202" s="1" t="s">
        <v>3351</v>
      </c>
      <c r="E202" s="14" t="str">
        <f t="shared" si="5"/>
        <v>==G1 GH01 =G3 GAD01 CM001 -CM01  [Tanque-dosificador-sulfato-aluminio]</v>
      </c>
      <c r="F202" s="69">
        <f t="shared" si="4"/>
        <v>70</v>
      </c>
      <c r="G202" s="5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outlineLevel="2">
      <c r="A203" s="92" t="s">
        <v>3638</v>
      </c>
      <c r="B203" s="1" t="s">
        <v>3639</v>
      </c>
      <c r="C203" s="77" t="s">
        <v>3640</v>
      </c>
      <c r="D203" s="1" t="s">
        <v>3355</v>
      </c>
      <c r="E203" s="14" t="str">
        <f t="shared" si="5"/>
        <v>==G1 GH01 =G3 GAD01 CM001 -CM01 BL01  [Sensor-nivel-max-tanque-sulfato-aluminio]</v>
      </c>
      <c r="F203" s="69">
        <f t="shared" si="4"/>
        <v>80</v>
      </c>
      <c r="G203" s="5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outlineLevel="2">
      <c r="A204" s="92" t="s">
        <v>3641</v>
      </c>
      <c r="B204" s="1" t="s">
        <v>3642</v>
      </c>
      <c r="C204" s="77" t="s">
        <v>3643</v>
      </c>
      <c r="D204" s="1" t="s">
        <v>3359</v>
      </c>
      <c r="E204" s="14" t="str">
        <f t="shared" si="5"/>
        <v>==G1 GH01 =G3 GAD01 CM001 -CM01 BL02  [Sensor-nivel-min-tanque-sulfato-aluminio]</v>
      </c>
      <c r="F204" s="69">
        <f t="shared" si="4"/>
        <v>80</v>
      </c>
      <c r="G204" s="5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outlineLevel="2">
      <c r="A205" s="83" t="s">
        <v>3314</v>
      </c>
      <c r="B205" s="88"/>
      <c r="C205" s="91" t="s">
        <v>3644</v>
      </c>
      <c r="D205" s="84" t="s">
        <v>3316</v>
      </c>
      <c r="E205" s="14" t="str">
        <f t="shared" si="5"/>
        <v>==G1 GH01 =G3 GAD01 WP001  [Tubulacao-transporte-carbonato-sodio]</v>
      </c>
      <c r="F205" s="69">
        <f t="shared" si="4"/>
        <v>65</v>
      </c>
      <c r="G205" s="5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outlineLevel="2">
      <c r="A206" s="75" t="s">
        <v>3645</v>
      </c>
      <c r="B206" s="1" t="s">
        <v>3646</v>
      </c>
      <c r="C206" s="11" t="s">
        <v>3618</v>
      </c>
      <c r="D206" s="1" t="s">
        <v>3320</v>
      </c>
      <c r="E206" s="14" t="str">
        <f t="shared" si="5"/>
        <v>==G1 GH01 =G3 GAD01 GP001 -GP01  [Bomba-peristaltica-carbonato-sodio]</v>
      </c>
      <c r="F206" s="69">
        <f t="shared" si="4"/>
        <v>69</v>
      </c>
      <c r="G206" s="5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outlineLevel="2">
      <c r="A207" s="75" t="s">
        <v>3321</v>
      </c>
      <c r="B207" s="1" t="s">
        <v>3647</v>
      </c>
      <c r="C207" s="11" t="s">
        <v>3648</v>
      </c>
      <c r="D207" s="1" t="s">
        <v>3324</v>
      </c>
      <c r="E207" s="14" t="str">
        <f t="shared" si="5"/>
        <v>==G1 GH01 =G3 GAD01 BF001 -BF01  [Caudalimetro-carbonato-sodio]</v>
      </c>
      <c r="F207" s="69">
        <f t="shared" si="4"/>
        <v>63</v>
      </c>
      <c r="G207" s="5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outlineLevel="1">
      <c r="A208" s="70" t="s">
        <v>3325</v>
      </c>
      <c r="B208" s="71"/>
      <c r="C208" s="104" t="s">
        <v>3649</v>
      </c>
      <c r="D208" s="73" t="s">
        <v>3327</v>
      </c>
      <c r="E208" s="14" t="str">
        <f t="shared" si="5"/>
        <v>==G1 GH01 =G3 GAD02  [Sistema-Dosagem-Sulfato-Aluminio]</v>
      </c>
      <c r="F208" s="69">
        <f t="shared" si="4"/>
        <v>55</v>
      </c>
      <c r="G208" s="5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outlineLevel="2">
      <c r="A209" s="75" t="s">
        <v>3650</v>
      </c>
      <c r="B209" s="1" t="s">
        <v>3651</v>
      </c>
      <c r="C209" s="77" t="s">
        <v>3652</v>
      </c>
      <c r="D209" s="1" t="s">
        <v>3331</v>
      </c>
      <c r="E209" s="14" t="str">
        <f t="shared" si="5"/>
        <v>==G1 GH01 =G3 GAD02 HW001 -HW01  [Agitador-sulfato-aluminio]</v>
      </c>
      <c r="F209" s="69">
        <f t="shared" si="4"/>
        <v>60</v>
      </c>
      <c r="G209" s="5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outlineLevel="2">
      <c r="A210" s="75" t="s">
        <v>3332</v>
      </c>
      <c r="B210" s="1" t="s">
        <v>3653</v>
      </c>
      <c r="C210" s="77" t="s">
        <v>3654</v>
      </c>
      <c r="D210" s="1" t="s">
        <v>3335</v>
      </c>
      <c r="E210" s="14" t="str">
        <f t="shared" si="5"/>
        <v>==G1 GH01 =G3 GAD02 HW001 -CM01  [Tanque-solucao-sulfato-aluminio]</v>
      </c>
      <c r="F210" s="69">
        <f t="shared" si="4"/>
        <v>66</v>
      </c>
      <c r="G210" s="5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outlineLevel="2">
      <c r="A211" s="75" t="s">
        <v>3655</v>
      </c>
      <c r="B211" s="1" t="s">
        <v>3656</v>
      </c>
      <c r="C211" s="77" t="s">
        <v>3657</v>
      </c>
      <c r="D211" s="1" t="s">
        <v>3339</v>
      </c>
      <c r="E211" s="14" t="str">
        <f t="shared" si="5"/>
        <v>==G1 GH01 =G3 GAD02 HW001 -CM01 BL01  [Sensor-nivel-tanque-sulfato-aluminio]</v>
      </c>
      <c r="F211" s="69">
        <f t="shared" si="4"/>
        <v>76</v>
      </c>
      <c r="G211" s="5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outlineLevel="2">
      <c r="A212" s="92" t="s">
        <v>3658</v>
      </c>
      <c r="B212" s="1" t="s">
        <v>3659</v>
      </c>
      <c r="C212" s="77" t="s">
        <v>3660</v>
      </c>
      <c r="D212" s="113" t="s">
        <v>3294</v>
      </c>
      <c r="E212" s="14" t="str">
        <f t="shared" si="5"/>
        <v>==G1 GH01 =G3 GAD02 GL001 -GL01  [Dosificador-carbonato-sodio]</v>
      </c>
      <c r="F212" s="69">
        <f t="shared" si="4"/>
        <v>62</v>
      </c>
      <c r="G212" s="5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outlineLevel="2">
      <c r="A213" s="92" t="s">
        <v>3661</v>
      </c>
      <c r="B213" s="1" t="s">
        <v>3662</v>
      </c>
      <c r="C213" s="77" t="s">
        <v>3663</v>
      </c>
      <c r="D213" s="1" t="s">
        <v>3298</v>
      </c>
      <c r="E213" s="14" t="str">
        <f t="shared" si="5"/>
        <v>==G1 GH01 =G3 GAD02 GL001 -GL01 QR01  [Portinhola-dosificadora-carbonato-sodio]</v>
      </c>
      <c r="F213" s="69">
        <f t="shared" si="4"/>
        <v>79</v>
      </c>
      <c r="G213" s="5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outlineLevel="2">
      <c r="A214" s="92" t="s">
        <v>3664</v>
      </c>
      <c r="B214" s="1" t="s">
        <v>3665</v>
      </c>
      <c r="C214" s="77" t="s">
        <v>3666</v>
      </c>
      <c r="D214" s="1" t="s">
        <v>3027</v>
      </c>
      <c r="E214" s="14" t="str">
        <f t="shared" si="5"/>
        <v>==G1 GH01 =G3 GAD02 CM001 -CM01 GS01  [Fluidificador-tanque-carbonato-sodio]</v>
      </c>
      <c r="F214" s="69">
        <f t="shared" si="4"/>
        <v>76</v>
      </c>
      <c r="G214" s="5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outlineLevel="2">
      <c r="A215" s="92" t="s">
        <v>3667</v>
      </c>
      <c r="B215" s="1" t="s">
        <v>3668</v>
      </c>
      <c r="C215" s="77" t="s">
        <v>3666</v>
      </c>
      <c r="D215" s="1" t="s">
        <v>3302</v>
      </c>
      <c r="E215" s="14" t="str">
        <f t="shared" si="5"/>
        <v>==G1 GH01 =G3 GAD02 CM001 -CM01 GS01  [Tanque-dosificador-carbonato-sodio]</v>
      </c>
      <c r="F215" s="69">
        <f t="shared" si="4"/>
        <v>74</v>
      </c>
      <c r="G215" s="5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outlineLevel="2">
      <c r="A216" s="92" t="s">
        <v>3669</v>
      </c>
      <c r="B216" s="1" t="s">
        <v>3670</v>
      </c>
      <c r="C216" s="77" t="s">
        <v>3671</v>
      </c>
      <c r="D216" s="1" t="s">
        <v>3306</v>
      </c>
      <c r="E216" s="14" t="str">
        <f t="shared" si="5"/>
        <v>==G1 GH01 =G3 GAD02 CM001 -CM01 BL01  [Sensor-nivel-max-tanque-carbonato-sodio]</v>
      </c>
      <c r="F216" s="69">
        <f t="shared" si="4"/>
        <v>79</v>
      </c>
      <c r="G216" s="5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outlineLevel="2">
      <c r="A217" s="92" t="s">
        <v>3672</v>
      </c>
      <c r="B217" s="1" t="s">
        <v>3673</v>
      </c>
      <c r="C217" s="77" t="s">
        <v>3674</v>
      </c>
      <c r="D217" s="1" t="s">
        <v>3310</v>
      </c>
      <c r="E217" s="14" t="str">
        <f t="shared" si="5"/>
        <v>==G1 GH01 =G3 GAD02 CM001 -CM01 BL02  [Sensor-nivel-min-tanque-carbonato-sodio]</v>
      </c>
      <c r="F217" s="69">
        <f t="shared" si="4"/>
        <v>79</v>
      </c>
      <c r="G217" s="5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outlineLevel="2">
      <c r="A218" s="83" t="s">
        <v>3363</v>
      </c>
      <c r="B218" s="84"/>
      <c r="C218" s="91" t="s">
        <v>3675</v>
      </c>
      <c r="D218" s="84" t="s">
        <v>3365</v>
      </c>
      <c r="E218" s="14" t="str">
        <f t="shared" si="5"/>
        <v>==G1 GH01 =G3 GAD02 WP001  [Tubulacao-transporte-sulfato-aluminio]</v>
      </c>
      <c r="F218" s="69">
        <f t="shared" si="4"/>
        <v>66</v>
      </c>
      <c r="G218" s="5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outlineLevel="2">
      <c r="A219" s="75" t="s">
        <v>3676</v>
      </c>
      <c r="B219" s="1" t="s">
        <v>3677</v>
      </c>
      <c r="C219" s="77" t="s">
        <v>3678</v>
      </c>
      <c r="D219" s="1" t="s">
        <v>3369</v>
      </c>
      <c r="E219" s="14" t="str">
        <f t="shared" si="5"/>
        <v>==G1 GH01 =G3 GAD02 GP001 -GP01  [Bomba-peristaltica-sulfato-aluminio]</v>
      </c>
      <c r="F219" s="69">
        <f t="shared" si="4"/>
        <v>70</v>
      </c>
      <c r="G219" s="5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outlineLevel="2">
      <c r="A220" s="75" t="s">
        <v>3370</v>
      </c>
      <c r="B220" s="1" t="s">
        <v>3679</v>
      </c>
      <c r="C220" s="77" t="s">
        <v>3680</v>
      </c>
      <c r="D220" s="1" t="s">
        <v>3373</v>
      </c>
      <c r="E220" s="14" t="str">
        <f t="shared" si="5"/>
        <v>==G1 GH01 =G3 GAD02 BF001 -BF01  [Caudalimetro-sulfato-aluminio]</v>
      </c>
      <c r="F220" s="69">
        <f t="shared" si="4"/>
        <v>64</v>
      </c>
      <c r="G220" s="5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outlineLevel="1">
      <c r="A221" s="70" t="s">
        <v>3085</v>
      </c>
      <c r="B221" s="71"/>
      <c r="C221" s="104" t="s">
        <v>3681</v>
      </c>
      <c r="D221" s="73" t="s">
        <v>3375</v>
      </c>
      <c r="E221" s="14" t="str">
        <f t="shared" si="5"/>
        <v>==G1 GH01 =G3 GAD03  [Sistema-Dosagem-Hipoclorito-Sodio]</v>
      </c>
      <c r="F221" s="69">
        <f t="shared" si="4"/>
        <v>56</v>
      </c>
      <c r="G221" s="5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outlineLevel="2">
      <c r="A222" s="75" t="s">
        <v>3682</v>
      </c>
      <c r="B222" s="1" t="s">
        <v>3683</v>
      </c>
      <c r="C222" s="77" t="s">
        <v>3684</v>
      </c>
      <c r="D222" s="1" t="s">
        <v>3379</v>
      </c>
      <c r="E222" s="14" t="str">
        <f t="shared" si="5"/>
        <v>==G1 GH01 =G3 GAD03 HW001 -HW01  [Agitador-hipoclorito-sodio]</v>
      </c>
      <c r="F222" s="69">
        <f t="shared" si="4"/>
        <v>61</v>
      </c>
      <c r="G222" s="5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outlineLevel="2">
      <c r="A223" s="75" t="s">
        <v>3380</v>
      </c>
      <c r="B223" s="1" t="s">
        <v>3685</v>
      </c>
      <c r="C223" s="77" t="s">
        <v>3686</v>
      </c>
      <c r="D223" s="1" t="s">
        <v>3383</v>
      </c>
      <c r="E223" s="14" t="str">
        <f t="shared" si="5"/>
        <v>==G1 GH01 =G3 GAD03 HW001 -CM01  [Tanque-solucao-hipoclorito-sodio]</v>
      </c>
      <c r="F223" s="69">
        <f t="shared" si="4"/>
        <v>67</v>
      </c>
      <c r="G223" s="5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outlineLevel="2">
      <c r="A224" s="75" t="s">
        <v>3687</v>
      </c>
      <c r="B224" s="1" t="s">
        <v>3688</v>
      </c>
      <c r="C224" s="77" t="s">
        <v>3689</v>
      </c>
      <c r="D224" s="1" t="s">
        <v>3387</v>
      </c>
      <c r="E224" s="14" t="str">
        <f t="shared" si="5"/>
        <v>==G1 GH01 =G3 GAD03 HW001 -CM01 BL01  [Sensor-nivel-tanque-hipoclorito-sodio]</v>
      </c>
      <c r="F224" s="69">
        <f t="shared" si="4"/>
        <v>77</v>
      </c>
      <c r="G224" s="5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outlineLevel="2">
      <c r="A225" s="102" t="s">
        <v>3388</v>
      </c>
      <c r="B225" s="105"/>
      <c r="C225" s="106" t="s">
        <v>3690</v>
      </c>
      <c r="D225" s="107" t="s">
        <v>3390</v>
      </c>
      <c r="E225" s="14" t="str">
        <f t="shared" si="5"/>
        <v>==G1 GH01 =G3 GAD03 WP001  [Tubulacao-transporte-hipoclorito-sodio]</v>
      </c>
      <c r="F225" s="69">
        <f t="shared" si="4"/>
        <v>67</v>
      </c>
      <c r="G225" s="5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outlineLevel="2">
      <c r="A226" s="75" t="s">
        <v>3691</v>
      </c>
      <c r="B226" s="1" t="s">
        <v>3692</v>
      </c>
      <c r="C226" s="77" t="s">
        <v>3693</v>
      </c>
      <c r="D226" s="1" t="s">
        <v>3394</v>
      </c>
      <c r="E226" s="14" t="str">
        <f t="shared" si="5"/>
        <v>==G1 GH01 =G3 GAD03 GP001 -GP01  [Bomba-peristaltica-hipoclorito-sodio]</v>
      </c>
      <c r="F226" s="69">
        <f t="shared" si="4"/>
        <v>71</v>
      </c>
      <c r="G226" s="5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outlineLevel="2">
      <c r="A227" s="75" t="s">
        <v>3395</v>
      </c>
      <c r="B227" s="1" t="s">
        <v>3694</v>
      </c>
      <c r="C227" s="77" t="s">
        <v>3695</v>
      </c>
      <c r="D227" s="1" t="s">
        <v>3242</v>
      </c>
      <c r="E227" s="14" t="str">
        <f t="shared" si="5"/>
        <v>==G1 GH01 =G3 GAD03 BF001 -BF01  [Caudalimetro-hipoclorito-sodio]</v>
      </c>
      <c r="F227" s="69">
        <f t="shared" si="4"/>
        <v>65</v>
      </c>
      <c r="G227" s="5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>
      <c r="A228" s="65" t="s">
        <v>2812</v>
      </c>
      <c r="B228" s="66"/>
      <c r="C228" s="67" t="s">
        <v>3696</v>
      </c>
      <c r="D228" s="68" t="s">
        <v>3697</v>
      </c>
      <c r="E228" s="14" t="str">
        <f t="shared" si="5"/>
        <v>==G1 GH01 =G3 GDP01  [Sistema-Limpeza-ETA1A]</v>
      </c>
      <c r="F228" s="69">
        <f t="shared" si="4"/>
        <v>44</v>
      </c>
      <c r="G228" s="5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outlineLevel="1">
      <c r="A229" s="83" t="s">
        <v>3406</v>
      </c>
      <c r="B229" s="88"/>
      <c r="C229" s="114" t="s">
        <v>3698</v>
      </c>
      <c r="D229" s="84" t="s">
        <v>3408</v>
      </c>
      <c r="E229" s="14" t="str">
        <f t="shared" si="5"/>
        <v>==G1 GH01 =G3 GDP01 WP001  [Tubulcao-transporte-agua-retrolavado]</v>
      </c>
      <c r="F229" s="69">
        <f t="shared" si="4"/>
        <v>65</v>
      </c>
      <c r="G229" s="5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outlineLevel="2">
      <c r="A230" s="75" t="s">
        <v>3699</v>
      </c>
      <c r="B230" s="1" t="s">
        <v>3700</v>
      </c>
      <c r="C230" s="77" t="s">
        <v>3701</v>
      </c>
      <c r="D230" s="1" t="s">
        <v>3412</v>
      </c>
      <c r="E230" s="14" t="str">
        <f t="shared" si="5"/>
        <v>==G1 GH01 =G3 GDP01 GP001 -GP01  [Bomba-retrolavagem]</v>
      </c>
      <c r="F230" s="69">
        <f t="shared" si="4"/>
        <v>53</v>
      </c>
      <c r="G230" s="5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outlineLevel="2">
      <c r="A231" s="75" t="s">
        <v>3702</v>
      </c>
      <c r="B231" s="1" t="s">
        <v>3703</v>
      </c>
      <c r="C231" s="77" t="s">
        <v>3704</v>
      </c>
      <c r="D231" s="1" t="s">
        <v>3705</v>
      </c>
      <c r="E231" s="14" t="str">
        <f t="shared" si="5"/>
        <v>==G1 GH01 =G3 GDP01 RM001 -RM01  [Valvula-antiretorno-retrolavagem]</v>
      </c>
      <c r="F231" s="69">
        <f t="shared" si="4"/>
        <v>67</v>
      </c>
      <c r="G231" s="5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outlineLevel="2">
      <c r="A232" s="75" t="s">
        <v>3706</v>
      </c>
      <c r="B232" s="1" t="s">
        <v>3707</v>
      </c>
      <c r="C232" s="77" t="s">
        <v>3708</v>
      </c>
      <c r="D232" s="1" t="s">
        <v>3709</v>
      </c>
      <c r="E232" s="14" t="str">
        <f t="shared" si="5"/>
        <v>==G1 GH01 =G3 GDP01 QM001 -QM01  [Valvula-retrolavagem]</v>
      </c>
      <c r="F232" s="69">
        <f t="shared" si="4"/>
        <v>55</v>
      </c>
      <c r="G232" s="5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outlineLevel="2">
      <c r="A233" s="75" t="s">
        <v>3710</v>
      </c>
      <c r="B233" s="1" t="s">
        <v>3711</v>
      </c>
      <c r="C233" s="77" t="s">
        <v>3712</v>
      </c>
      <c r="D233" s="1" t="s">
        <v>3713</v>
      </c>
      <c r="E233" s="14" t="str">
        <f t="shared" si="5"/>
        <v>==G1 GH01 =G3 GDP01 QM001 -QM02  [Valvula-manutenção-ventosa-retrolavagem]</v>
      </c>
      <c r="F233" s="69">
        <f t="shared" si="4"/>
        <v>74</v>
      </c>
      <c r="G233" s="5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outlineLevel="2">
      <c r="A234" s="75" t="s">
        <v>3714</v>
      </c>
      <c r="B234" s="1" t="s">
        <v>3715</v>
      </c>
      <c r="C234" s="77" t="s">
        <v>3716</v>
      </c>
      <c r="D234" s="1" t="s">
        <v>3717</v>
      </c>
      <c r="E234" s="14" t="str">
        <f t="shared" si="5"/>
        <v>==G1 GH01 =G3 GDP01 QM001 -QM03  [Ventosa-retrolavagem]</v>
      </c>
      <c r="F234" s="69">
        <f t="shared" si="4"/>
        <v>55</v>
      </c>
      <c r="G234" s="5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outlineLevel="2">
      <c r="A235" s="75" t="s">
        <v>3718</v>
      </c>
      <c r="B235" s="1" t="s">
        <v>3719</v>
      </c>
      <c r="C235" s="77" t="s">
        <v>3720</v>
      </c>
      <c r="D235" s="1" t="s">
        <v>3721</v>
      </c>
      <c r="E235" s="14" t="str">
        <f t="shared" si="5"/>
        <v>==G1 GH01 =G3 GDP01 QM001 -QM04  [Valvula-drenagem-retrolavagem]</v>
      </c>
      <c r="F235" s="69">
        <f t="shared" si="4"/>
        <v>64</v>
      </c>
      <c r="G235" s="5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outlineLevel="2">
      <c r="A236" s="75" t="s">
        <v>3722</v>
      </c>
      <c r="B236" s="1" t="s">
        <v>3723</v>
      </c>
      <c r="C236" s="77" t="s">
        <v>3724</v>
      </c>
      <c r="D236" s="1" t="s">
        <v>3725</v>
      </c>
      <c r="E236" s="14" t="str">
        <f t="shared" si="5"/>
        <v>==G1 GH01 =G3 GDP01 QM001 -QM05  [Valvula-entrada-retrolavagem-filtro-A]</v>
      </c>
      <c r="F236" s="69">
        <f t="shared" si="4"/>
        <v>72</v>
      </c>
      <c r="G236" s="5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outlineLevel="2">
      <c r="A237" s="75" t="s">
        <v>3726</v>
      </c>
      <c r="B237" s="1" t="s">
        <v>3727</v>
      </c>
      <c r="C237" s="77" t="s">
        <v>3728</v>
      </c>
      <c r="D237" s="1" t="s">
        <v>3729</v>
      </c>
      <c r="E237" s="14" t="str">
        <f t="shared" si="5"/>
        <v>==G1 GH01 =G3 GDP01 QM001 -QM06  [Valvula-entrada-retrolavagem-filtro-B]</v>
      </c>
      <c r="F237" s="69">
        <f t="shared" si="4"/>
        <v>72</v>
      </c>
      <c r="G237" s="5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>
      <c r="A238" s="65" t="s">
        <v>3730</v>
      </c>
      <c r="B238" s="66"/>
      <c r="C238" s="67" t="s">
        <v>3731</v>
      </c>
      <c r="D238" s="68" t="s">
        <v>3732</v>
      </c>
      <c r="E238" s="14" t="str">
        <f t="shared" si="5"/>
        <v>==G1 GH01 =G3 GDD01  [Sistema-Precipitação-ETA1A]</v>
      </c>
      <c r="F238" s="69">
        <f t="shared" si="4"/>
        <v>49</v>
      </c>
      <c r="G238" s="5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outlineLevel="1">
      <c r="A239" s="92" t="s">
        <v>3733</v>
      </c>
      <c r="B239" s="93" t="s">
        <v>3734</v>
      </c>
      <c r="C239" s="11" t="s">
        <v>3735</v>
      </c>
      <c r="D239" s="1" t="s">
        <v>3736</v>
      </c>
      <c r="E239" s="14" t="str">
        <f t="shared" si="5"/>
        <v>==G1 GH01 =G3 GDD01 HN001 -HN01  [Tanque-decantador]</v>
      </c>
      <c r="F239" s="69">
        <f t="shared" si="4"/>
        <v>52</v>
      </c>
      <c r="G239" s="5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outlineLevel="1">
      <c r="A240" s="75" t="s">
        <v>3737</v>
      </c>
      <c r="B240" s="1" t="s">
        <v>3738</v>
      </c>
      <c r="C240" s="11" t="s">
        <v>3739</v>
      </c>
      <c r="D240" s="1" t="s">
        <v>3740</v>
      </c>
      <c r="E240" s="14" t="str">
        <f t="shared" si="5"/>
        <v>==G1 GH01 =G3 GDD01 HN001 -HW01  [Agitador-floculador]</v>
      </c>
      <c r="F240" s="69">
        <f t="shared" si="4"/>
        <v>54</v>
      </c>
      <c r="G240" s="5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outlineLevel="1">
      <c r="A241" s="75" t="s">
        <v>3741</v>
      </c>
      <c r="B241" s="1" t="s">
        <v>3742</v>
      </c>
      <c r="C241" s="11" t="s">
        <v>3743</v>
      </c>
      <c r="D241" s="1" t="s">
        <v>3744</v>
      </c>
      <c r="E241" s="14" t="str">
        <f t="shared" si="5"/>
        <v>==G1 GH01 =G3 GDD01 CM001 -CM01  [Tanque-reducao-pressao]</v>
      </c>
      <c r="F241" s="69">
        <f t="shared" si="4"/>
        <v>57</v>
      </c>
      <c r="G241" s="5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outlineLevel="1">
      <c r="A242" s="75" t="s">
        <v>3745</v>
      </c>
      <c r="B242" s="1" t="s">
        <v>3746</v>
      </c>
      <c r="C242" s="11" t="s">
        <v>3747</v>
      </c>
      <c r="D242" s="1" t="s">
        <v>3748</v>
      </c>
      <c r="E242" s="14" t="str">
        <f t="shared" si="5"/>
        <v>==G1 GH01 =G3 GDD01 CM001 -CM02  [Tanque-cebado]</v>
      </c>
      <c r="F242" s="69">
        <f t="shared" si="4"/>
        <v>48</v>
      </c>
      <c r="G242" s="5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outlineLevel="1">
      <c r="A243" s="75" t="s">
        <v>3749</v>
      </c>
      <c r="B243" s="1" t="s">
        <v>3750</v>
      </c>
      <c r="C243" s="77" t="s">
        <v>3751</v>
      </c>
      <c r="D243" s="1" t="s">
        <v>3752</v>
      </c>
      <c r="E243" s="14" t="str">
        <f t="shared" si="5"/>
        <v>==G1 GH01 =G3 GDD01 CM001 -CM02 BL02  [Sensor-nivel-max-tanque-cebado]</v>
      </c>
      <c r="F243" s="69">
        <f t="shared" si="4"/>
        <v>70</v>
      </c>
      <c r="G243" s="5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outlineLevel="1">
      <c r="A244" s="75" t="s">
        <v>3753</v>
      </c>
      <c r="B244" s="1" t="s">
        <v>3754</v>
      </c>
      <c r="C244" s="11" t="s">
        <v>3751</v>
      </c>
      <c r="D244" s="1" t="s">
        <v>3755</v>
      </c>
      <c r="E244" s="14" t="str">
        <f t="shared" si="5"/>
        <v>==G1 GH01 =G3 GDD01 CM001 -CM02 BL02  [Sensor-nivel-min-tanque-cebado]</v>
      </c>
      <c r="F244" s="69">
        <f t="shared" si="4"/>
        <v>70</v>
      </c>
      <c r="G244" s="5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outlineLevel="1">
      <c r="A245" s="83" t="s">
        <v>3756</v>
      </c>
      <c r="B245" s="88"/>
      <c r="C245" s="114" t="s">
        <v>3757</v>
      </c>
      <c r="D245" s="84" t="s">
        <v>3758</v>
      </c>
      <c r="E245" s="14" t="str">
        <f t="shared" si="5"/>
        <v>==G1 GH01 =G3 GDD01 WP001  [Funcao-transporte-agua]</v>
      </c>
      <c r="F245" s="69">
        <f t="shared" si="4"/>
        <v>51</v>
      </c>
      <c r="G245" s="5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outlineLevel="1">
      <c r="A246" s="83" t="s">
        <v>3759</v>
      </c>
      <c r="B246" s="88"/>
      <c r="C246" s="114" t="s">
        <v>3760</v>
      </c>
      <c r="D246" s="84" t="s">
        <v>3761</v>
      </c>
      <c r="E246" s="14" t="str">
        <f t="shared" si="5"/>
        <v>==G1 GH01 =G3 GDD01 WP002  [Funcao-transporte-agua-decantador]</v>
      </c>
      <c r="F246" s="69">
        <f t="shared" si="4"/>
        <v>62</v>
      </c>
      <c r="G246" s="5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outlineLevel="1">
      <c r="A247" s="83" t="s">
        <v>3762</v>
      </c>
      <c r="B247" s="88"/>
      <c r="C247" s="114" t="s">
        <v>3763</v>
      </c>
      <c r="D247" s="84" t="s">
        <v>3764</v>
      </c>
      <c r="E247" s="14" t="str">
        <f t="shared" si="5"/>
        <v>==G1 GH01 =G3 GDD01 WP003  [Funcao-transporte-agua-cebado]</v>
      </c>
      <c r="F247" s="69">
        <f t="shared" si="4"/>
        <v>58</v>
      </c>
      <c r="G247" s="5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outlineLevel="2">
      <c r="A248" s="75" t="s">
        <v>3765</v>
      </c>
      <c r="B248" s="1" t="s">
        <v>3766</v>
      </c>
      <c r="C248" s="11" t="s">
        <v>3767</v>
      </c>
      <c r="D248" s="1" t="s">
        <v>3768</v>
      </c>
      <c r="E248" s="14" t="str">
        <f t="shared" si="5"/>
        <v>==G1 GH01 =G3 GDD01 QM001 -QM01  [Valvula-bloqueio-motobomba]</v>
      </c>
      <c r="F248" s="69">
        <f t="shared" si="4"/>
        <v>61</v>
      </c>
      <c r="G248" s="5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outlineLevel="2">
      <c r="A249" s="75" t="s">
        <v>3769</v>
      </c>
      <c r="B249" s="1" t="s">
        <v>3770</v>
      </c>
      <c r="C249" s="11" t="s">
        <v>3771</v>
      </c>
      <c r="D249" s="1" t="s">
        <v>3437</v>
      </c>
      <c r="E249" s="14" t="str">
        <f t="shared" si="5"/>
        <v>==G1 GH01 =G3 GDD01 QM001 -QM02  [Valvula-entrada-agua-filtro-A]</v>
      </c>
      <c r="F249" s="69">
        <f t="shared" si="4"/>
        <v>64</v>
      </c>
      <c r="G249" s="5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outlineLevel="2">
      <c r="A250" s="75" t="s">
        <v>3772</v>
      </c>
      <c r="B250" s="1" t="s">
        <v>3773</v>
      </c>
      <c r="C250" s="11" t="s">
        <v>3774</v>
      </c>
      <c r="D250" s="1" t="s">
        <v>3441</v>
      </c>
      <c r="E250" s="14" t="str">
        <f t="shared" si="5"/>
        <v>==G1 GH01 =G3 GDD01 QM001 -QM03  [Valvula-entrada-agua-filtro-B]</v>
      </c>
      <c r="F250" s="69">
        <f t="shared" si="4"/>
        <v>64</v>
      </c>
      <c r="G250" s="5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outlineLevel="2">
      <c r="A251" s="75" t="s">
        <v>3775</v>
      </c>
      <c r="B251" s="1" t="s">
        <v>3776</v>
      </c>
      <c r="C251" s="11" t="s">
        <v>3777</v>
      </c>
      <c r="D251" s="1" t="s">
        <v>3768</v>
      </c>
      <c r="E251" s="14" t="str">
        <f t="shared" si="5"/>
        <v>==G1 GH01 =G3 GDD01 QM001 -QM04  [Valvula-bloqueio-motobomba]</v>
      </c>
      <c r="F251" s="69">
        <f t="shared" si="4"/>
        <v>61</v>
      </c>
      <c r="G251" s="5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outlineLevel="2">
      <c r="A252" s="75" t="s">
        <v>3778</v>
      </c>
      <c r="B252" s="1" t="s">
        <v>3779</v>
      </c>
      <c r="C252" s="11" t="s">
        <v>3780</v>
      </c>
      <c r="D252" s="1" t="s">
        <v>3781</v>
      </c>
      <c r="E252" s="14" t="str">
        <f t="shared" si="5"/>
        <v>==G1 GH01 =G3 GDD01 RM001 -RM01  [Valvula-antiretorno-motobomba]</v>
      </c>
      <c r="F252" s="69">
        <f t="shared" si="4"/>
        <v>64</v>
      </c>
      <c r="G252" s="5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outlineLevel="2">
      <c r="A253" s="75" t="s">
        <v>3782</v>
      </c>
      <c r="B253" s="1" t="s">
        <v>3783</v>
      </c>
      <c r="C253" s="11" t="s">
        <v>3784</v>
      </c>
      <c r="D253" s="1" t="s">
        <v>3785</v>
      </c>
      <c r="E253" s="14" t="str">
        <f t="shared" si="5"/>
        <v>==G1 GH01 =G3 GDD01 GP001 -GP01  [Bomba-tanque-cebado]</v>
      </c>
      <c r="F253" s="69">
        <f t="shared" si="4"/>
        <v>54</v>
      </c>
      <c r="G253" s="5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outlineLevel="1">
      <c r="A254" s="83" t="s">
        <v>3786</v>
      </c>
      <c r="B254" s="88"/>
      <c r="C254" s="114" t="s">
        <v>3787</v>
      </c>
      <c r="D254" s="84" t="s">
        <v>3788</v>
      </c>
      <c r="E254" s="14" t="str">
        <f t="shared" si="5"/>
        <v>==G1 GH01 =G3 GDD01 WP004  [Funcao-tranporte-drenagem-decantador]</v>
      </c>
      <c r="F254" s="69">
        <f t="shared" si="4"/>
        <v>65</v>
      </c>
      <c r="G254" s="5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outlineLevel="2">
      <c r="A255" s="75" t="s">
        <v>3789</v>
      </c>
      <c r="B255" s="1" t="s">
        <v>3790</v>
      </c>
      <c r="C255" s="11" t="s">
        <v>3791</v>
      </c>
      <c r="D255" s="1" t="s">
        <v>3792</v>
      </c>
      <c r="E255" s="14" t="str">
        <f t="shared" si="5"/>
        <v>==G1 GH01 =G3 GDD01 QM001 -QM05  [Valvula-drenagem-decantador]</v>
      </c>
      <c r="F255" s="69">
        <f t="shared" si="4"/>
        <v>62</v>
      </c>
      <c r="G255" s="5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outlineLevel="1">
      <c r="A256" s="83" t="s">
        <v>3793</v>
      </c>
      <c r="B256" s="88"/>
      <c r="C256" s="114" t="s">
        <v>3794</v>
      </c>
      <c r="D256" s="84" t="s">
        <v>3795</v>
      </c>
      <c r="E256" s="14" t="str">
        <f t="shared" si="5"/>
        <v>==G1 GH01 =G3 GDD01 WP005  [Funcao-transporte-drenagem-cebado]</v>
      </c>
      <c r="F256" s="69">
        <f t="shared" si="4"/>
        <v>62</v>
      </c>
      <c r="G256" s="5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outlineLevel="2">
      <c r="A257" s="75" t="s">
        <v>3796</v>
      </c>
      <c r="B257" s="1" t="s">
        <v>3797</v>
      </c>
      <c r="C257" s="11" t="s">
        <v>3798</v>
      </c>
      <c r="D257" s="1" t="s">
        <v>3799</v>
      </c>
      <c r="E257" s="14" t="str">
        <f t="shared" si="5"/>
        <v>==G1 GH01 =G3 GDD01 QM001 -QM06  [Valvula-drenagem-tanque-cebado]</v>
      </c>
      <c r="F257" s="69">
        <f t="shared" si="4"/>
        <v>65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>
      <c r="A258" s="65" t="s">
        <v>2818</v>
      </c>
      <c r="B258" s="66"/>
      <c r="C258" s="67" t="s">
        <v>3800</v>
      </c>
      <c r="D258" s="68" t="s">
        <v>3801</v>
      </c>
      <c r="E258" s="14" t="str">
        <f t="shared" si="5"/>
        <v>==G1 GH01 =G3 GDB01  [Sistema-Filtragem-ETA1A]</v>
      </c>
      <c r="F258" s="69">
        <f t="shared" si="4"/>
        <v>46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outlineLevel="1">
      <c r="A259" s="70" t="s">
        <v>3451</v>
      </c>
      <c r="B259" s="71"/>
      <c r="C259" s="72" t="s">
        <v>3802</v>
      </c>
      <c r="D259" s="73" t="s">
        <v>3453</v>
      </c>
      <c r="E259" s="14" t="str">
        <f t="shared" si="5"/>
        <v>==G1 GH01 =G3 GDB01 HN01  [Funcao-Filtragem]</v>
      </c>
      <c r="F259" s="69">
        <f t="shared" si="4"/>
        <v>44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outlineLevel="2">
      <c r="A260" s="75" t="s">
        <v>3803</v>
      </c>
      <c r="B260" s="1" t="s">
        <v>3804</v>
      </c>
      <c r="C260" s="11" t="s">
        <v>3805</v>
      </c>
      <c r="D260" s="1" t="s">
        <v>3457</v>
      </c>
      <c r="E260" s="14" t="str">
        <f t="shared" si="5"/>
        <v>==G1 GH01 =G3 GDB01 HN01 -HN01  [Filtro-areia-A]</v>
      </c>
      <c r="F260" s="69">
        <f t="shared" si="4"/>
        <v>48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outlineLevel="2">
      <c r="A261" s="75" t="s">
        <v>3806</v>
      </c>
      <c r="B261" s="1" t="s">
        <v>3807</v>
      </c>
      <c r="C261" s="11" t="s">
        <v>3808</v>
      </c>
      <c r="D261" s="1" t="s">
        <v>3461</v>
      </c>
      <c r="E261" s="14" t="str">
        <f t="shared" si="5"/>
        <v>==G1 GH01 =G3 GDB01 HN01 -HN01 BP01  [Sensor-pressao-filtro-A]</v>
      </c>
      <c r="F261" s="69">
        <f t="shared" si="4"/>
        <v>62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outlineLevel="2">
      <c r="A262" s="75" t="s">
        <v>3809</v>
      </c>
      <c r="B262" s="1" t="s">
        <v>3810</v>
      </c>
      <c r="C262" s="11" t="s">
        <v>3811</v>
      </c>
      <c r="D262" s="1" t="s">
        <v>3465</v>
      </c>
      <c r="E262" s="14" t="str">
        <f t="shared" si="5"/>
        <v>==G1 GH01 =G3 GDB01 HN01 -HN02  [Filtro-areia-B]</v>
      </c>
      <c r="F262" s="69">
        <f t="shared" si="4"/>
        <v>48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outlineLevel="2">
      <c r="A263" s="75" t="s">
        <v>3812</v>
      </c>
      <c r="B263" s="1" t="s">
        <v>3813</v>
      </c>
      <c r="C263" s="11" t="s">
        <v>3814</v>
      </c>
      <c r="D263" s="1" t="s">
        <v>3469</v>
      </c>
      <c r="E263" s="14" t="str">
        <f t="shared" si="5"/>
        <v>==G1 GH01 =G3 GDB01 HN01 -HN02 BP01  [Sensor-pressao-filtro-B]</v>
      </c>
      <c r="F263" s="69">
        <f t="shared" si="4"/>
        <v>62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outlineLevel="1">
      <c r="A264" s="83" t="s">
        <v>3470</v>
      </c>
      <c r="B264" s="84"/>
      <c r="C264" s="91" t="s">
        <v>3815</v>
      </c>
      <c r="D264" s="84" t="s">
        <v>3472</v>
      </c>
      <c r="E264" s="14" t="str">
        <f t="shared" si="5"/>
        <v>==G1 GH01 =G3 GDB01 WP001  [Funcao-transporte-agua-filtro-A]</v>
      </c>
      <c r="F264" s="69">
        <f t="shared" si="4"/>
        <v>60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outlineLevel="2">
      <c r="A265" s="75" t="s">
        <v>3816</v>
      </c>
      <c r="B265" s="1" t="s">
        <v>3817</v>
      </c>
      <c r="C265" s="77" t="s">
        <v>3818</v>
      </c>
      <c r="D265" s="1" t="s">
        <v>3476</v>
      </c>
      <c r="E265" s="14" t="str">
        <f t="shared" si="5"/>
        <v>==G1 GH01 =G3 GDB01 HN001 -HN01 QM01  [Valvula-saida-agua-filtro-A]</v>
      </c>
      <c r="F265" s="69">
        <f t="shared" si="4"/>
        <v>67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outlineLevel="1">
      <c r="A266" s="83" t="s">
        <v>3477</v>
      </c>
      <c r="B266" s="84"/>
      <c r="C266" s="91" t="s">
        <v>3819</v>
      </c>
      <c r="D266" s="84" t="s">
        <v>3479</v>
      </c>
      <c r="E266" s="14" t="str">
        <f t="shared" si="5"/>
        <v>==G1 GH01 =G3 GDB01 WP002  [Funcao-transporte-agua-filtro-B]</v>
      </c>
      <c r="F266" s="69">
        <f t="shared" si="4"/>
        <v>60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outlineLevel="2">
      <c r="A267" s="75" t="s">
        <v>3820</v>
      </c>
      <c r="B267" s="1" t="s">
        <v>3821</v>
      </c>
      <c r="C267" s="77" t="s">
        <v>3822</v>
      </c>
      <c r="D267" s="1" t="s">
        <v>3483</v>
      </c>
      <c r="E267" s="14" t="str">
        <f t="shared" si="5"/>
        <v>==G1 GH01 =G3 GDB01 HN001 -HN02 QM01  [Valvula-saida-agua-filtro-B]</v>
      </c>
      <c r="F267" s="69">
        <f t="shared" si="4"/>
        <v>67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outlineLevel="1">
      <c r="A268" s="83" t="s">
        <v>3484</v>
      </c>
      <c r="B268" s="84"/>
      <c r="C268" s="91" t="s">
        <v>3823</v>
      </c>
      <c r="D268" s="84" t="s">
        <v>3486</v>
      </c>
      <c r="E268" s="14" t="str">
        <f t="shared" si="5"/>
        <v>==G1 GH01 =G3 GDB01 WP003  [Funcao-transporte-drenagem-filtro-A]</v>
      </c>
      <c r="F268" s="69">
        <f t="shared" si="4"/>
        <v>64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outlineLevel="2">
      <c r="A269" s="75" t="s">
        <v>3824</v>
      </c>
      <c r="B269" s="1" t="s">
        <v>3825</v>
      </c>
      <c r="C269" s="11" t="s">
        <v>3826</v>
      </c>
      <c r="D269" s="1" t="s">
        <v>3494</v>
      </c>
      <c r="E269" s="14" t="str">
        <f t="shared" si="5"/>
        <v>==G1 GH01 =G3 GDB01 QM001 -QM01  [Valvula-saida-agua-retrolavagem-filtro-A]</v>
      </c>
      <c r="F269" s="69">
        <f t="shared" si="4"/>
        <v>75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outlineLevel="2">
      <c r="A270" s="75" t="s">
        <v>3827</v>
      </c>
      <c r="B270" s="1" t="s">
        <v>3828</v>
      </c>
      <c r="C270" s="11" t="s">
        <v>3829</v>
      </c>
      <c r="D270" s="1" t="s">
        <v>3490</v>
      </c>
      <c r="E270" s="14" t="str">
        <f t="shared" si="5"/>
        <v>==G1 GH01 =G3 GDB01 QM001 -QM04  [Valvula-drenagem-filtro-A]</v>
      </c>
      <c r="F270" s="69">
        <f t="shared" si="4"/>
        <v>60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outlineLevel="1">
      <c r="A271" s="83" t="s">
        <v>3495</v>
      </c>
      <c r="B271" s="84"/>
      <c r="C271" s="91" t="s">
        <v>3830</v>
      </c>
      <c r="D271" s="84" t="s">
        <v>3497</v>
      </c>
      <c r="E271" s="14" t="str">
        <f t="shared" si="5"/>
        <v>==G1 GH01 =G3 GDB01 WP004  [Funcao-transporte-drenagem-filtro-B]</v>
      </c>
      <c r="F271" s="69">
        <f t="shared" si="4"/>
        <v>64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outlineLevel="2">
      <c r="A272" s="75" t="s">
        <v>3831</v>
      </c>
      <c r="B272" s="1" t="s">
        <v>3832</v>
      </c>
      <c r="C272" s="11" t="s">
        <v>3833</v>
      </c>
      <c r="D272" s="1" t="s">
        <v>3501</v>
      </c>
      <c r="E272" s="14" t="str">
        <f t="shared" si="5"/>
        <v>==G1 GH01 =G3 GDB01 QM001 -QM03  [Valvula-drenagem-filtro-B]</v>
      </c>
      <c r="F272" s="69">
        <f t="shared" si="4"/>
        <v>60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outlineLevel="2">
      <c r="A273" s="75" t="s">
        <v>3834</v>
      </c>
      <c r="B273" s="1" t="s">
        <v>3835</v>
      </c>
      <c r="C273" s="11" t="s">
        <v>3836</v>
      </c>
      <c r="D273" s="1" t="s">
        <v>3505</v>
      </c>
      <c r="E273" s="14" t="str">
        <f t="shared" si="5"/>
        <v>==G1 GH01 =G3 GDB01 QM001 -QM02  [Valvula-saida-agua-retrolavagem-filtro-B]</v>
      </c>
      <c r="F273" s="69">
        <f t="shared" si="4"/>
        <v>75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outlineLevel="1">
      <c r="A274" s="83" t="s">
        <v>3506</v>
      </c>
      <c r="B274" s="84"/>
      <c r="C274" s="91" t="s">
        <v>3837</v>
      </c>
      <c r="D274" s="84" t="s">
        <v>3508</v>
      </c>
      <c r="E274" s="14" t="str">
        <f t="shared" si="5"/>
        <v>==G1 GH01 =G3 GDB01 WP005  [Funcao-transporte-agua-normal-filtro-A]</v>
      </c>
      <c r="F274" s="69">
        <f t="shared" si="4"/>
        <v>67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outlineLevel="2">
      <c r="A275" s="75" t="s">
        <v>3838</v>
      </c>
      <c r="B275" s="1" t="s">
        <v>3839</v>
      </c>
      <c r="C275" s="77" t="s">
        <v>3840</v>
      </c>
      <c r="D275" s="1" t="s">
        <v>3512</v>
      </c>
      <c r="E275" s="14" t="str">
        <f t="shared" si="5"/>
        <v>==G1 GH01 =G3 GDB01 HN001 -HN01 BF01  [Detector-fluxo-agua-entrada-filtro-A]</v>
      </c>
      <c r="F275" s="69">
        <f t="shared" si="4"/>
        <v>76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outlineLevel="1">
      <c r="A276" s="83" t="s">
        <v>3520</v>
      </c>
      <c r="B276" s="84"/>
      <c r="C276" s="91" t="s">
        <v>3841</v>
      </c>
      <c r="D276" s="84" t="s">
        <v>3522</v>
      </c>
      <c r="E276" s="14" t="str">
        <f t="shared" si="5"/>
        <v>==G1 GH01 =G3 GDB01 WP006  [Funcao-transporte-agua-normal-filtro-B]</v>
      </c>
      <c r="F276" s="69">
        <f t="shared" si="4"/>
        <v>67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outlineLevel="2">
      <c r="A277" s="75" t="s">
        <v>3842</v>
      </c>
      <c r="B277" s="1" t="s">
        <v>3843</v>
      </c>
      <c r="C277" s="77" t="s">
        <v>3844</v>
      </c>
      <c r="D277" s="1" t="s">
        <v>3526</v>
      </c>
      <c r="E277" s="14" t="str">
        <f t="shared" si="5"/>
        <v>==G1 GH01 =G3 GDB01 HN001 -HN02 BF01  [Detector-fluxo-agua-entrada-filtro-B]</v>
      </c>
      <c r="F277" s="69">
        <f t="shared" si="4"/>
        <v>76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outlineLevel="1">
      <c r="A278" s="83" t="s">
        <v>3845</v>
      </c>
      <c r="B278" s="84"/>
      <c r="C278" s="91" t="s">
        <v>3846</v>
      </c>
      <c r="D278" s="84" t="s">
        <v>3515</v>
      </c>
      <c r="E278" s="14" t="str">
        <f t="shared" si="5"/>
        <v>==G1 GH01 =G3 GDB01 WP007  [Funcao-transporte-agua-lavado-filtro-A]</v>
      </c>
      <c r="F278" s="69">
        <f t="shared" si="4"/>
        <v>67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outlineLevel="2">
      <c r="A279" s="75" t="s">
        <v>3847</v>
      </c>
      <c r="B279" s="1" t="s">
        <v>3848</v>
      </c>
      <c r="C279" s="77" t="s">
        <v>3849</v>
      </c>
      <c r="D279" s="1" t="s">
        <v>3519</v>
      </c>
      <c r="E279" s="14" t="str">
        <f t="shared" si="5"/>
        <v>==G1 GH01 =G3 GDB01 HN001 -HN01 BF02  [Detector-fluxo-agua-entrada-retrolavagem-filtro-A]</v>
      </c>
      <c r="F279" s="69">
        <f t="shared" si="4"/>
        <v>89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outlineLevel="1">
      <c r="A280" s="83" t="s">
        <v>3527</v>
      </c>
      <c r="B280" s="84"/>
      <c r="C280" s="91" t="s">
        <v>3850</v>
      </c>
      <c r="D280" s="84" t="s">
        <v>3529</v>
      </c>
      <c r="E280" s="14" t="str">
        <f t="shared" si="5"/>
        <v>==G1 GH01 =G3 GDB01 WP008  [Funcao-transporte-agua-lavado-filtro-B]</v>
      </c>
      <c r="F280" s="69">
        <f t="shared" si="4"/>
        <v>67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outlineLevel="2">
      <c r="A281" s="75" t="s">
        <v>3851</v>
      </c>
      <c r="B281" s="1" t="s">
        <v>3852</v>
      </c>
      <c r="C281" s="77" t="s">
        <v>3853</v>
      </c>
      <c r="D281" s="1" t="s">
        <v>3533</v>
      </c>
      <c r="E281" s="14" t="str">
        <f t="shared" si="5"/>
        <v>==G1 GH01 =G3 GDB01 HN001 -HN02 BF02  [Detector-fluxo-agua-entrada-retrolavagem-filtro-B]</v>
      </c>
      <c r="F281" s="69">
        <f t="shared" si="4"/>
        <v>89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>
      <c r="A282" s="65" t="s">
        <v>3854</v>
      </c>
      <c r="B282" s="66"/>
      <c r="C282" s="67" t="s">
        <v>3855</v>
      </c>
      <c r="D282" s="68" t="s">
        <v>3856</v>
      </c>
      <c r="E282" s="14" t="str">
        <f t="shared" si="5"/>
        <v>==G1 GH01 =G3 GDL01  [Sistema-Armazenamento-Agua-Industrial-ETA1A]</v>
      </c>
      <c r="F282" s="99">
        <f t="shared" si="4"/>
        <v>66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outlineLevel="1">
      <c r="A283" s="84" t="s">
        <v>3857</v>
      </c>
      <c r="B283" s="88"/>
      <c r="C283" s="114" t="s">
        <v>3858</v>
      </c>
      <c r="D283" s="84" t="s">
        <v>3859</v>
      </c>
      <c r="E283" s="14" t="str">
        <f t="shared" si="5"/>
        <v>==G1 GH01 =G3 GDL01 WP001  [Funcao-transporte-agua-industrial]</v>
      </c>
      <c r="F283" s="69">
        <f t="shared" si="4"/>
        <v>62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outlineLevel="2">
      <c r="A284" s="75" t="s">
        <v>3860</v>
      </c>
      <c r="B284" s="1" t="s">
        <v>3861</v>
      </c>
      <c r="C284" s="11" t="s">
        <v>3862</v>
      </c>
      <c r="D284" s="1" t="s">
        <v>3546</v>
      </c>
      <c r="E284" s="14" t="str">
        <f t="shared" si="5"/>
        <v>==G1 GH01 =G3 GDL01 QM001 -QM01  [Valvula-manutencao-sensor-PH]</v>
      </c>
      <c r="F284" s="69">
        <f t="shared" si="4"/>
        <v>63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outlineLevel="2">
      <c r="A285" s="75" t="s">
        <v>3863</v>
      </c>
      <c r="B285" s="1" t="s">
        <v>3864</v>
      </c>
      <c r="C285" s="11" t="s">
        <v>3865</v>
      </c>
      <c r="D285" s="1" t="s">
        <v>3542</v>
      </c>
      <c r="E285" s="14" t="str">
        <f t="shared" si="5"/>
        <v>==G1 GH01 =G3 GDL01 QM001 -QM02  [Valvula-saida-agua]</v>
      </c>
      <c r="F285" s="69">
        <f t="shared" si="4"/>
        <v>53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outlineLevel="2">
      <c r="A286" s="75" t="s">
        <v>3866</v>
      </c>
      <c r="B286" s="1" t="s">
        <v>3867</v>
      </c>
      <c r="C286" s="11" t="s">
        <v>3868</v>
      </c>
      <c r="D286" s="1" t="s">
        <v>3550</v>
      </c>
      <c r="E286" s="14" t="str">
        <f t="shared" si="5"/>
        <v>==G1 GH01 =G3 GDL01 QM001 -QM03  [Valvula-drenagem-amostra-agua]</v>
      </c>
      <c r="F286" s="69">
        <f t="shared" si="4"/>
        <v>64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outlineLevel="2">
      <c r="A287" s="75" t="s">
        <v>3869</v>
      </c>
      <c r="B287" s="1" t="s">
        <v>3870</v>
      </c>
      <c r="C287" s="11" t="s">
        <v>3871</v>
      </c>
      <c r="D287" s="1" t="s">
        <v>3872</v>
      </c>
      <c r="E287" s="14" t="str">
        <f t="shared" si="5"/>
        <v>==G1 GH01 =G3 GDL01 QM001 -QM04  [Valvula-drenagem-saida-agua]</v>
      </c>
      <c r="F287" s="69">
        <f t="shared" si="4"/>
        <v>62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outlineLevel="2">
      <c r="A288" s="75" t="s">
        <v>3873</v>
      </c>
      <c r="B288" s="1" t="s">
        <v>3874</v>
      </c>
      <c r="C288" s="11" t="s">
        <v>3875</v>
      </c>
      <c r="D288" s="1" t="s">
        <v>3876</v>
      </c>
      <c r="E288" s="14" t="str">
        <f t="shared" si="5"/>
        <v>==G1 GH01 =G3 GDL01 RM001 -RM01  [Valvula-antiretorno-saida-agua]</v>
      </c>
      <c r="F288" s="69">
        <f t="shared" si="4"/>
        <v>65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outlineLevel="2">
      <c r="A289" s="75" t="s">
        <v>3551</v>
      </c>
      <c r="B289" s="1" t="s">
        <v>3877</v>
      </c>
      <c r="C289" s="11" t="s">
        <v>3878</v>
      </c>
      <c r="D289" s="1" t="s">
        <v>3554</v>
      </c>
      <c r="E289" s="14" t="str">
        <f t="shared" si="5"/>
        <v>==G1 GH01 =G3 GDL01 BQ001 -BQ01  [Sensor-PH]</v>
      </c>
      <c r="F289" s="69">
        <f t="shared" si="4"/>
        <v>44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outlineLevel="2">
      <c r="A290" s="75" t="s">
        <v>3555</v>
      </c>
      <c r="B290" s="1" t="s">
        <v>3879</v>
      </c>
      <c r="C290" s="11" t="s">
        <v>3880</v>
      </c>
      <c r="D290" s="1" t="s">
        <v>3558</v>
      </c>
      <c r="E290" s="14" t="str">
        <f t="shared" si="5"/>
        <v>==G1 GH01 =G3 GDL01 BQ001 -BQ02  [Sensor-cloro]</v>
      </c>
      <c r="F290" s="69">
        <f t="shared" si="4"/>
        <v>47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outlineLevel="2">
      <c r="A291" s="75" t="s">
        <v>3881</v>
      </c>
      <c r="B291" s="1" t="s">
        <v>3882</v>
      </c>
      <c r="C291" s="11" t="s">
        <v>3883</v>
      </c>
      <c r="D291" s="1" t="s">
        <v>3562</v>
      </c>
      <c r="E291" s="14" t="str">
        <f t="shared" si="5"/>
        <v>==G1 GH01 =G3 GDL01 BQ001 -BQ03  [Sensor-turbidez]</v>
      </c>
      <c r="F291" s="69">
        <f t="shared" si="4"/>
        <v>50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outlineLevel="2">
      <c r="A292" s="75" t="s">
        <v>3884</v>
      </c>
      <c r="B292" s="1" t="s">
        <v>3885</v>
      </c>
      <c r="C292" s="11" t="s">
        <v>3886</v>
      </c>
      <c r="D292" s="1" t="s">
        <v>3887</v>
      </c>
      <c r="E292" s="14" t="str">
        <f t="shared" si="5"/>
        <v>==G1 GH01 =G3 GDL01 BT001 -BT01  [Sensor-nivel-agua-reservatorio]</v>
      </c>
      <c r="F292" s="69">
        <f t="shared" si="4"/>
        <v>65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outlineLevel="2">
      <c r="A293" s="95" t="s">
        <v>3888</v>
      </c>
      <c r="B293" s="96" t="s">
        <v>3889</v>
      </c>
      <c r="C293" s="111" t="s">
        <v>3890</v>
      </c>
      <c r="D293" s="96" t="s">
        <v>3891</v>
      </c>
      <c r="E293" s="98" t="str">
        <f t="shared" si="5"/>
        <v>==G1 GH01 =G3 GDL01 BL001 -BL01  [Sensor-temperatura-agua-reservatorio]</v>
      </c>
      <c r="F293" s="99">
        <f t="shared" si="4"/>
        <v>71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>
      <c r="A294" s="12"/>
      <c r="B294" s="12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>
      <c r="A295" s="12"/>
      <c r="B295" s="12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>
      <c r="A301" s="12"/>
      <c r="B301" s="12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>
      <c r="A302" s="12"/>
      <c r="B302" s="12"/>
      <c r="C302" s="14"/>
      <c r="D302" s="14"/>
      <c r="E302" s="12" t="s">
        <v>3892</v>
      </c>
      <c r="F302" s="14"/>
      <c r="G302" s="12" t="s">
        <v>3893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>
      <c r="A303" s="12"/>
      <c r="B303" s="12"/>
      <c r="C303" s="115" t="s">
        <v>3894</v>
      </c>
      <c r="D303" s="116" t="s">
        <v>3895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>
      <c r="A304" s="12"/>
      <c r="B304" s="12"/>
      <c r="C304" s="65" t="s">
        <v>3896</v>
      </c>
      <c r="D304" s="117" t="s">
        <v>3897</v>
      </c>
      <c r="E304" s="12">
        <v>23</v>
      </c>
      <c r="F304" s="14"/>
      <c r="G304" s="12">
        <v>25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>
      <c r="A305" s="12"/>
      <c r="B305" s="12"/>
      <c r="C305" s="70" t="s">
        <v>3898</v>
      </c>
      <c r="D305" s="117" t="s">
        <v>3897</v>
      </c>
      <c r="E305" s="12">
        <f>5+7+7</f>
        <v>19</v>
      </c>
      <c r="F305" s="12"/>
      <c r="G305" s="12">
        <v>5</v>
      </c>
      <c r="H305" s="12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>
      <c r="A306" s="12"/>
      <c r="B306" s="12"/>
      <c r="C306" s="83" t="s">
        <v>3899</v>
      </c>
      <c r="D306" s="117" t="s">
        <v>3900</v>
      </c>
      <c r="E306" s="14">
        <f>9+23+24</f>
        <v>56</v>
      </c>
      <c r="F306" s="12"/>
      <c r="G306" s="12">
        <v>34</v>
      </c>
      <c r="H306" s="12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>
      <c r="A307" s="12"/>
      <c r="B307" s="12"/>
      <c r="C307" s="118" t="s">
        <v>3901</v>
      </c>
      <c r="D307" s="119" t="s">
        <v>3902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>
      <c r="A308" s="12"/>
      <c r="B308" s="12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>
      <c r="A309" s="12"/>
      <c r="B309" s="12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>
      <c r="A310" s="12"/>
      <c r="B310" s="12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>
      <c r="A311" s="12"/>
      <c r="B311" s="12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>
      <c r="A312" s="12"/>
      <c r="B312" s="12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>
      <c r="A313" s="12"/>
      <c r="B313" s="12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>
      <c r="A314" s="12"/>
      <c r="B314" s="12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>
      <c r="A315" s="12"/>
      <c r="B315" s="12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>
      <c r="A316" s="12"/>
      <c r="B316" s="12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>
      <c r="A317" s="12"/>
      <c r="B317" s="12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>
      <c r="A318" s="12"/>
      <c r="B318" s="12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>
      <c r="A319" s="12"/>
      <c r="B319" s="12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>
      <c r="A320" s="12"/>
      <c r="B320" s="12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>
      <c r="A321" s="12"/>
      <c r="B321" s="12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>
      <c r="A322" s="12"/>
      <c r="B322" s="12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>
      <c r="A323" s="12"/>
      <c r="B323" s="12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>
      <c r="A324" s="12"/>
      <c r="B324" s="12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2.7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2.7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2.7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2.7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2.7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2.7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2.7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2.7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2.7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2.7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2.7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2.7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2.7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2.7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2.7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2.75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2.75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2.75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2.75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2.75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ht="12.75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7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outlineLevelRow="1"/>
  <cols>
    <col min="1" max="1" width="47.5703125" customWidth="1"/>
    <col min="2" max="2" width="15.85546875" customWidth="1"/>
    <col min="3" max="4" width="34.7109375" hidden="1" customWidth="1"/>
    <col min="5" max="5" width="29.28515625" customWidth="1"/>
    <col min="6" max="6" width="36.5703125" customWidth="1"/>
    <col min="7" max="7" width="37.5703125" customWidth="1"/>
    <col min="8" max="8" width="13.85546875" customWidth="1"/>
    <col min="11" max="11" width="30" customWidth="1"/>
    <col min="12" max="12" width="40.7109375" customWidth="1"/>
  </cols>
  <sheetData>
    <row r="1" spans="1:28" ht="37.5" customHeight="1">
      <c r="A1" s="51" t="s">
        <v>0</v>
      </c>
      <c r="B1" s="52" t="s">
        <v>2998</v>
      </c>
      <c r="C1" s="53" t="s">
        <v>3903</v>
      </c>
      <c r="D1" s="53" t="s">
        <v>3904</v>
      </c>
      <c r="E1" s="53" t="s">
        <v>2999</v>
      </c>
      <c r="F1" s="51" t="s">
        <v>3000</v>
      </c>
      <c r="G1" s="54" t="s">
        <v>3001</v>
      </c>
      <c r="H1" s="29" t="s">
        <v>3002</v>
      </c>
      <c r="I1" s="51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12.75">
      <c r="A2" s="56" t="s">
        <v>3003</v>
      </c>
      <c r="B2" s="1"/>
      <c r="C2" s="29"/>
      <c r="D2" s="29"/>
      <c r="E2" s="57" t="s">
        <v>909</v>
      </c>
      <c r="F2" s="29"/>
      <c r="G2" s="14"/>
      <c r="I2" s="29"/>
    </row>
    <row r="3" spans="1:28" ht="12.75">
      <c r="A3" s="58"/>
      <c r="B3" s="1"/>
      <c r="C3" s="29"/>
      <c r="D3" s="29"/>
      <c r="E3" s="29" t="str">
        <f>CONCATENATE(E4," ",E2)</f>
        <v>==G1 GH01 ++LNC02.07</v>
      </c>
      <c r="F3" s="29"/>
      <c r="G3" s="14"/>
      <c r="I3" s="29"/>
    </row>
    <row r="4" spans="1:28" ht="12.75">
      <c r="A4" s="58" t="s">
        <v>3004</v>
      </c>
      <c r="B4" s="1" t="s">
        <v>3005</v>
      </c>
      <c r="C4" s="57" t="s">
        <v>3905</v>
      </c>
      <c r="D4" s="29"/>
      <c r="E4" s="57" t="s">
        <v>2750</v>
      </c>
      <c r="F4" s="29" t="s">
        <v>3006</v>
      </c>
      <c r="G4" s="14" t="str">
        <f>CONCATENATE(E4," [",F4,"]")</f>
        <v>==G1 GH01 [ETA 1 e ETA 1A]</v>
      </c>
      <c r="I4" s="29"/>
    </row>
    <row r="5" spans="1:28" ht="12.75">
      <c r="A5" s="58" t="s">
        <v>3007</v>
      </c>
      <c r="B5" s="1"/>
      <c r="C5" s="29"/>
      <c r="D5" s="29"/>
      <c r="E5" s="57" t="s">
        <v>3008</v>
      </c>
      <c r="F5" s="29"/>
      <c r="G5" s="14"/>
      <c r="I5" s="29"/>
    </row>
    <row r="6" spans="1:28" ht="12.75">
      <c r="A6" s="58" t="s">
        <v>3210</v>
      </c>
      <c r="B6" s="1"/>
      <c r="C6" s="29"/>
      <c r="D6" s="29"/>
      <c r="E6" s="29" t="s">
        <v>3211</v>
      </c>
      <c r="F6" s="29"/>
      <c r="G6" s="14"/>
      <c r="I6" s="29"/>
    </row>
    <row r="7" spans="1:28" ht="12.75">
      <c r="A7" s="58" t="s">
        <v>3563</v>
      </c>
      <c r="B7" s="1"/>
      <c r="C7" s="29"/>
      <c r="D7" s="29"/>
      <c r="E7" s="29" t="s">
        <v>3564</v>
      </c>
      <c r="F7" s="29"/>
      <c r="G7" s="14"/>
      <c r="I7" s="29"/>
    </row>
    <row r="8" spans="1:28" ht="12.75">
      <c r="A8" s="120" t="s">
        <v>2765</v>
      </c>
      <c r="B8" s="121"/>
      <c r="C8" s="122" t="s">
        <v>2767</v>
      </c>
      <c r="D8" s="123" t="s">
        <v>3906</v>
      </c>
      <c r="E8" s="124"/>
      <c r="F8" s="29"/>
      <c r="G8" s="14"/>
      <c r="I8" s="29"/>
      <c r="L8" s="74"/>
    </row>
    <row r="9" spans="1:28" ht="12.75">
      <c r="A9" s="125" t="s">
        <v>3907</v>
      </c>
      <c r="C9" s="126"/>
      <c r="D9" s="127" t="s">
        <v>2767</v>
      </c>
      <c r="E9" s="128" t="s">
        <v>3011</v>
      </c>
      <c r="F9" s="29" t="s">
        <v>3012</v>
      </c>
      <c r="G9" s="129" t="str">
        <f t="shared" ref="G9:G58" si="0">CONCATENATE(E9," ",$E$2," [",F9,"]")</f>
        <v>==G1 GH01 =G1 GDN00 ++LNC02.07 [Fornecimento-Quimicos-Geral]</v>
      </c>
      <c r="H9" s="17">
        <f t="shared" ref="H9:H65" si="1">LEN(G9)</f>
        <v>60</v>
      </c>
      <c r="I9" s="29"/>
    </row>
    <row r="10" spans="1:28" ht="12.75">
      <c r="A10" s="130" t="s">
        <v>3013</v>
      </c>
      <c r="B10" s="1"/>
      <c r="C10" s="131"/>
      <c r="D10" s="132"/>
      <c r="E10" s="128" t="s">
        <v>3014</v>
      </c>
      <c r="F10" s="29" t="s">
        <v>3015</v>
      </c>
      <c r="G10" s="129" t="str">
        <f t="shared" si="0"/>
        <v>==G1 GH01 =G1 GDN01 ++LNC02.07 [Fornecimento-Carbonato-Sodio]</v>
      </c>
      <c r="H10" s="17">
        <f t="shared" si="1"/>
        <v>61</v>
      </c>
      <c r="I10" s="29"/>
    </row>
    <row r="11" spans="1:28" ht="12.75" outlineLevel="1">
      <c r="A11" s="75" t="s">
        <v>3016</v>
      </c>
      <c r="B11" s="1" t="s">
        <v>3017</v>
      </c>
      <c r="C11" s="131" t="s">
        <v>3908</v>
      </c>
      <c r="D11" s="133" t="s">
        <v>3908</v>
      </c>
      <c r="E11" s="134" t="s">
        <v>3018</v>
      </c>
      <c r="F11" s="1" t="s">
        <v>3019</v>
      </c>
      <c r="G11" s="129" t="str">
        <f t="shared" si="0"/>
        <v>==G1 GH01 =G1 GDN01 CM001 -CM01 ++LNC02.07 [Tanque-carbonato-sodio]</v>
      </c>
      <c r="H11" s="17">
        <f t="shared" si="1"/>
        <v>67</v>
      </c>
      <c r="I11" s="29"/>
    </row>
    <row r="12" spans="1:28" ht="12.75" outlineLevel="1">
      <c r="A12" s="75" t="s">
        <v>3035</v>
      </c>
      <c r="B12" s="1" t="s">
        <v>3036</v>
      </c>
      <c r="C12" s="135" t="s">
        <v>3909</v>
      </c>
      <c r="D12" s="133" t="s">
        <v>3909</v>
      </c>
      <c r="E12" s="134" t="s">
        <v>3910</v>
      </c>
      <c r="F12" s="1" t="s">
        <v>3038</v>
      </c>
      <c r="G12" s="129" t="str">
        <f t="shared" si="0"/>
        <v>==G1 GH01 =G1 GDN01 GQ002 -GQ01 ++LNC02.07 [Bomba-vacuo-carbonato-sodio]</v>
      </c>
      <c r="H12" s="17">
        <f t="shared" si="1"/>
        <v>72</v>
      </c>
      <c r="I12" s="29"/>
    </row>
    <row r="13" spans="1:28" ht="12.75" outlineLevel="1">
      <c r="A13" s="75" t="s">
        <v>3020</v>
      </c>
      <c r="B13" s="1" t="s">
        <v>3021</v>
      </c>
      <c r="C13" s="135" t="s">
        <v>3911</v>
      </c>
      <c r="D13" s="133" t="s">
        <v>3911</v>
      </c>
      <c r="E13" s="134" t="s">
        <v>3022</v>
      </c>
      <c r="F13" s="1" t="s">
        <v>3023</v>
      </c>
      <c r="G13" s="129" t="str">
        <f t="shared" si="0"/>
        <v>==G1 GH01 =G1 GDN01 CM001 -CM01 BL01 ++LNC02.07 [Sensor-tanque-carbonato-sodio]</v>
      </c>
      <c r="H13" s="17">
        <f t="shared" si="1"/>
        <v>79</v>
      </c>
      <c r="I13" s="29"/>
    </row>
    <row r="14" spans="1:28" ht="12.75" outlineLevel="1">
      <c r="A14" s="75" t="s">
        <v>3032</v>
      </c>
      <c r="B14" s="1" t="s">
        <v>3033</v>
      </c>
      <c r="C14" s="131" t="s">
        <v>3912</v>
      </c>
      <c r="D14" s="132" t="s">
        <v>3912</v>
      </c>
      <c r="E14" s="134" t="s">
        <v>3913</v>
      </c>
      <c r="F14" s="75" t="s">
        <v>3031</v>
      </c>
      <c r="G14" s="129" t="str">
        <f t="shared" si="0"/>
        <v>==G1 GH01 =G1 GDN01 QM001 -QM04 ++LNC02.07 [Valvula-vacuo-carbonato-sodio]</v>
      </c>
      <c r="H14" s="17">
        <f t="shared" si="1"/>
        <v>74</v>
      </c>
      <c r="I14" s="29"/>
    </row>
    <row r="15" spans="1:28" ht="12.75" outlineLevel="1">
      <c r="A15" s="75" t="s">
        <v>3028</v>
      </c>
      <c r="B15" s="1" t="s">
        <v>3029</v>
      </c>
      <c r="C15" s="135" t="s">
        <v>3914</v>
      </c>
      <c r="D15" s="133" t="s">
        <v>3914</v>
      </c>
      <c r="E15" s="134" t="s">
        <v>3030</v>
      </c>
      <c r="F15" s="75" t="s">
        <v>3031</v>
      </c>
      <c r="G15" s="129" t="str">
        <f t="shared" si="0"/>
        <v>==G1 GH01 =G1 GDN01 QM001 -QM01 ++LNC02.07 [Valvula-vacuo-carbonato-sodio]</v>
      </c>
      <c r="H15" s="17">
        <f t="shared" si="1"/>
        <v>74</v>
      </c>
      <c r="I15" s="29"/>
    </row>
    <row r="16" spans="1:28" ht="12.75" outlineLevel="1">
      <c r="A16" s="78" t="s">
        <v>3039</v>
      </c>
      <c r="B16" s="1" t="s">
        <v>3040</v>
      </c>
      <c r="C16" s="135" t="s">
        <v>3915</v>
      </c>
      <c r="D16" s="133" t="s">
        <v>3915</v>
      </c>
      <c r="E16" s="134" t="s">
        <v>3916</v>
      </c>
      <c r="F16" s="1" t="s">
        <v>3042</v>
      </c>
      <c r="G16" s="129" t="str">
        <f t="shared" si="0"/>
        <v>==G1 GH01 =G1 GDN01 GQ002 -GQ01 BT01 ++LNC02.07 [Sensor-Temperatura-bomba-vacuo-carbonato-sodio]</v>
      </c>
      <c r="H16" s="17">
        <f t="shared" si="1"/>
        <v>96</v>
      </c>
      <c r="I16" s="29"/>
    </row>
    <row r="17" spans="1:9" ht="12.75" outlineLevel="1">
      <c r="A17" s="75" t="s">
        <v>3024</v>
      </c>
      <c r="B17" s="1" t="s">
        <v>3025</v>
      </c>
      <c r="C17" s="136" t="s">
        <v>3917</v>
      </c>
      <c r="D17" s="137" t="s">
        <v>3917</v>
      </c>
      <c r="E17" s="134" t="s">
        <v>3026</v>
      </c>
      <c r="F17" s="1" t="s">
        <v>3027</v>
      </c>
      <c r="G17" s="129" t="str">
        <f t="shared" si="0"/>
        <v>==G1 GH01 =G1 GDN01 CM001 -CM01 GS01 ++LNC02.07 [Fluidificador-tanque-carbonato-sodio]</v>
      </c>
      <c r="H17" s="17">
        <f t="shared" si="1"/>
        <v>86</v>
      </c>
      <c r="I17" s="29"/>
    </row>
    <row r="18" spans="1:9" ht="12.75" outlineLevel="1">
      <c r="A18" s="79" t="s">
        <v>3043</v>
      </c>
      <c r="B18" s="80"/>
      <c r="C18" s="138"/>
      <c r="D18" s="138"/>
      <c r="E18" s="139" t="s">
        <v>3044</v>
      </c>
      <c r="F18" s="82" t="s">
        <v>3045</v>
      </c>
      <c r="G18" s="129" t="str">
        <f t="shared" si="0"/>
        <v>==G1 GH01 =G1 GDN01 WP001 ++LNC02.07 [Funcao-transporte-ar]</v>
      </c>
      <c r="H18" s="17">
        <f t="shared" si="1"/>
        <v>59</v>
      </c>
      <c r="I18" s="29"/>
    </row>
    <row r="19" spans="1:9" ht="12.75" outlineLevel="1">
      <c r="A19" s="78" t="s">
        <v>3046</v>
      </c>
      <c r="B19" s="1" t="s">
        <v>3047</v>
      </c>
      <c r="C19" s="135" t="s">
        <v>3918</v>
      </c>
      <c r="D19" s="133" t="s">
        <v>3918</v>
      </c>
      <c r="E19" s="134" t="s">
        <v>3919</v>
      </c>
      <c r="F19" s="1" t="s">
        <v>3049</v>
      </c>
      <c r="G19" s="129" t="str">
        <f t="shared" si="0"/>
        <v>==G1 GH01 =G1 GDN01 GQ002 -GQ01 QM01 ++LNC02.07 [Valvula-passo-carbonato-sodio]</v>
      </c>
      <c r="H19" s="17">
        <f t="shared" si="1"/>
        <v>79</v>
      </c>
      <c r="I19" s="29"/>
    </row>
    <row r="20" spans="1:9" ht="12.75">
      <c r="A20" s="130" t="s">
        <v>3050</v>
      </c>
      <c r="B20" s="1"/>
      <c r="C20" s="131"/>
      <c r="D20" s="132"/>
      <c r="E20" s="128" t="s">
        <v>3051</v>
      </c>
      <c r="F20" s="29" t="s">
        <v>3052</v>
      </c>
      <c r="G20" s="129" t="str">
        <f t="shared" si="0"/>
        <v>==G1 GH01 =G1 GDN02 ++LNC02.07 [Fornecimento-Sulfato-Aluminio]</v>
      </c>
      <c r="H20" s="17">
        <f t="shared" si="1"/>
        <v>62</v>
      </c>
      <c r="I20" s="29"/>
    </row>
    <row r="21" spans="1:9" ht="12.75" outlineLevel="1">
      <c r="A21" s="75" t="s">
        <v>3053</v>
      </c>
      <c r="B21" s="1" t="s">
        <v>3054</v>
      </c>
      <c r="C21" s="131" t="s">
        <v>3920</v>
      </c>
      <c r="D21" s="132" t="s">
        <v>3920</v>
      </c>
      <c r="E21" s="134" t="s">
        <v>3921</v>
      </c>
      <c r="F21" s="1" t="s">
        <v>3056</v>
      </c>
      <c r="G21" s="129" t="str">
        <f t="shared" si="0"/>
        <v>==G1 GH01 =G1 GDN02 CM001 -CM02 ++LNC02.07 [Tanque-sulfato-aluminio]</v>
      </c>
      <c r="H21" s="17">
        <f t="shared" si="1"/>
        <v>68</v>
      </c>
      <c r="I21" s="29"/>
    </row>
    <row r="22" spans="1:9" ht="12.75" outlineLevel="1">
      <c r="A22" s="75" t="s">
        <v>3057</v>
      </c>
      <c r="B22" s="1" t="s">
        <v>3058</v>
      </c>
      <c r="C22" s="135" t="s">
        <v>3922</v>
      </c>
      <c r="D22" s="133" t="s">
        <v>3922</v>
      </c>
      <c r="E22" s="134" t="s">
        <v>3923</v>
      </c>
      <c r="F22" s="1" t="s">
        <v>3060</v>
      </c>
      <c r="G22" s="129" t="str">
        <f t="shared" si="0"/>
        <v>==G1 GH01 =G1 GDN02 GQ002 -GQ02 ++LNC02.07 [Bomba-vacuo-sulfato-aluminio]</v>
      </c>
      <c r="H22" s="17">
        <f t="shared" si="1"/>
        <v>73</v>
      </c>
      <c r="I22" s="29"/>
    </row>
    <row r="23" spans="1:9" ht="12.75" outlineLevel="1">
      <c r="A23" s="75" t="s">
        <v>3061</v>
      </c>
      <c r="B23" s="1" t="s">
        <v>3062</v>
      </c>
      <c r="C23" s="135" t="s">
        <v>3924</v>
      </c>
      <c r="D23" s="133" t="s">
        <v>3924</v>
      </c>
      <c r="E23" s="134" t="s">
        <v>3925</v>
      </c>
      <c r="F23" s="1" t="s">
        <v>3064</v>
      </c>
      <c r="G23" s="129" t="str">
        <f t="shared" si="0"/>
        <v>==G1 GH01 =G1 GDN02 CM001 -CM02 BL01 ++LNC02.07 [Sensor-tanque-sulfato-aluminio]</v>
      </c>
      <c r="H23" s="17">
        <f t="shared" si="1"/>
        <v>80</v>
      </c>
      <c r="I23" s="29"/>
    </row>
    <row r="24" spans="1:9" ht="12.75" outlineLevel="1">
      <c r="A24" s="75" t="s">
        <v>3065</v>
      </c>
      <c r="B24" s="1" t="s">
        <v>3066</v>
      </c>
      <c r="C24" s="131" t="s">
        <v>3926</v>
      </c>
      <c r="D24" s="132" t="s">
        <v>3926</v>
      </c>
      <c r="E24" s="134" t="s">
        <v>3071</v>
      </c>
      <c r="F24" s="1" t="s">
        <v>3068</v>
      </c>
      <c r="G24" s="129" t="str">
        <f t="shared" si="0"/>
        <v>==G1 GH01 =G1 GDN02 QM001 -QM02 ++LNC02.07 [Valvula-vacuo-sulfato-aluminio]</v>
      </c>
      <c r="H24" s="17">
        <f t="shared" si="1"/>
        <v>75</v>
      </c>
      <c r="I24" s="29"/>
    </row>
    <row r="25" spans="1:9" ht="12.75" outlineLevel="1">
      <c r="A25" s="75" t="s">
        <v>3069</v>
      </c>
      <c r="B25" s="1" t="s">
        <v>3070</v>
      </c>
      <c r="C25" s="131" t="s">
        <v>3927</v>
      </c>
      <c r="D25" s="132" t="s">
        <v>3927</v>
      </c>
      <c r="E25" s="134" t="s">
        <v>3928</v>
      </c>
      <c r="F25" s="1" t="s">
        <v>3068</v>
      </c>
      <c r="G25" s="129" t="str">
        <f t="shared" si="0"/>
        <v>==G1 GH01 =G1 GDN02 QM001 -QM03 ++LNC02.07 [Valvula-vacuo-sulfato-aluminio]</v>
      </c>
      <c r="H25" s="17">
        <f t="shared" si="1"/>
        <v>75</v>
      </c>
      <c r="I25" s="29"/>
    </row>
    <row r="26" spans="1:9" ht="12.75" outlineLevel="1">
      <c r="A26" s="78" t="s">
        <v>3072</v>
      </c>
      <c r="B26" s="1" t="s">
        <v>3073</v>
      </c>
      <c r="C26" s="135" t="s">
        <v>3929</v>
      </c>
      <c r="D26" s="133" t="s">
        <v>3929</v>
      </c>
      <c r="E26" s="134" t="s">
        <v>3930</v>
      </c>
      <c r="F26" s="1" t="s">
        <v>3075</v>
      </c>
      <c r="G26" s="129" t="str">
        <f t="shared" si="0"/>
        <v>==G1 GH01 =G1 GDN02 GQ002 -GQ02 BT01 ++LNC02.07 [Sensor-Temperatura-bomba-vacuo-sulfato-aluminio]</v>
      </c>
      <c r="H26" s="17">
        <f t="shared" si="1"/>
        <v>97</v>
      </c>
      <c r="I26" s="29"/>
    </row>
    <row r="27" spans="1:9" ht="12.75" outlineLevel="1">
      <c r="A27" s="75" t="s">
        <v>3076</v>
      </c>
      <c r="B27" s="1" t="s">
        <v>3077</v>
      </c>
      <c r="C27" s="136" t="s">
        <v>3931</v>
      </c>
      <c r="D27" s="137" t="s">
        <v>3931</v>
      </c>
      <c r="E27" s="134" t="s">
        <v>3932</v>
      </c>
      <c r="F27" s="1" t="s">
        <v>3079</v>
      </c>
      <c r="G27" s="129" t="str">
        <f t="shared" si="0"/>
        <v>==G1 GH01 =G1 GDN02 CM001 -CM02 GS01 ++LNC02.07 [Fluidificador-tanque-sulfato-aluminio]</v>
      </c>
      <c r="H27" s="17">
        <f t="shared" si="1"/>
        <v>87</v>
      </c>
      <c r="I27" s="29"/>
    </row>
    <row r="28" spans="1:9" ht="12.75" outlineLevel="1">
      <c r="A28" s="83" t="s">
        <v>3043</v>
      </c>
      <c r="B28" s="84"/>
      <c r="C28" s="140"/>
      <c r="D28" s="140"/>
      <c r="E28" s="141" t="s">
        <v>3080</v>
      </c>
      <c r="F28" s="84" t="s">
        <v>3045</v>
      </c>
      <c r="G28" s="129" t="str">
        <f t="shared" si="0"/>
        <v>==G1 GH01 =G1 GDN02 WP001 ++LNC02.07 [Funcao-transporte-ar]</v>
      </c>
      <c r="H28" s="17">
        <f t="shared" si="1"/>
        <v>59</v>
      </c>
      <c r="I28" s="29"/>
    </row>
    <row r="29" spans="1:9" ht="12.75" outlineLevel="1">
      <c r="A29" s="78" t="s">
        <v>3081</v>
      </c>
      <c r="B29" s="1" t="s">
        <v>3082</v>
      </c>
      <c r="C29" s="135" t="s">
        <v>3933</v>
      </c>
      <c r="D29" s="133" t="s">
        <v>3933</v>
      </c>
      <c r="E29" s="134" t="s">
        <v>3934</v>
      </c>
      <c r="F29" s="1" t="s">
        <v>3084</v>
      </c>
      <c r="G29" s="129" t="str">
        <f t="shared" si="0"/>
        <v>==G1 GH01 =G1 GDN02 GQ002 -GQ02 QM01 ++LNC02.07 [Valvula-passo-sulfato-aluminio]</v>
      </c>
      <c r="H29" s="17">
        <f t="shared" si="1"/>
        <v>80</v>
      </c>
      <c r="I29" s="29"/>
    </row>
    <row r="30" spans="1:9" ht="12.75">
      <c r="A30" s="130" t="s">
        <v>3085</v>
      </c>
      <c r="B30" s="1"/>
      <c r="C30" s="131"/>
      <c r="D30" s="132"/>
      <c r="E30" s="128" t="s">
        <v>3086</v>
      </c>
      <c r="F30" s="29" t="s">
        <v>3087</v>
      </c>
      <c r="G30" s="129" t="str">
        <f t="shared" si="0"/>
        <v>==G1 GH01 =G1 GDN03 ++LNC02.07 [Fornecimento-Hipoclorito-Sodio]</v>
      </c>
      <c r="H30" s="17">
        <f t="shared" si="1"/>
        <v>63</v>
      </c>
      <c r="I30" s="29"/>
    </row>
    <row r="31" spans="1:9" ht="12.75" outlineLevel="1">
      <c r="A31" s="75" t="s">
        <v>3088</v>
      </c>
      <c r="B31" s="1" t="s">
        <v>3089</v>
      </c>
      <c r="C31" s="131" t="s">
        <v>3935</v>
      </c>
      <c r="D31" s="132" t="s">
        <v>3935</v>
      </c>
      <c r="E31" s="134" t="s">
        <v>3090</v>
      </c>
      <c r="F31" s="1" t="s">
        <v>3091</v>
      </c>
      <c r="G31" s="129" t="str">
        <f t="shared" si="0"/>
        <v>==G1 GH01 =G1 GDN03 CM001 -CM03 ++LNC02.07 [Tanque-hipoclorito-sodio]</v>
      </c>
      <c r="H31" s="17">
        <f t="shared" si="1"/>
        <v>69</v>
      </c>
      <c r="I31" s="29"/>
    </row>
    <row r="32" spans="1:9" ht="12.75" outlineLevel="1">
      <c r="A32" s="75" t="s">
        <v>3092</v>
      </c>
      <c r="B32" s="1" t="s">
        <v>3093</v>
      </c>
      <c r="C32" s="135" t="s">
        <v>3936</v>
      </c>
      <c r="D32" s="133" t="s">
        <v>3936</v>
      </c>
      <c r="E32" s="134" t="s">
        <v>3094</v>
      </c>
      <c r="F32" s="1" t="s">
        <v>3095</v>
      </c>
      <c r="G32" s="129" t="str">
        <f t="shared" si="0"/>
        <v>==G1 GH01 =G1 GDN03 CM001 -CM03 BL01 ++LNC02.07 [Sensor-tanque-hipoclorito-sodio]</v>
      </c>
      <c r="H32" s="17">
        <f t="shared" si="1"/>
        <v>81</v>
      </c>
      <c r="I32" s="29"/>
    </row>
    <row r="33" spans="1:9" ht="12.75">
      <c r="A33" s="125" t="s">
        <v>3212</v>
      </c>
      <c r="C33" s="142"/>
      <c r="D33" s="127" t="s">
        <v>2779</v>
      </c>
      <c r="E33" s="128" t="s">
        <v>3213</v>
      </c>
      <c r="F33" s="29" t="s">
        <v>3214</v>
      </c>
      <c r="G33" s="129" t="str">
        <f t="shared" si="0"/>
        <v>==G1 GH01 =G2 GDN00 ++LNC02.07 [Fornecimento-Quimicos-ETA1]</v>
      </c>
      <c r="H33" s="17">
        <f t="shared" si="1"/>
        <v>59</v>
      </c>
      <c r="I33" s="29"/>
    </row>
    <row r="34" spans="1:9" ht="12.75">
      <c r="A34" s="130" t="s">
        <v>3013</v>
      </c>
      <c r="B34" s="1"/>
      <c r="C34" s="143"/>
      <c r="D34" s="144"/>
      <c r="E34" s="128" t="s">
        <v>3215</v>
      </c>
      <c r="F34" s="29" t="s">
        <v>3015</v>
      </c>
      <c r="G34" s="129" t="str">
        <f t="shared" si="0"/>
        <v>==G1 GH01 =G2 GDN01 ++LNC02.07 [Fornecimento-Carbonato-Sodio]</v>
      </c>
      <c r="H34" s="17">
        <f t="shared" si="1"/>
        <v>61</v>
      </c>
      <c r="I34" s="29"/>
    </row>
    <row r="35" spans="1:9" ht="12.75" outlineLevel="1">
      <c r="A35" s="83" t="s">
        <v>3216</v>
      </c>
      <c r="B35" s="84"/>
      <c r="C35" s="145"/>
      <c r="D35" s="145"/>
      <c r="E35" s="141" t="s">
        <v>3217</v>
      </c>
      <c r="F35" s="84" t="s">
        <v>3218</v>
      </c>
      <c r="G35" s="129" t="str">
        <f t="shared" si="0"/>
        <v>==G1 GH01 =G2 GDN01 WP001 ++LNC02.07 [Funcao-transporte-carbonato-sodio]</v>
      </c>
      <c r="H35" s="17">
        <f t="shared" si="1"/>
        <v>72</v>
      </c>
      <c r="I35" s="29"/>
    </row>
    <row r="36" spans="1:9" ht="12.75" outlineLevel="1">
      <c r="A36" s="83" t="s">
        <v>3043</v>
      </c>
      <c r="B36" s="84"/>
      <c r="C36" s="145"/>
      <c r="D36" s="145"/>
      <c r="E36" s="141" t="s">
        <v>3219</v>
      </c>
      <c r="F36" s="84" t="s">
        <v>3045</v>
      </c>
      <c r="G36" s="129" t="str">
        <f t="shared" si="0"/>
        <v>==G1 GH01 =G2 GDN01 WP002 ++LNC02.07 [Funcao-transporte-ar]</v>
      </c>
      <c r="H36" s="17">
        <f t="shared" si="1"/>
        <v>59</v>
      </c>
      <c r="I36" s="29"/>
    </row>
    <row r="37" spans="1:9" ht="12.75" outlineLevel="1">
      <c r="A37" s="75" t="s">
        <v>3220</v>
      </c>
      <c r="B37" s="1" t="s">
        <v>3221</v>
      </c>
      <c r="C37" s="146" t="s">
        <v>3937</v>
      </c>
      <c r="D37" s="147" t="s">
        <v>3938</v>
      </c>
      <c r="E37" s="148" t="s">
        <v>3222</v>
      </c>
      <c r="F37" s="1" t="s">
        <v>3164</v>
      </c>
      <c r="G37" s="129" t="str">
        <f t="shared" si="0"/>
        <v>==G1 GH01 =G2 GDN01 QM001 -QM01 ++LNC02.07 [Valvula-carbonato-sodio]</v>
      </c>
      <c r="H37" s="17">
        <f t="shared" si="1"/>
        <v>68</v>
      </c>
      <c r="I37" s="29"/>
    </row>
    <row r="38" spans="1:9" ht="12.75">
      <c r="A38" s="130" t="s">
        <v>3050</v>
      </c>
      <c r="B38" s="1"/>
      <c r="C38" s="143"/>
      <c r="D38" s="144"/>
      <c r="E38" s="128" t="s">
        <v>3223</v>
      </c>
      <c r="F38" s="29" t="s">
        <v>3052</v>
      </c>
      <c r="G38" s="129" t="str">
        <f t="shared" si="0"/>
        <v>==G1 GH01 =G2 GDN02 ++LNC02.07 [Fornecimento-Sulfato-Aluminio]</v>
      </c>
      <c r="H38" s="17">
        <f t="shared" si="1"/>
        <v>62</v>
      </c>
      <c r="I38" s="29"/>
    </row>
    <row r="39" spans="1:9" ht="12.75" outlineLevel="1">
      <c r="A39" s="83" t="s">
        <v>3224</v>
      </c>
      <c r="B39" s="84"/>
      <c r="C39" s="145"/>
      <c r="D39" s="145"/>
      <c r="E39" s="149" t="s">
        <v>3225</v>
      </c>
      <c r="F39" s="84" t="s">
        <v>3226</v>
      </c>
      <c r="G39" s="129" t="str">
        <f t="shared" si="0"/>
        <v>==G1 GH01 =G2 GDN02 WP001 ++LNC02.07 [Funcao-transporte-sulfato-aluminio]</v>
      </c>
      <c r="H39" s="17">
        <f t="shared" si="1"/>
        <v>73</v>
      </c>
      <c r="I39" s="29"/>
    </row>
    <row r="40" spans="1:9" ht="12.75" outlineLevel="1">
      <c r="A40" s="83" t="s">
        <v>3043</v>
      </c>
      <c r="B40" s="84"/>
      <c r="C40" s="145"/>
      <c r="D40" s="145"/>
      <c r="E40" s="149" t="s">
        <v>3227</v>
      </c>
      <c r="F40" s="84" t="s">
        <v>3045</v>
      </c>
      <c r="G40" s="129" t="str">
        <f t="shared" si="0"/>
        <v>==G1 GH01 =G2 GDN02 WP002 ++LNC02.07 [Funcao-transporte-ar]</v>
      </c>
      <c r="H40" s="17">
        <f t="shared" si="1"/>
        <v>59</v>
      </c>
      <c r="I40" s="29"/>
    </row>
    <row r="41" spans="1:9" ht="12.75" outlineLevel="1">
      <c r="A41" s="75" t="s">
        <v>3228</v>
      </c>
      <c r="B41" s="1" t="s">
        <v>3229</v>
      </c>
      <c r="C41" s="146" t="s">
        <v>3939</v>
      </c>
      <c r="D41" s="147" t="s">
        <v>3940</v>
      </c>
      <c r="E41" s="148" t="s">
        <v>3230</v>
      </c>
      <c r="F41" s="1" t="s">
        <v>3168</v>
      </c>
      <c r="G41" s="129" t="str">
        <f t="shared" si="0"/>
        <v>==G1 GH01 =G2 GDN02 QM001 -QM01 ++LNC02.07 [Valvula-sulfato-aluminio]</v>
      </c>
      <c r="H41" s="17">
        <f t="shared" si="1"/>
        <v>69</v>
      </c>
      <c r="I41" s="29"/>
    </row>
    <row r="42" spans="1:9" ht="12.75">
      <c r="A42" s="130" t="s">
        <v>3085</v>
      </c>
      <c r="B42" s="1"/>
      <c r="C42" s="143"/>
      <c r="D42" s="144"/>
      <c r="E42" s="128" t="s">
        <v>3231</v>
      </c>
      <c r="F42" s="29" t="s">
        <v>3087</v>
      </c>
      <c r="G42" s="129" t="str">
        <f t="shared" si="0"/>
        <v>==G1 GH01 =G2 GDN03 ++LNC02.07 [Fornecimento-Hipoclorito-Sodio]</v>
      </c>
      <c r="H42" s="17">
        <f t="shared" si="1"/>
        <v>63</v>
      </c>
      <c r="I42" s="29"/>
    </row>
    <row r="43" spans="1:9" ht="12.75" outlineLevel="1">
      <c r="A43" s="75" t="s">
        <v>3232</v>
      </c>
      <c r="B43" s="1" t="s">
        <v>3233</v>
      </c>
      <c r="C43" s="146" t="s">
        <v>3941</v>
      </c>
      <c r="D43" s="147" t="s">
        <v>3942</v>
      </c>
      <c r="E43" s="134" t="s">
        <v>3234</v>
      </c>
      <c r="F43" s="1" t="s">
        <v>3235</v>
      </c>
      <c r="G43" s="129" t="str">
        <f t="shared" si="0"/>
        <v>==G1 GH01 =G2 GDN03 GP001 -GP01 ++LNC02.07 [Bomba-hipoclorito-sodio]</v>
      </c>
      <c r="H43" s="17">
        <f t="shared" si="1"/>
        <v>68</v>
      </c>
      <c r="I43" s="29"/>
    </row>
    <row r="44" spans="1:9" ht="12.75" outlineLevel="1">
      <c r="A44" s="102" t="s">
        <v>3236</v>
      </c>
      <c r="B44" s="84"/>
      <c r="C44" s="145"/>
      <c r="D44" s="145"/>
      <c r="E44" s="141" t="s">
        <v>3237</v>
      </c>
      <c r="F44" s="84" t="s">
        <v>3238</v>
      </c>
      <c r="G44" s="129" t="str">
        <f t="shared" si="0"/>
        <v>==G1 GH01 =G2 GDN03 WP001 ++LNC02.07 [Funcao-transporte-hipoclorito-sodio]</v>
      </c>
      <c r="H44" s="17">
        <f t="shared" si="1"/>
        <v>74</v>
      </c>
      <c r="I44" s="29"/>
    </row>
    <row r="45" spans="1:9" ht="12.75" outlineLevel="1">
      <c r="A45" s="75" t="s">
        <v>3239</v>
      </c>
      <c r="B45" s="1" t="s">
        <v>3240</v>
      </c>
      <c r="C45" s="146" t="s">
        <v>3943</v>
      </c>
      <c r="D45" s="147" t="s">
        <v>3944</v>
      </c>
      <c r="E45" s="134" t="s">
        <v>3241</v>
      </c>
      <c r="F45" s="1" t="s">
        <v>3242</v>
      </c>
      <c r="G45" s="129" t="str">
        <f t="shared" si="0"/>
        <v>==G1 GH01 =G2 GDN03 BF001 -BF01 ++LNC02.07 [Caudalimetro-hipoclorito-sodio]</v>
      </c>
      <c r="H45" s="17">
        <f t="shared" si="1"/>
        <v>75</v>
      </c>
      <c r="I45" s="29"/>
    </row>
    <row r="46" spans="1:9" ht="12.75">
      <c r="A46" s="125" t="s">
        <v>3945</v>
      </c>
      <c r="C46" s="142"/>
      <c r="D46" s="127" t="s">
        <v>2807</v>
      </c>
      <c r="E46" s="128" t="s">
        <v>3565</v>
      </c>
      <c r="F46" s="29" t="s">
        <v>3566</v>
      </c>
      <c r="G46" s="129" t="str">
        <f t="shared" si="0"/>
        <v>==G1 GH01 =G3 GDN00 ++LNC02.07 [Fornecimento-Quimicos-ETA1A]</v>
      </c>
      <c r="H46" s="17">
        <f t="shared" si="1"/>
        <v>60</v>
      </c>
      <c r="I46" s="29"/>
    </row>
    <row r="47" spans="1:9" ht="12.75">
      <c r="A47" s="130" t="s">
        <v>3013</v>
      </c>
      <c r="B47" s="29"/>
      <c r="C47" s="150"/>
      <c r="D47" s="142"/>
      <c r="E47" s="128" t="s">
        <v>3567</v>
      </c>
      <c r="F47" s="29" t="s">
        <v>3015</v>
      </c>
      <c r="G47" s="129" t="str">
        <f t="shared" si="0"/>
        <v>==G1 GH01 =G3 GDN01 ++LNC02.07 [Fornecimento-Carbonato-Sodio]</v>
      </c>
      <c r="H47" s="17">
        <f t="shared" si="1"/>
        <v>61</v>
      </c>
      <c r="I47" s="29"/>
    </row>
    <row r="48" spans="1:9" ht="12.75" outlineLevel="1">
      <c r="A48" s="83" t="s">
        <v>3946</v>
      </c>
      <c r="B48" s="84"/>
      <c r="C48" s="145"/>
      <c r="D48" s="145"/>
      <c r="E48" s="141" t="s">
        <v>3568</v>
      </c>
      <c r="F48" s="84" t="s">
        <v>3218</v>
      </c>
      <c r="G48" s="129" t="str">
        <f t="shared" si="0"/>
        <v>==G1 GH01 =G3 GDN01 WP001 ++LNC02.07 [Funcao-transporte-carbonato-sodio]</v>
      </c>
      <c r="H48" s="17">
        <f t="shared" si="1"/>
        <v>72</v>
      </c>
      <c r="I48" s="29"/>
    </row>
    <row r="49" spans="1:9" ht="12.75" outlineLevel="1">
      <c r="A49" s="83" t="s">
        <v>3043</v>
      </c>
      <c r="B49" s="84"/>
      <c r="C49" s="145"/>
      <c r="D49" s="145"/>
      <c r="E49" s="141" t="s">
        <v>3569</v>
      </c>
      <c r="F49" s="84" t="s">
        <v>3045</v>
      </c>
      <c r="G49" s="129" t="str">
        <f t="shared" si="0"/>
        <v>==G1 GH01 =G3 GDN01 WP002 ++LNC02.07 [Funcao-transporte-ar]</v>
      </c>
      <c r="H49" s="17">
        <f t="shared" si="1"/>
        <v>59</v>
      </c>
      <c r="I49" s="29"/>
    </row>
    <row r="50" spans="1:9" ht="12.75" outlineLevel="1">
      <c r="A50" s="1" t="s">
        <v>3220</v>
      </c>
      <c r="B50" s="1" t="s">
        <v>3570</v>
      </c>
      <c r="C50" s="151" t="s">
        <v>3947</v>
      </c>
      <c r="D50" s="152" t="s">
        <v>3948</v>
      </c>
      <c r="E50" s="11" t="s">
        <v>3571</v>
      </c>
      <c r="F50" s="1" t="s">
        <v>3164</v>
      </c>
      <c r="G50" s="129" t="str">
        <f t="shared" si="0"/>
        <v>==G1 GH01 =G3 GDN01 QM001 -QM01 ++LNC02.07 [Valvula-carbonato-sodio]</v>
      </c>
      <c r="H50" s="17">
        <f t="shared" si="1"/>
        <v>68</v>
      </c>
      <c r="I50" s="29"/>
    </row>
    <row r="51" spans="1:9" ht="12.75">
      <c r="A51" s="130" t="s">
        <v>3050</v>
      </c>
      <c r="B51" s="29"/>
      <c r="C51" s="150"/>
      <c r="D51" s="142"/>
      <c r="E51" s="128" t="s">
        <v>3572</v>
      </c>
      <c r="F51" s="29" t="s">
        <v>3052</v>
      </c>
      <c r="G51" s="129" t="str">
        <f t="shared" si="0"/>
        <v>==G1 GH01 =G3 GDN02 ++LNC02.07 [Fornecimento-Sulfato-Aluminio]</v>
      </c>
      <c r="H51" s="17">
        <f t="shared" si="1"/>
        <v>62</v>
      </c>
      <c r="I51" s="29"/>
    </row>
    <row r="52" spans="1:9" ht="12.75" outlineLevel="1">
      <c r="A52" s="83" t="s">
        <v>3224</v>
      </c>
      <c r="B52" s="84"/>
      <c r="C52" s="145"/>
      <c r="D52" s="145"/>
      <c r="E52" s="141" t="s">
        <v>3573</v>
      </c>
      <c r="F52" s="84" t="s">
        <v>3226</v>
      </c>
      <c r="G52" s="129" t="str">
        <f t="shared" si="0"/>
        <v>==G1 GH01 =G3 GDN02 WP001 ++LNC02.07 [Funcao-transporte-sulfato-aluminio]</v>
      </c>
      <c r="H52" s="17">
        <f t="shared" si="1"/>
        <v>73</v>
      </c>
      <c r="I52" s="29"/>
    </row>
    <row r="53" spans="1:9" ht="12.75" outlineLevel="1">
      <c r="A53" s="83" t="s">
        <v>3043</v>
      </c>
      <c r="B53" s="84"/>
      <c r="C53" s="145"/>
      <c r="D53" s="145"/>
      <c r="E53" s="141" t="s">
        <v>3574</v>
      </c>
      <c r="F53" s="84" t="s">
        <v>3045</v>
      </c>
      <c r="G53" s="129" t="str">
        <f t="shared" si="0"/>
        <v>==G1 GH01 =G3 GDN02 WP002 ++LNC02.07 [Funcao-transporte-ar]</v>
      </c>
      <c r="H53" s="17">
        <f t="shared" si="1"/>
        <v>59</v>
      </c>
      <c r="I53" s="29"/>
    </row>
    <row r="54" spans="1:9" ht="12.75" outlineLevel="1">
      <c r="A54" s="75" t="s">
        <v>3575</v>
      </c>
      <c r="B54" s="1" t="s">
        <v>3576</v>
      </c>
      <c r="C54" s="153" t="s">
        <v>3949</v>
      </c>
      <c r="D54" s="154" t="s">
        <v>3950</v>
      </c>
      <c r="E54" s="134" t="s">
        <v>3577</v>
      </c>
      <c r="F54" s="1" t="s">
        <v>3168</v>
      </c>
      <c r="G54" s="129" t="str">
        <f t="shared" si="0"/>
        <v>==G1 GH01 =G3 GDN02 QM001 -QM01 ++LNC02.07 [Valvula-sulfato-aluminio]</v>
      </c>
      <c r="H54" s="17">
        <f t="shared" si="1"/>
        <v>69</v>
      </c>
      <c r="I54" s="29"/>
    </row>
    <row r="55" spans="1:9" ht="12.75">
      <c r="A55" s="130" t="s">
        <v>3085</v>
      </c>
      <c r="B55" s="29"/>
      <c r="C55" s="150"/>
      <c r="D55" s="142"/>
      <c r="E55" s="128" t="s">
        <v>3578</v>
      </c>
      <c r="F55" s="29" t="s">
        <v>3087</v>
      </c>
      <c r="G55" s="129" t="str">
        <f t="shared" si="0"/>
        <v>==G1 GH01 =G3 GDN03 ++LNC02.07 [Fornecimento-Hipoclorito-Sodio]</v>
      </c>
      <c r="H55" s="17">
        <f t="shared" si="1"/>
        <v>63</v>
      </c>
      <c r="I55" s="29"/>
    </row>
    <row r="56" spans="1:9" ht="12.75" outlineLevel="1">
      <c r="A56" s="75" t="s">
        <v>3579</v>
      </c>
      <c r="B56" s="1" t="s">
        <v>3580</v>
      </c>
      <c r="C56" s="146" t="s">
        <v>3951</v>
      </c>
      <c r="D56" s="147" t="s">
        <v>3952</v>
      </c>
      <c r="E56" s="134" t="s">
        <v>3581</v>
      </c>
      <c r="F56" s="1" t="s">
        <v>3582</v>
      </c>
      <c r="G56" s="129" t="str">
        <f t="shared" si="0"/>
        <v>==G1 GH01 =G3 GDN03 GP001 -GP01 ++LNC02.07 [Bomba-dosificadora-hipoclorito-sodio]</v>
      </c>
      <c r="H56" s="17">
        <f t="shared" si="1"/>
        <v>81</v>
      </c>
      <c r="I56" s="29"/>
    </row>
    <row r="57" spans="1:9" ht="12.75" outlineLevel="1">
      <c r="A57" s="86" t="s">
        <v>3583</v>
      </c>
      <c r="B57" s="84"/>
      <c r="C57" s="155"/>
      <c r="D57" s="155"/>
      <c r="E57" s="141" t="s">
        <v>3584</v>
      </c>
      <c r="F57" s="84" t="s">
        <v>3585</v>
      </c>
      <c r="G57" s="129" t="str">
        <f t="shared" si="0"/>
        <v>==G1 GH01 =G3 GDN03 WP001 ++LNC02.07 [Funcao-transporte-hipoclorito-sodio-ETA1]</v>
      </c>
      <c r="H57" s="17">
        <f t="shared" si="1"/>
        <v>79</v>
      </c>
      <c r="I57" s="29"/>
    </row>
    <row r="58" spans="1:9" ht="12.75" outlineLevel="1">
      <c r="A58" s="75" t="s">
        <v>3586</v>
      </c>
      <c r="B58" s="1" t="s">
        <v>3587</v>
      </c>
      <c r="C58" s="146" t="s">
        <v>3953</v>
      </c>
      <c r="D58" s="147" t="s">
        <v>3954</v>
      </c>
      <c r="E58" s="134" t="s">
        <v>3588</v>
      </c>
      <c r="F58" s="1" t="s">
        <v>3242</v>
      </c>
      <c r="G58" s="129" t="str">
        <f t="shared" si="0"/>
        <v>==G1 GH01 =G3 GDN03 BF001 -BF01 ++LNC02.07 [Caudalimetro-hipoclorito-sodio]</v>
      </c>
      <c r="H58" s="17">
        <f t="shared" si="1"/>
        <v>75</v>
      </c>
      <c r="I58" s="29"/>
    </row>
    <row r="59" spans="1:9" ht="12.75">
      <c r="A59" s="156" t="s">
        <v>3955</v>
      </c>
      <c r="B59" s="60"/>
      <c r="C59" s="157" t="s">
        <v>2755</v>
      </c>
      <c r="D59" s="158" t="s">
        <v>3956</v>
      </c>
      <c r="E59" s="124" t="s">
        <v>3957</v>
      </c>
      <c r="F59" s="29"/>
      <c r="G59" s="14"/>
      <c r="H59" s="17">
        <f t="shared" si="1"/>
        <v>0</v>
      </c>
      <c r="I59" s="29"/>
    </row>
    <row r="60" spans="1:9" ht="12.75">
      <c r="A60" s="125" t="s">
        <v>3907</v>
      </c>
      <c r="B60" s="1"/>
      <c r="C60" s="132"/>
      <c r="D60" s="127" t="s">
        <v>2755</v>
      </c>
      <c r="E60" s="128" t="s">
        <v>3097</v>
      </c>
      <c r="F60" s="29" t="s">
        <v>3098</v>
      </c>
      <c r="G60" s="129" t="str">
        <f t="shared" ref="G60:G66" si="2">CONCATENATE(E60," ",$E$2," [",F60,"]")</f>
        <v>==G1 GH01 =G1 XC01 ++LNC02.07 [Sistema-Ar-Comprimido]</v>
      </c>
      <c r="H60" s="17">
        <f t="shared" si="1"/>
        <v>53</v>
      </c>
      <c r="I60" s="29"/>
    </row>
    <row r="61" spans="1:9" ht="12.75">
      <c r="A61" s="130" t="s">
        <v>3099</v>
      </c>
      <c r="B61" s="1"/>
      <c r="C61" s="159" t="s">
        <v>3958</v>
      </c>
      <c r="D61" s="160" t="s">
        <v>3958</v>
      </c>
      <c r="E61" s="128" t="s">
        <v>3100</v>
      </c>
      <c r="F61" s="29" t="s">
        <v>3101</v>
      </c>
      <c r="G61" s="129" t="str">
        <f t="shared" si="2"/>
        <v>==G1 GH01 =G1 XC01 GQ001 ++LNC02.07 [Funcao-Fornecimento-Ar]</v>
      </c>
      <c r="H61" s="17">
        <f t="shared" si="1"/>
        <v>60</v>
      </c>
      <c r="I61" s="29"/>
    </row>
    <row r="62" spans="1:9" ht="12.75" outlineLevel="1">
      <c r="A62" s="75" t="s">
        <v>3102</v>
      </c>
      <c r="B62" s="1" t="s">
        <v>3103</v>
      </c>
      <c r="C62" s="161" t="s">
        <v>3959</v>
      </c>
      <c r="D62" s="162" t="s">
        <v>3959</v>
      </c>
      <c r="E62" s="134" t="s">
        <v>3104</v>
      </c>
      <c r="F62" s="1" t="s">
        <v>3105</v>
      </c>
      <c r="G62" s="129" t="str">
        <f t="shared" si="2"/>
        <v>==G1 GH01 =G1 XC01 GQ001 -GQ01 ++LNC02.07 [Compressor-ar]</v>
      </c>
      <c r="H62" s="17">
        <f t="shared" si="1"/>
        <v>57</v>
      </c>
      <c r="I62" s="29"/>
    </row>
    <row r="63" spans="1:9" ht="12.75" outlineLevel="1">
      <c r="A63" s="75" t="s">
        <v>3106</v>
      </c>
      <c r="B63" s="1" t="s">
        <v>3107</v>
      </c>
      <c r="C63" s="161" t="s">
        <v>3960</v>
      </c>
      <c r="D63" s="162" t="s">
        <v>3960</v>
      </c>
      <c r="E63" s="134" t="s">
        <v>3108</v>
      </c>
      <c r="F63" s="1" t="s">
        <v>3105</v>
      </c>
      <c r="G63" s="129" t="str">
        <f t="shared" si="2"/>
        <v>==G1 GH01 =G1 XC01 GQ001 -GQ02 ++LNC02.07 [Compressor-ar]</v>
      </c>
      <c r="H63" s="17">
        <f t="shared" si="1"/>
        <v>57</v>
      </c>
      <c r="I63" s="29"/>
    </row>
    <row r="64" spans="1:9" ht="12.75" outlineLevel="1">
      <c r="A64" s="75" t="s">
        <v>3109</v>
      </c>
      <c r="B64" s="1" t="s">
        <v>3110</v>
      </c>
      <c r="C64" s="161" t="s">
        <v>3961</v>
      </c>
      <c r="D64" s="162" t="s">
        <v>3961</v>
      </c>
      <c r="E64" s="134" t="s">
        <v>3111</v>
      </c>
      <c r="F64" s="1" t="s">
        <v>3112</v>
      </c>
      <c r="G64" s="129" t="str">
        <f t="shared" si="2"/>
        <v>==G1 GH01 =G1 XC01 GQ001 -GQ03 ++LNC02.07 [Secador-ar-comprimido]</v>
      </c>
      <c r="H64" s="17">
        <f t="shared" si="1"/>
        <v>65</v>
      </c>
      <c r="I64" s="29"/>
    </row>
    <row r="65" spans="1:9" ht="12.75" outlineLevel="1">
      <c r="A65" s="1" t="s">
        <v>3113</v>
      </c>
      <c r="B65" s="1" t="s">
        <v>3114</v>
      </c>
      <c r="C65" s="163" t="s">
        <v>3962</v>
      </c>
      <c r="D65" s="93" t="s">
        <v>3962</v>
      </c>
      <c r="E65" s="134" t="s">
        <v>3115</v>
      </c>
      <c r="F65" s="1" t="s">
        <v>3116</v>
      </c>
      <c r="G65" s="129" t="str">
        <f t="shared" si="2"/>
        <v>==G1 GH01 =G1 XC01 GQ001 -BP01 ++LNC02.07 [Transmissor-pressao]</v>
      </c>
      <c r="H65" s="17">
        <f t="shared" si="1"/>
        <v>63</v>
      </c>
      <c r="I65" s="29"/>
    </row>
    <row r="66" spans="1:9" ht="12.75">
      <c r="A66" s="86" t="s">
        <v>3043</v>
      </c>
      <c r="B66" s="84"/>
      <c r="C66" s="140"/>
      <c r="D66" s="140"/>
      <c r="E66" s="141" t="s">
        <v>3117</v>
      </c>
      <c r="F66" s="84" t="s">
        <v>3045</v>
      </c>
      <c r="G66" s="129" t="str">
        <f t="shared" si="2"/>
        <v>==G1 GH01 =G1 XC01 WP001 ++LNC02.07 [Funcao-transporte-ar]</v>
      </c>
      <c r="I66" s="29"/>
    </row>
    <row r="67" spans="1:9" ht="12.75">
      <c r="A67" s="156" t="s">
        <v>2757</v>
      </c>
      <c r="B67" s="60"/>
      <c r="C67" s="164" t="s">
        <v>2759</v>
      </c>
      <c r="D67" s="123" t="s">
        <v>3963</v>
      </c>
      <c r="E67" s="124" t="s">
        <v>3957</v>
      </c>
      <c r="F67" s="29"/>
      <c r="G67" s="129"/>
      <c r="H67" s="17">
        <f t="shared" ref="H67:H93" si="3">LEN(G67)</f>
        <v>0</v>
      </c>
      <c r="I67" s="29"/>
    </row>
    <row r="68" spans="1:9" ht="12.75">
      <c r="A68" s="125" t="s">
        <v>3907</v>
      </c>
      <c r="B68" s="1"/>
      <c r="C68" s="126"/>
      <c r="D68" s="127" t="s">
        <v>2759</v>
      </c>
      <c r="E68" s="128" t="s">
        <v>3119</v>
      </c>
      <c r="F68" s="29" t="s">
        <v>3120</v>
      </c>
      <c r="G68" s="129" t="str">
        <f t="shared" ref="G68:G87" si="4">CONCATENATE(E68," ",$E$2," [",F68,"]")</f>
        <v>==G1 GH01 =G1 GA01 ++LNC02.07 [Fornecimento-Agua-Bruta-Geral]</v>
      </c>
      <c r="H68" s="17">
        <f t="shared" si="3"/>
        <v>61</v>
      </c>
      <c r="I68" s="29"/>
    </row>
    <row r="69" spans="1:9" ht="12.75">
      <c r="A69" s="165" t="s">
        <v>3121</v>
      </c>
      <c r="B69" s="88"/>
      <c r="C69" s="166" t="s">
        <v>3964</v>
      </c>
      <c r="D69" s="166" t="s">
        <v>3964</v>
      </c>
      <c r="E69" s="141" t="s">
        <v>3122</v>
      </c>
      <c r="F69" s="84" t="s">
        <v>3123</v>
      </c>
      <c r="G69" s="129" t="str">
        <f t="shared" si="4"/>
        <v>==G1 GH01 =G1 GA01 WP001 ++LNC02.07 [Funcao-Transporte]</v>
      </c>
      <c r="H69" s="17">
        <f t="shared" si="3"/>
        <v>55</v>
      </c>
      <c r="I69" s="29"/>
    </row>
    <row r="70" spans="1:9" ht="12.75">
      <c r="A70" s="125" t="s">
        <v>3212</v>
      </c>
      <c r="B70" s="1"/>
      <c r="C70" s="167"/>
      <c r="D70" s="127" t="s">
        <v>2776</v>
      </c>
      <c r="E70" s="128" t="s">
        <v>3244</v>
      </c>
      <c r="F70" s="29" t="s">
        <v>3245</v>
      </c>
      <c r="G70" s="129" t="str">
        <f t="shared" si="4"/>
        <v>==G1 GH01 =G2 GA01 ++LNC02.07 [Fornecimento-Agua-Bruta-ETA1]</v>
      </c>
      <c r="H70" s="17">
        <f t="shared" si="3"/>
        <v>60</v>
      </c>
      <c r="I70" s="29"/>
    </row>
    <row r="71" spans="1:9" ht="12.75">
      <c r="A71" s="87" t="s">
        <v>3121</v>
      </c>
      <c r="B71" s="88"/>
      <c r="C71" s="168" t="s">
        <v>3965</v>
      </c>
      <c r="D71" s="168" t="s">
        <v>3966</v>
      </c>
      <c r="E71" s="169" t="s">
        <v>3246</v>
      </c>
      <c r="F71" s="84" t="s">
        <v>3247</v>
      </c>
      <c r="G71" s="129" t="str">
        <f t="shared" si="4"/>
        <v>==G1 GH01 =G2 GA01 WP001 ++LNC02.07 [Funcao-Transporte-agua-bruta]</v>
      </c>
      <c r="H71" s="17">
        <f t="shared" si="3"/>
        <v>66</v>
      </c>
      <c r="I71" s="29"/>
    </row>
    <row r="72" spans="1:9" ht="12.75" outlineLevel="1">
      <c r="A72" s="75" t="s">
        <v>3248</v>
      </c>
      <c r="B72" s="1" t="s">
        <v>3249</v>
      </c>
      <c r="C72" s="170" t="s">
        <v>3967</v>
      </c>
      <c r="D72" s="171" t="s">
        <v>3968</v>
      </c>
      <c r="E72" s="134" t="s">
        <v>3250</v>
      </c>
      <c r="F72" s="1" t="s">
        <v>3251</v>
      </c>
      <c r="G72" s="129" t="str">
        <f t="shared" si="4"/>
        <v>==G1 GH01 =G2 GA01 QM001 -QM01 ++LNC02.07 [Valvula-manual-agua-bruta]</v>
      </c>
      <c r="H72" s="17">
        <f t="shared" si="3"/>
        <v>69</v>
      </c>
      <c r="I72" s="29"/>
    </row>
    <row r="73" spans="1:9" ht="12.75" outlineLevel="1">
      <c r="A73" s="75" t="s">
        <v>3252</v>
      </c>
      <c r="B73" s="1" t="s">
        <v>3253</v>
      </c>
      <c r="C73" s="170" t="s">
        <v>3969</v>
      </c>
      <c r="D73" s="171" t="s">
        <v>3970</v>
      </c>
      <c r="E73" s="134" t="s">
        <v>3254</v>
      </c>
      <c r="F73" s="1" t="s">
        <v>3255</v>
      </c>
      <c r="G73" s="129" t="str">
        <f t="shared" si="4"/>
        <v>==G1 GH01 =G2 GA01 QM001 -QM02 ++LNC02.07 [Valvula-agua-bruta]</v>
      </c>
      <c r="H73" s="17">
        <f t="shared" si="3"/>
        <v>62</v>
      </c>
      <c r="I73" s="29"/>
    </row>
    <row r="74" spans="1:9" ht="12.75" outlineLevel="1">
      <c r="A74" s="75" t="s">
        <v>3256</v>
      </c>
      <c r="B74" s="1" t="s">
        <v>3257</v>
      </c>
      <c r="C74" s="153" t="s">
        <v>3971</v>
      </c>
      <c r="D74" s="154" t="s">
        <v>3972</v>
      </c>
      <c r="E74" s="134" t="s">
        <v>3258</v>
      </c>
      <c r="F74" s="1" t="s">
        <v>3259</v>
      </c>
      <c r="G74" s="129" t="str">
        <f t="shared" si="4"/>
        <v>==G1 GH01 =G2 GA01 BF001 -BF01 ++LNC02.07 [Caudalimetro]</v>
      </c>
      <c r="H74" s="17">
        <f t="shared" si="3"/>
        <v>56</v>
      </c>
      <c r="I74" s="29"/>
    </row>
    <row r="75" spans="1:9" ht="12.75" outlineLevel="1">
      <c r="A75" s="75" t="s">
        <v>3260</v>
      </c>
      <c r="B75" s="1" t="s">
        <v>3261</v>
      </c>
      <c r="C75" s="153" t="s">
        <v>3973</v>
      </c>
      <c r="D75" s="154" t="s">
        <v>3974</v>
      </c>
      <c r="E75" s="134" t="s">
        <v>3262</v>
      </c>
      <c r="F75" s="1" t="s">
        <v>3116</v>
      </c>
      <c r="G75" s="129" t="str">
        <f t="shared" si="4"/>
        <v>==G1 GH01 =G2 GA01 BP001 -BP01 ++LNC02.07 [Transmissor-pressao]</v>
      </c>
      <c r="H75" s="17">
        <f t="shared" si="3"/>
        <v>63</v>
      </c>
      <c r="I75" s="29"/>
    </row>
    <row r="76" spans="1:9" ht="12.75" outlineLevel="1">
      <c r="A76" s="75" t="s">
        <v>3263</v>
      </c>
      <c r="B76" s="1" t="s">
        <v>3264</v>
      </c>
      <c r="C76" s="153" t="s">
        <v>3975</v>
      </c>
      <c r="D76" s="154" t="s">
        <v>3976</v>
      </c>
      <c r="E76" s="134" t="s">
        <v>3265</v>
      </c>
      <c r="F76" s="1" t="s">
        <v>3266</v>
      </c>
      <c r="G76" s="129" t="str">
        <f t="shared" si="4"/>
        <v>==G1 GH01 =G2 GA01 BQ001 -BQ01 ++LNC02.07 [Medidor-PH]</v>
      </c>
      <c r="H76" s="17">
        <f t="shared" si="3"/>
        <v>54</v>
      </c>
      <c r="I76" s="29"/>
    </row>
    <row r="77" spans="1:9" ht="12.75" outlineLevel="1">
      <c r="A77" s="75" t="s">
        <v>3267</v>
      </c>
      <c r="B77" s="1" t="s">
        <v>3268</v>
      </c>
      <c r="C77" s="153" t="s">
        <v>3977</v>
      </c>
      <c r="D77" s="154" t="s">
        <v>3978</v>
      </c>
      <c r="E77" s="134" t="s">
        <v>3269</v>
      </c>
      <c r="F77" s="1" t="s">
        <v>3270</v>
      </c>
      <c r="G77" s="129" t="str">
        <f t="shared" si="4"/>
        <v>==G1 GH01 =G2 GA01 BQ001 -BQ02 ++LNC02.07 [Turbidimetro]</v>
      </c>
      <c r="H77" s="17">
        <f t="shared" si="3"/>
        <v>56</v>
      </c>
      <c r="I77" s="29"/>
    </row>
    <row r="78" spans="1:9" ht="12.75">
      <c r="A78" s="125" t="s">
        <v>3945</v>
      </c>
      <c r="C78" s="167"/>
      <c r="D78" s="127" t="s">
        <v>2804</v>
      </c>
      <c r="E78" s="128" t="s">
        <v>3979</v>
      </c>
      <c r="F78" s="29" t="s">
        <v>3980</v>
      </c>
      <c r="G78" s="129" t="str">
        <f t="shared" si="4"/>
        <v>==G1 GH01 =G3 GA01 ++LNC02.07 [Fornecimento-Agua-Bruta-ETA1A]</v>
      </c>
      <c r="H78" s="17">
        <f t="shared" si="3"/>
        <v>61</v>
      </c>
      <c r="I78" s="29"/>
    </row>
    <row r="79" spans="1:9" ht="12.75">
      <c r="A79" s="83" t="s">
        <v>3121</v>
      </c>
      <c r="B79" s="88"/>
      <c r="C79" s="172" t="s">
        <v>3981</v>
      </c>
      <c r="D79" s="172" t="s">
        <v>3982</v>
      </c>
      <c r="E79" s="169" t="s">
        <v>3589</v>
      </c>
      <c r="F79" s="84" t="s">
        <v>3247</v>
      </c>
      <c r="G79" s="129" t="str">
        <f t="shared" si="4"/>
        <v>==G1 GH01 =G3 GA01 WP001 ++LNC02.07 [Funcao-Transporte-agua-bruta]</v>
      </c>
      <c r="H79" s="17">
        <f t="shared" si="3"/>
        <v>66</v>
      </c>
      <c r="I79" s="29"/>
    </row>
    <row r="80" spans="1:9" ht="12.75" outlineLevel="1">
      <c r="A80" s="75" t="s">
        <v>3248</v>
      </c>
      <c r="B80" s="1" t="s">
        <v>3590</v>
      </c>
      <c r="C80" s="153" t="s">
        <v>3983</v>
      </c>
      <c r="D80" s="154" t="s">
        <v>3984</v>
      </c>
      <c r="E80" s="134" t="s">
        <v>3591</v>
      </c>
      <c r="F80" s="1" t="s">
        <v>3251</v>
      </c>
      <c r="G80" s="129" t="str">
        <f t="shared" si="4"/>
        <v>==G1 GH01 =G3 GA01 QM001 -QM01 ++LNC02.07 [Valvula-manual-agua-bruta]</v>
      </c>
      <c r="H80" s="17">
        <f t="shared" si="3"/>
        <v>69</v>
      </c>
      <c r="I80" s="29"/>
    </row>
    <row r="81" spans="1:9" ht="12.75" outlineLevel="1">
      <c r="A81" s="75" t="s">
        <v>3592</v>
      </c>
      <c r="B81" s="1" t="s">
        <v>3593</v>
      </c>
      <c r="C81" s="153" t="s">
        <v>3985</v>
      </c>
      <c r="D81" s="154" t="s">
        <v>3986</v>
      </c>
      <c r="E81" s="134" t="s">
        <v>3594</v>
      </c>
      <c r="F81" s="1" t="s">
        <v>3255</v>
      </c>
      <c r="G81" s="129" t="str">
        <f t="shared" si="4"/>
        <v>==G1 GH01 =G3 GA01 QM001 -QM02 ++LNC02.07 [Valvula-agua-bruta]</v>
      </c>
      <c r="H81" s="17">
        <f t="shared" si="3"/>
        <v>62</v>
      </c>
      <c r="I81" s="29"/>
    </row>
    <row r="82" spans="1:9" ht="12.75" outlineLevel="1">
      <c r="A82" s="75" t="s">
        <v>3595</v>
      </c>
      <c r="B82" s="1" t="s">
        <v>3596</v>
      </c>
      <c r="C82" s="153" t="s">
        <v>3987</v>
      </c>
      <c r="D82" s="154" t="s">
        <v>3988</v>
      </c>
      <c r="E82" s="134" t="s">
        <v>3597</v>
      </c>
      <c r="F82" s="1" t="s">
        <v>3598</v>
      </c>
      <c r="G82" s="129" t="str">
        <f t="shared" si="4"/>
        <v>==G1 GH01 =G3 GA01 QM001 -QM03 ++LNC02.07 [Valvula-reguladora-pressao-agua-bruta]</v>
      </c>
      <c r="H82" s="17">
        <f t="shared" si="3"/>
        <v>81</v>
      </c>
      <c r="I82" s="29"/>
    </row>
    <row r="83" spans="1:9" ht="12.75" outlineLevel="1">
      <c r="A83" s="75" t="s">
        <v>3256</v>
      </c>
      <c r="B83" s="1" t="s">
        <v>3599</v>
      </c>
      <c r="C83" s="153" t="s">
        <v>3989</v>
      </c>
      <c r="D83" s="154" t="s">
        <v>3990</v>
      </c>
      <c r="E83" s="134" t="s">
        <v>3600</v>
      </c>
      <c r="F83" s="1" t="s">
        <v>3259</v>
      </c>
      <c r="G83" s="129" t="str">
        <f t="shared" si="4"/>
        <v>==G1 GH01 =G3 GA01 BF001 -BF01 ++LNC02.07 [Caudalimetro]</v>
      </c>
      <c r="H83" s="17">
        <f t="shared" si="3"/>
        <v>56</v>
      </c>
      <c r="I83" s="29"/>
    </row>
    <row r="84" spans="1:9" ht="12.75" outlineLevel="1">
      <c r="A84" s="75" t="s">
        <v>3601</v>
      </c>
      <c r="B84" s="1" t="s">
        <v>3602</v>
      </c>
      <c r="C84" s="153" t="s">
        <v>3991</v>
      </c>
      <c r="D84" s="154" t="s">
        <v>3992</v>
      </c>
      <c r="E84" s="134" t="s">
        <v>3603</v>
      </c>
      <c r="F84" s="1" t="s">
        <v>3604</v>
      </c>
      <c r="G84" s="129" t="str">
        <f t="shared" si="4"/>
        <v>==G1 GH01 =G3 GA01 BF001 -BF02 ++LNC02.07 [Detector-fluxo-agua-bruta]</v>
      </c>
      <c r="H84" s="17">
        <f t="shared" si="3"/>
        <v>69</v>
      </c>
      <c r="I84" s="29"/>
    </row>
    <row r="85" spans="1:9" ht="12.75" outlineLevel="1">
      <c r="A85" s="75" t="s">
        <v>3263</v>
      </c>
      <c r="B85" s="1" t="s">
        <v>3606</v>
      </c>
      <c r="C85" s="153" t="s">
        <v>3993</v>
      </c>
      <c r="D85" s="154" t="s">
        <v>3994</v>
      </c>
      <c r="E85" s="134" t="s">
        <v>3607</v>
      </c>
      <c r="F85" s="1" t="s">
        <v>3266</v>
      </c>
      <c r="G85" s="129" t="str">
        <f t="shared" si="4"/>
        <v>==G1 GH01 =G3 GA01 BQ001 -BQ01 ++LNC02.07 [Medidor-PH]</v>
      </c>
      <c r="H85" s="17">
        <f t="shared" si="3"/>
        <v>54</v>
      </c>
      <c r="I85" s="29"/>
    </row>
    <row r="86" spans="1:9" ht="12.75" outlineLevel="1">
      <c r="A86" s="75" t="s">
        <v>3608</v>
      </c>
      <c r="B86" s="1" t="s">
        <v>3609</v>
      </c>
      <c r="C86" s="153" t="s">
        <v>3995</v>
      </c>
      <c r="D86" s="154" t="s">
        <v>3996</v>
      </c>
      <c r="E86" s="134" t="s">
        <v>3610</v>
      </c>
      <c r="F86" s="1" t="s">
        <v>3270</v>
      </c>
      <c r="G86" s="129" t="str">
        <f t="shared" si="4"/>
        <v>==G1 GH01 =G3 GA01 BQ001 -BQ02 ++LNC02.07 [Turbidimetro]</v>
      </c>
      <c r="H86" s="17">
        <f t="shared" si="3"/>
        <v>56</v>
      </c>
      <c r="I86" s="29"/>
    </row>
    <row r="87" spans="1:9" ht="12.75" outlineLevel="1">
      <c r="A87" s="75" t="s">
        <v>3611</v>
      </c>
      <c r="B87" s="1" t="s">
        <v>3612</v>
      </c>
      <c r="C87" s="153" t="s">
        <v>3997</v>
      </c>
      <c r="D87" s="154" t="s">
        <v>3998</v>
      </c>
      <c r="E87" s="173" t="s">
        <v>3613</v>
      </c>
      <c r="F87" s="1" t="s">
        <v>3116</v>
      </c>
      <c r="G87" s="129" t="str">
        <f t="shared" si="4"/>
        <v>==G1 GH01 =G3 GA01 BP001 -BP01 ++LNC02.07 [Transmissor-pressao]</v>
      </c>
      <c r="H87" s="17">
        <f t="shared" si="3"/>
        <v>63</v>
      </c>
      <c r="I87" s="29"/>
    </row>
    <row r="88" spans="1:9" ht="12.75">
      <c r="A88" s="156" t="s">
        <v>2761</v>
      </c>
      <c r="B88" s="60"/>
      <c r="C88" s="122" t="s">
        <v>2763</v>
      </c>
      <c r="D88" s="174" t="s">
        <v>3999</v>
      </c>
      <c r="E88" s="124" t="s">
        <v>3957</v>
      </c>
      <c r="G88" s="14"/>
      <c r="H88" s="17">
        <f t="shared" si="3"/>
        <v>0</v>
      </c>
      <c r="I88" s="29"/>
    </row>
    <row r="89" spans="1:9" ht="12.75">
      <c r="A89" s="175" t="s">
        <v>3907</v>
      </c>
      <c r="B89" s="1"/>
      <c r="C89" s="126"/>
      <c r="D89" s="176" t="s">
        <v>2763</v>
      </c>
      <c r="E89" s="134" t="s">
        <v>3125</v>
      </c>
      <c r="F89" s="29" t="s">
        <v>3126</v>
      </c>
      <c r="G89" s="129" t="str">
        <f t="shared" ref="G89:G110" si="5">CONCATENATE(E89," ",$E$2," [",F89,"]")</f>
        <v>==G1 GH01 =G1 GH01 ++LNC02.07 [Fornecimento-Agua-Potavel]</v>
      </c>
      <c r="H89" s="17">
        <f t="shared" si="3"/>
        <v>57</v>
      </c>
      <c r="I89" s="29"/>
    </row>
    <row r="90" spans="1:9" ht="12.75">
      <c r="A90" s="89" t="s">
        <v>3127</v>
      </c>
      <c r="B90" s="90"/>
      <c r="C90" s="177"/>
      <c r="D90" s="178"/>
      <c r="E90" s="169" t="s">
        <v>3128</v>
      </c>
      <c r="F90" s="84" t="s">
        <v>3129</v>
      </c>
      <c r="G90" s="129" t="str">
        <f t="shared" si="5"/>
        <v>==G1 GH01 =G1 GH01 WP001 ++LNC02.07 [Funcao-transporte-agua-potavel]</v>
      </c>
      <c r="H90" s="17">
        <f t="shared" si="3"/>
        <v>68</v>
      </c>
      <c r="I90" s="29"/>
    </row>
    <row r="91" spans="1:9" ht="12.75" outlineLevel="1">
      <c r="A91" s="92" t="s">
        <v>3130</v>
      </c>
      <c r="B91" s="93" t="s">
        <v>3131</v>
      </c>
      <c r="C91" s="161" t="s">
        <v>4000</v>
      </c>
      <c r="D91" s="179" t="s">
        <v>4000</v>
      </c>
      <c r="E91" s="180" t="s">
        <v>3132</v>
      </c>
      <c r="F91" s="1" t="s">
        <v>3133</v>
      </c>
      <c r="G91" s="129" t="str">
        <f t="shared" si="5"/>
        <v>==G1 GH01 =G1 GH01 GP001 -GP01 ++LNC02.07 [Bomba-recalque]</v>
      </c>
      <c r="H91" s="17">
        <f t="shared" si="3"/>
        <v>58</v>
      </c>
      <c r="I91" s="29"/>
    </row>
    <row r="92" spans="1:9" ht="12.75" outlineLevel="1">
      <c r="A92" s="92" t="s">
        <v>3134</v>
      </c>
      <c r="B92" s="93" t="s">
        <v>3135</v>
      </c>
      <c r="C92" s="161" t="s">
        <v>4001</v>
      </c>
      <c r="D92" s="179" t="s">
        <v>4001</v>
      </c>
      <c r="E92" s="180" t="s">
        <v>3136</v>
      </c>
      <c r="F92" s="1" t="s">
        <v>3133</v>
      </c>
      <c r="G92" s="129" t="str">
        <f t="shared" si="5"/>
        <v>==G1 GH01 =G1 GH01 GP001 -GP02 ++LNC02.07 [Bomba-recalque]</v>
      </c>
      <c r="H92" s="17">
        <f t="shared" si="3"/>
        <v>58</v>
      </c>
      <c r="I92" s="29"/>
    </row>
    <row r="93" spans="1:9" ht="12.75" outlineLevel="1">
      <c r="A93" s="1" t="s">
        <v>3137</v>
      </c>
      <c r="B93" s="1" t="s">
        <v>3138</v>
      </c>
      <c r="C93" s="181" t="s">
        <v>4002</v>
      </c>
      <c r="D93" s="182" t="s">
        <v>4002</v>
      </c>
      <c r="E93" s="17" t="s">
        <v>3139</v>
      </c>
      <c r="F93" s="1" t="s">
        <v>3140</v>
      </c>
      <c r="G93" s="129" t="str">
        <f t="shared" si="5"/>
        <v>==G1 GH01 =G1 GH01 CM001 -BF01 ++LNC02.07 [Detector-fluxo-agua]</v>
      </c>
      <c r="H93" s="17">
        <f t="shared" si="3"/>
        <v>63</v>
      </c>
      <c r="I93" s="29"/>
    </row>
    <row r="94" spans="1:9" ht="12.75">
      <c r="A94" s="183" t="s">
        <v>3141</v>
      </c>
      <c r="B94" s="90"/>
      <c r="C94" s="183"/>
      <c r="D94" s="183"/>
      <c r="E94" s="91" t="s">
        <v>3142</v>
      </c>
      <c r="F94" s="84" t="s">
        <v>3129</v>
      </c>
      <c r="G94" s="129" t="str">
        <f t="shared" si="5"/>
        <v>==G1 GH01 =G1 GH01 WP002 ++LNC02.07 [Funcao-transporte-agua-potavel]</v>
      </c>
      <c r="I94" s="29"/>
    </row>
    <row r="95" spans="1:9" ht="12.75" outlineLevel="1">
      <c r="A95" s="92" t="s">
        <v>3143</v>
      </c>
      <c r="B95" s="93" t="s">
        <v>3144</v>
      </c>
      <c r="C95" s="184" t="s">
        <v>4003</v>
      </c>
      <c r="D95" s="185" t="s">
        <v>4003</v>
      </c>
      <c r="E95" s="180" t="s">
        <v>3145</v>
      </c>
      <c r="F95" s="1" t="s">
        <v>3146</v>
      </c>
      <c r="G95" s="129" t="str">
        <f t="shared" si="5"/>
        <v>==G1 GH01 =G1 GH01 QM001 -QM01 ++LNC02.07 [Valvula-agua-tanque-carbonato-sodio]</v>
      </c>
      <c r="H95" s="17">
        <f t="shared" ref="H95:H101" si="6">LEN(G95)</f>
        <v>79</v>
      </c>
      <c r="I95" s="29"/>
    </row>
    <row r="96" spans="1:9" ht="12.75" outlineLevel="1">
      <c r="A96" s="92" t="s">
        <v>3147</v>
      </c>
      <c r="B96" s="93" t="s">
        <v>3148</v>
      </c>
      <c r="C96" s="184" t="s">
        <v>4004</v>
      </c>
      <c r="D96" s="185" t="s">
        <v>4004</v>
      </c>
      <c r="E96" s="180" t="s">
        <v>3149</v>
      </c>
      <c r="F96" s="1" t="s">
        <v>3150</v>
      </c>
      <c r="G96" s="129" t="str">
        <f t="shared" si="5"/>
        <v>==G1 GH01 =G1 GH01 QM001 -QM02 ++LNC02.07 [Valvula-agua-tanque-sulfato-aluminio]</v>
      </c>
      <c r="H96" s="17">
        <f t="shared" si="6"/>
        <v>80</v>
      </c>
      <c r="I96" s="29"/>
    </row>
    <row r="97" spans="1:9" ht="12.75" outlineLevel="1">
      <c r="A97" s="92" t="s">
        <v>3151</v>
      </c>
      <c r="B97" s="93" t="s">
        <v>3152</v>
      </c>
      <c r="C97" s="184" t="s">
        <v>4005</v>
      </c>
      <c r="D97" s="185" t="s">
        <v>4005</v>
      </c>
      <c r="E97" s="180" t="s">
        <v>3153</v>
      </c>
      <c r="F97" s="1" t="s">
        <v>3154</v>
      </c>
      <c r="G97" s="129" t="str">
        <f t="shared" si="5"/>
        <v>==G1 GH01 =G1 GH01 QM001 -QM03 ++LNC02.07 [Valvula-agua-tanque-hipoclorito-sodio]</v>
      </c>
      <c r="H97" s="17">
        <f t="shared" si="6"/>
        <v>81</v>
      </c>
      <c r="I97" s="29"/>
    </row>
    <row r="98" spans="1:9" ht="12.75">
      <c r="A98" s="89" t="s">
        <v>3155</v>
      </c>
      <c r="B98" s="90"/>
      <c r="C98" s="177"/>
      <c r="D98" s="178"/>
      <c r="E98" s="169" t="s">
        <v>3156</v>
      </c>
      <c r="F98" s="84" t="s">
        <v>3129</v>
      </c>
      <c r="G98" s="129" t="str">
        <f t="shared" si="5"/>
        <v>==G1 GH01 =G1 GH01 WP003 ++LNC02.07 [Funcao-transporte-agua-potavel]</v>
      </c>
      <c r="H98" s="17">
        <f t="shared" si="6"/>
        <v>68</v>
      </c>
      <c r="I98" s="29"/>
    </row>
    <row r="99" spans="1:9" ht="12.75" outlineLevel="1">
      <c r="A99" s="92" t="s">
        <v>3157</v>
      </c>
      <c r="B99" s="93" t="s">
        <v>3158</v>
      </c>
      <c r="C99" s="184" t="s">
        <v>4006</v>
      </c>
      <c r="D99" s="185" t="s">
        <v>4006</v>
      </c>
      <c r="E99" s="180" t="s">
        <v>3159</v>
      </c>
      <c r="F99" s="1" t="s">
        <v>3160</v>
      </c>
      <c r="G99" s="129" t="str">
        <f t="shared" si="5"/>
        <v>==G1 GH01 =G1 GH01 QM001 -QM04 ++LNC02.07 [Valvula-hipoclorito-sodio]</v>
      </c>
      <c r="H99" s="17">
        <f t="shared" si="6"/>
        <v>69</v>
      </c>
      <c r="I99" s="29"/>
    </row>
    <row r="100" spans="1:9" ht="12.75" outlineLevel="1">
      <c r="A100" s="92" t="s">
        <v>3161</v>
      </c>
      <c r="B100" s="93" t="s">
        <v>3162</v>
      </c>
      <c r="C100" s="184" t="s">
        <v>4007</v>
      </c>
      <c r="D100" s="185" t="s">
        <v>4007</v>
      </c>
      <c r="E100" s="180" t="s">
        <v>3163</v>
      </c>
      <c r="F100" s="1" t="s">
        <v>3164</v>
      </c>
      <c r="G100" s="129" t="str">
        <f t="shared" si="5"/>
        <v>==G1 GH01 =G1 GH01 QM001 -QM05 ++LNC02.07 [Valvula-carbonato-sodio]</v>
      </c>
      <c r="H100" s="17">
        <f t="shared" si="6"/>
        <v>67</v>
      </c>
      <c r="I100" s="29"/>
    </row>
    <row r="101" spans="1:9" ht="12.75" outlineLevel="1">
      <c r="A101" s="92" t="s">
        <v>3165</v>
      </c>
      <c r="B101" s="93" t="s">
        <v>3166</v>
      </c>
      <c r="C101" s="184" t="s">
        <v>4008</v>
      </c>
      <c r="D101" s="185" t="s">
        <v>4008</v>
      </c>
      <c r="E101" s="180" t="s">
        <v>3167</v>
      </c>
      <c r="F101" s="1" t="s">
        <v>3168</v>
      </c>
      <c r="G101" s="129" t="str">
        <f t="shared" si="5"/>
        <v>==G1 GH01 =G1 GH01 QM001 -QM06 ++LNC02.07 [Valvula-sulfato-aluminio]</v>
      </c>
      <c r="H101" s="17">
        <f t="shared" si="6"/>
        <v>68</v>
      </c>
      <c r="I101" s="29"/>
    </row>
    <row r="102" spans="1:9" ht="12.75">
      <c r="A102" s="89" t="s">
        <v>3169</v>
      </c>
      <c r="B102" s="90"/>
      <c r="C102" s="186"/>
      <c r="D102" s="187"/>
      <c r="E102" s="91" t="s">
        <v>3170</v>
      </c>
      <c r="F102" s="84" t="s">
        <v>3129</v>
      </c>
      <c r="G102" s="129" t="str">
        <f t="shared" si="5"/>
        <v>==G1 GH01 =G1 GH01 WP004 ++LNC02.07 [Funcao-transporte-agua-potavel]</v>
      </c>
      <c r="I102" s="29"/>
    </row>
    <row r="103" spans="1:9" ht="12.75" outlineLevel="1">
      <c r="A103" s="92" t="s">
        <v>3171</v>
      </c>
      <c r="B103" s="93" t="s">
        <v>3172</v>
      </c>
      <c r="C103" s="184" t="s">
        <v>4009</v>
      </c>
      <c r="D103" s="185" t="s">
        <v>4009</v>
      </c>
      <c r="E103" s="180" t="s">
        <v>3173</v>
      </c>
      <c r="F103" s="1" t="s">
        <v>3174</v>
      </c>
      <c r="G103" s="129" t="str">
        <f t="shared" si="5"/>
        <v>==G1 GH01 =G1 GH01 QM001 -QM07 ++LNC02.07 [Valvula-bloqueio-bomba-retrolavagem]</v>
      </c>
      <c r="H103" s="17">
        <f t="shared" ref="H103:H110" si="7">LEN(G103)</f>
        <v>79</v>
      </c>
      <c r="I103" s="29"/>
    </row>
    <row r="104" spans="1:9" ht="12.75">
      <c r="A104" s="188" t="s">
        <v>3175</v>
      </c>
      <c r="B104" s="93"/>
      <c r="C104" s="159" t="s">
        <v>4010</v>
      </c>
      <c r="D104" s="189" t="s">
        <v>4010</v>
      </c>
      <c r="E104" s="190" t="s">
        <v>3176</v>
      </c>
      <c r="F104" s="29" t="s">
        <v>3177</v>
      </c>
      <c r="G104" s="129" t="str">
        <f t="shared" si="5"/>
        <v>==G1 GH01 =G1 GH01 CM001 ++LNC02.07 [Funcao-Armazenamento]</v>
      </c>
      <c r="H104" s="17">
        <f t="shared" si="7"/>
        <v>58</v>
      </c>
      <c r="I104" s="29"/>
    </row>
    <row r="105" spans="1:9" ht="12.75" outlineLevel="1">
      <c r="A105" s="191" t="s">
        <v>3178</v>
      </c>
      <c r="B105" s="93"/>
      <c r="C105" s="170" t="s">
        <v>4011</v>
      </c>
      <c r="D105" s="192" t="s">
        <v>4011</v>
      </c>
      <c r="E105" s="180" t="s">
        <v>3179</v>
      </c>
      <c r="F105" s="1" t="s">
        <v>3180</v>
      </c>
      <c r="G105" s="129" t="str">
        <f t="shared" si="5"/>
        <v>==G1 GH01 =G1 GH01 CM001 -CM01 ++LNC02.07 [Reservatorio-agua-A]</v>
      </c>
      <c r="H105" s="17">
        <f t="shared" si="7"/>
        <v>63</v>
      </c>
      <c r="I105" s="29"/>
    </row>
    <row r="106" spans="1:9" ht="12.75" outlineLevel="1">
      <c r="A106" s="191" t="s">
        <v>3181</v>
      </c>
      <c r="B106" s="93"/>
      <c r="C106" s="161" t="s">
        <v>4012</v>
      </c>
      <c r="D106" s="179" t="s">
        <v>4012</v>
      </c>
      <c r="E106" s="180" t="s">
        <v>3182</v>
      </c>
      <c r="F106" s="1" t="s">
        <v>3183</v>
      </c>
      <c r="G106" s="129" t="str">
        <f t="shared" si="5"/>
        <v>==G1 GH01 =G1 GH01 CM001 -CM02 ++LNC02.07 [Reservatorio-agua-B]</v>
      </c>
      <c r="H106" s="17">
        <f t="shared" si="7"/>
        <v>63</v>
      </c>
      <c r="I106" s="29"/>
    </row>
    <row r="107" spans="1:9" ht="12.75" outlineLevel="1">
      <c r="A107" s="92" t="s">
        <v>3184</v>
      </c>
      <c r="B107" s="93" t="s">
        <v>3185</v>
      </c>
      <c r="C107" s="170" t="s">
        <v>4013</v>
      </c>
      <c r="D107" s="192" t="s">
        <v>4013</v>
      </c>
      <c r="E107" s="180" t="s">
        <v>3186</v>
      </c>
      <c r="F107" s="1" t="s">
        <v>3187</v>
      </c>
      <c r="G107" s="129" t="str">
        <f t="shared" si="5"/>
        <v>==G1 GH01 =G1 GH01 CM001 -CM01 BL01 ++LNC02.07 [Sensor-nivel-agua-reservatorio-A]</v>
      </c>
      <c r="H107" s="17">
        <f t="shared" si="7"/>
        <v>81</v>
      </c>
      <c r="I107" s="29"/>
    </row>
    <row r="108" spans="1:9" ht="12.75" outlineLevel="1">
      <c r="A108" s="92" t="s">
        <v>3188</v>
      </c>
      <c r="B108" s="93" t="s">
        <v>3189</v>
      </c>
      <c r="C108" s="170" t="s">
        <v>4014</v>
      </c>
      <c r="D108" s="192" t="s">
        <v>4014</v>
      </c>
      <c r="E108" s="180" t="s">
        <v>3190</v>
      </c>
      <c r="F108" s="1" t="s">
        <v>3191</v>
      </c>
      <c r="G108" s="129" t="str">
        <f t="shared" si="5"/>
        <v>==G1 GH01 =G1 GH01 CM001 -CM02 BL01 ++LNC02.07 [Sensor-nivel-agua-reservatorio-B]</v>
      </c>
      <c r="H108" s="17">
        <f t="shared" si="7"/>
        <v>81</v>
      </c>
      <c r="I108" s="29"/>
    </row>
    <row r="109" spans="1:9" ht="12.75" outlineLevel="1">
      <c r="A109" s="92" t="s">
        <v>3192</v>
      </c>
      <c r="B109" s="93" t="s">
        <v>3193</v>
      </c>
      <c r="C109" s="170" t="s">
        <v>4015</v>
      </c>
      <c r="D109" s="192" t="s">
        <v>4015</v>
      </c>
      <c r="E109" s="180" t="s">
        <v>3194</v>
      </c>
      <c r="F109" s="1" t="s">
        <v>3195</v>
      </c>
      <c r="G109" s="129" t="str">
        <f t="shared" si="5"/>
        <v>==G1 GH01 =G1 GH01 CM001 -CM01 BT01 ++LNC02.07 [Sensor-temperatura-agua-reservatorio-A]</v>
      </c>
      <c r="H109" s="17">
        <f t="shared" si="7"/>
        <v>87</v>
      </c>
      <c r="I109" s="29"/>
    </row>
    <row r="110" spans="1:9" ht="12.75" outlineLevel="1">
      <c r="A110" s="92" t="s">
        <v>4016</v>
      </c>
      <c r="B110" s="93" t="s">
        <v>3197</v>
      </c>
      <c r="C110" s="170" t="s">
        <v>4017</v>
      </c>
      <c r="D110" s="192" t="s">
        <v>4017</v>
      </c>
      <c r="E110" s="180" t="s">
        <v>3198</v>
      </c>
      <c r="F110" s="1" t="s">
        <v>3199</v>
      </c>
      <c r="G110" s="129" t="str">
        <f t="shared" si="5"/>
        <v>==G1 GH01 =G1 GH01 CM001 -CM02 BT01 ++LNC02.07 [Sensor-temperatura-agua-reservatorio-B]</v>
      </c>
      <c r="H110" s="17">
        <f t="shared" si="7"/>
        <v>87</v>
      </c>
      <c r="I110" s="29"/>
    </row>
    <row r="111" spans="1:9" ht="12.75">
      <c r="A111" s="95"/>
      <c r="B111" s="96"/>
      <c r="C111" s="193"/>
      <c r="D111" s="194"/>
      <c r="E111" s="195"/>
      <c r="G111" s="14"/>
      <c r="I111" s="29"/>
    </row>
    <row r="112" spans="1:9" ht="12.75">
      <c r="A112" s="196" t="s">
        <v>2769</v>
      </c>
      <c r="B112" s="1"/>
      <c r="C112" s="150" t="s">
        <v>2771</v>
      </c>
      <c r="D112" s="127" t="s">
        <v>4018</v>
      </c>
      <c r="E112" s="124" t="s">
        <v>3957</v>
      </c>
      <c r="G112" s="14"/>
      <c r="H112" s="17">
        <f t="shared" ref="H112:H189" si="8">LEN(G112)</f>
        <v>0</v>
      </c>
      <c r="I112" s="29"/>
    </row>
    <row r="113" spans="1:9" ht="12.75">
      <c r="A113" s="175" t="s">
        <v>3907</v>
      </c>
      <c r="B113" s="1"/>
      <c r="C113" s="132"/>
      <c r="D113" s="127" t="s">
        <v>2771</v>
      </c>
      <c r="E113" s="180" t="s">
        <v>3201</v>
      </c>
      <c r="F113" s="29" t="s">
        <v>3202</v>
      </c>
      <c r="G113" s="129" t="str">
        <f t="shared" ref="G113:G115" si="9">CONCATENATE(E113," ",$E$2," [",F113,"]")</f>
        <v>==G1 GH01 =G1 GM01 ++LNC02.07 [Sistema-Drenagem]</v>
      </c>
      <c r="H113" s="17">
        <f t="shared" si="8"/>
        <v>48</v>
      </c>
      <c r="I113" s="29"/>
    </row>
    <row r="114" spans="1:9" ht="12.75">
      <c r="A114" s="87" t="s">
        <v>3203</v>
      </c>
      <c r="B114" s="88"/>
      <c r="C114" s="197" t="s">
        <v>4019</v>
      </c>
      <c r="D114" s="197" t="s">
        <v>4019</v>
      </c>
      <c r="E114" s="198" t="s">
        <v>3204</v>
      </c>
      <c r="F114" s="84" t="s">
        <v>3205</v>
      </c>
      <c r="G114" s="129" t="str">
        <f t="shared" si="9"/>
        <v>==G1 GH01 =G1 GM01 WP001 ++LNC02.07 [Funcao-Transporte-Drenagem]</v>
      </c>
      <c r="H114" s="17">
        <f t="shared" si="8"/>
        <v>64</v>
      </c>
      <c r="I114" s="29"/>
    </row>
    <row r="115" spans="1:9" ht="12.75" outlineLevel="1">
      <c r="A115" s="95" t="s">
        <v>3206</v>
      </c>
      <c r="B115" s="96" t="s">
        <v>3207</v>
      </c>
      <c r="C115" s="199" t="s">
        <v>4020</v>
      </c>
      <c r="D115" s="200" t="s">
        <v>4020</v>
      </c>
      <c r="E115" s="195" t="s">
        <v>3208</v>
      </c>
      <c r="F115" s="1" t="s">
        <v>3209</v>
      </c>
      <c r="G115" s="129" t="str">
        <f t="shared" si="9"/>
        <v>==G1 GH01 =G1 GM01 QM001 -QM01 ++LNC02.07 [Valvula-reguladora-retrolavagem]</v>
      </c>
      <c r="H115" s="17">
        <f t="shared" si="8"/>
        <v>75</v>
      </c>
      <c r="I115" s="29"/>
    </row>
    <row r="116" spans="1:9" ht="12.75">
      <c r="A116" s="156" t="s">
        <v>4021</v>
      </c>
      <c r="B116" s="121"/>
      <c r="C116" s="201" t="s">
        <v>2783</v>
      </c>
      <c r="D116" s="202" t="s">
        <v>4022</v>
      </c>
      <c r="E116" s="124" t="s">
        <v>3957</v>
      </c>
      <c r="G116" s="14"/>
      <c r="H116" s="17">
        <f t="shared" si="8"/>
        <v>0</v>
      </c>
      <c r="I116" s="29"/>
    </row>
    <row r="117" spans="1:9" ht="12.75">
      <c r="A117" s="175" t="s">
        <v>3212</v>
      </c>
      <c r="B117" s="1"/>
      <c r="C117" s="142"/>
      <c r="D117" s="203" t="s">
        <v>2783</v>
      </c>
      <c r="E117" s="176" t="s">
        <v>3271</v>
      </c>
      <c r="F117" s="29" t="s">
        <v>3272</v>
      </c>
      <c r="G117" s="129" t="str">
        <f t="shared" ref="G117:G189" si="10">CONCATENATE(E117," ",$E$2," [",F117,"]")</f>
        <v>==G1 GH01 =G2 GAD00 ++LNC02.07 [Sistema-Dosagem-ETA1]</v>
      </c>
      <c r="H117" s="17">
        <f t="shared" si="8"/>
        <v>53</v>
      </c>
      <c r="I117" s="29"/>
    </row>
    <row r="118" spans="1:9" ht="12.75">
      <c r="A118" s="75" t="s">
        <v>3273</v>
      </c>
      <c r="B118" s="1" t="s">
        <v>3274</v>
      </c>
      <c r="C118" s="146" t="s">
        <v>4023</v>
      </c>
      <c r="D118" s="147" t="s">
        <v>4023</v>
      </c>
      <c r="E118" s="204" t="s">
        <v>4024</v>
      </c>
      <c r="F118" s="1" t="s">
        <v>3276</v>
      </c>
      <c r="G118" s="129" t="str">
        <f t="shared" si="10"/>
        <v>==G1 GH01 =G2 GAD00 GP001 -GP05 ++LNC02.07 [Bomba-peristaltica-reserva]</v>
      </c>
      <c r="H118" s="17">
        <f t="shared" si="8"/>
        <v>71</v>
      </c>
      <c r="I118" s="29"/>
    </row>
    <row r="119" spans="1:9" ht="12.75">
      <c r="A119" s="130" t="s">
        <v>3013</v>
      </c>
      <c r="B119" s="1"/>
      <c r="C119" s="150"/>
      <c r="D119" s="142"/>
      <c r="E119" s="176" t="s">
        <v>3277</v>
      </c>
      <c r="F119" s="29" t="s">
        <v>3278</v>
      </c>
      <c r="G119" s="129" t="str">
        <f t="shared" si="10"/>
        <v>==G1 GH01 =G2 GAD01 ++LNC02.07 [Sistema-Dosagem-Carbonato-Sodio]</v>
      </c>
      <c r="H119" s="17">
        <f t="shared" si="8"/>
        <v>64</v>
      </c>
      <c r="I119" s="29"/>
    </row>
    <row r="120" spans="1:9" ht="12.75" outlineLevel="1">
      <c r="A120" s="75" t="s">
        <v>3279</v>
      </c>
      <c r="B120" s="1" t="s">
        <v>3280</v>
      </c>
      <c r="C120" s="146" t="s">
        <v>4025</v>
      </c>
      <c r="D120" s="147" t="s">
        <v>4025</v>
      </c>
      <c r="E120" s="134" t="s">
        <v>3281</v>
      </c>
      <c r="F120" s="1" t="s">
        <v>3282</v>
      </c>
      <c r="G120" s="129" t="str">
        <f t="shared" si="10"/>
        <v>==G1 GH01 =G2 GAD01 HW001 -HW01 ++LNC02.07 [Agitador-carbonato-sodio]</v>
      </c>
      <c r="H120" s="17">
        <f t="shared" si="8"/>
        <v>69</v>
      </c>
      <c r="I120" s="29"/>
    </row>
    <row r="121" spans="1:9" ht="12.75" outlineLevel="1">
      <c r="A121" s="75" t="s">
        <v>3283</v>
      </c>
      <c r="B121" s="1" t="s">
        <v>3284</v>
      </c>
      <c r="C121" s="146" t="s">
        <v>4026</v>
      </c>
      <c r="D121" s="147" t="s">
        <v>4026</v>
      </c>
      <c r="E121" s="134" t="s">
        <v>3285</v>
      </c>
      <c r="F121" s="1" t="s">
        <v>3286</v>
      </c>
      <c r="G121" s="129" t="str">
        <f t="shared" si="10"/>
        <v>==G1 GH01 =G2 GAD01 HW001 -CM01 ++LNC02.07 [Tanque-solucao-carbonato-sodio]</v>
      </c>
      <c r="H121" s="17">
        <f t="shared" si="8"/>
        <v>75</v>
      </c>
      <c r="I121" s="29"/>
    </row>
    <row r="122" spans="1:9" ht="12.75" outlineLevel="1">
      <c r="A122" s="75" t="s">
        <v>3287</v>
      </c>
      <c r="B122" s="1" t="s">
        <v>3288</v>
      </c>
      <c r="C122" s="146" t="s">
        <v>4027</v>
      </c>
      <c r="D122" s="147" t="s">
        <v>4027</v>
      </c>
      <c r="E122" s="134" t="s">
        <v>3289</v>
      </c>
      <c r="F122" s="1" t="s">
        <v>3290</v>
      </c>
      <c r="G122" s="129" t="str">
        <f t="shared" si="10"/>
        <v>==G1 GH01 =G2 GAD01 HW001 -CM01 BL01 ++LNC02.07 [Sensor-nivel-tanque-carbonato-sodio]</v>
      </c>
      <c r="H122" s="17">
        <f t="shared" si="8"/>
        <v>85</v>
      </c>
      <c r="I122" s="29"/>
    </row>
    <row r="123" spans="1:9" ht="12.75" outlineLevel="1">
      <c r="A123" s="75" t="s">
        <v>3291</v>
      </c>
      <c r="B123" s="1" t="s">
        <v>3292</v>
      </c>
      <c r="C123" s="146" t="s">
        <v>4028</v>
      </c>
      <c r="D123" s="147" t="s">
        <v>4028</v>
      </c>
      <c r="E123" s="134" t="s">
        <v>3293</v>
      </c>
      <c r="F123" s="1" t="s">
        <v>3294</v>
      </c>
      <c r="G123" s="129" t="str">
        <f t="shared" si="10"/>
        <v>==G1 GH01 =G2 GAD01 GL001 -GL01 ++LNC02.07 [Dosificador-carbonato-sodio]</v>
      </c>
      <c r="H123" s="17">
        <f t="shared" si="8"/>
        <v>72</v>
      </c>
      <c r="I123" s="29"/>
    </row>
    <row r="124" spans="1:9" ht="12.75" outlineLevel="1">
      <c r="A124" s="75" t="s">
        <v>3295</v>
      </c>
      <c r="B124" s="1" t="s">
        <v>3296</v>
      </c>
      <c r="C124" s="146" t="s">
        <v>4029</v>
      </c>
      <c r="D124" s="147" t="s">
        <v>4029</v>
      </c>
      <c r="E124" s="134" t="s">
        <v>3297</v>
      </c>
      <c r="F124" s="1" t="s">
        <v>3298</v>
      </c>
      <c r="G124" s="129" t="str">
        <f t="shared" si="10"/>
        <v>==G1 GH01 =G2 GAD01 GL001 -GL01 QR01 ++LNC02.07 [Portinhola-dosificadora-carbonato-sodio]</v>
      </c>
      <c r="H124" s="17">
        <f t="shared" si="8"/>
        <v>89</v>
      </c>
      <c r="I124" s="29"/>
    </row>
    <row r="125" spans="1:9" ht="12.75" outlineLevel="1">
      <c r="A125" s="92" t="s">
        <v>3299</v>
      </c>
      <c r="B125" s="1" t="s">
        <v>3300</v>
      </c>
      <c r="C125" s="146" t="s">
        <v>4030</v>
      </c>
      <c r="D125" s="147" t="s">
        <v>4031</v>
      </c>
      <c r="E125" s="134" t="s">
        <v>4032</v>
      </c>
      <c r="F125" s="1" t="s">
        <v>3302</v>
      </c>
      <c r="G125" s="129" t="str">
        <f t="shared" si="10"/>
        <v>==G1 GH01 =G2 GAD01 CM001-CM01 ++LNC02.07 [Tanque-dosificador-carbonato-sodio]</v>
      </c>
      <c r="H125" s="17">
        <f t="shared" si="8"/>
        <v>78</v>
      </c>
      <c r="I125" s="29"/>
    </row>
    <row r="126" spans="1:9" ht="12.75" outlineLevel="1">
      <c r="A126" s="92" t="s">
        <v>3303</v>
      </c>
      <c r="B126" s="1" t="s">
        <v>3304</v>
      </c>
      <c r="C126" s="135" t="s">
        <v>4033</v>
      </c>
      <c r="D126" s="133" t="s">
        <v>4034</v>
      </c>
      <c r="E126" s="134" t="s">
        <v>4035</v>
      </c>
      <c r="F126" s="1" t="s">
        <v>3306</v>
      </c>
      <c r="G126" s="129" t="str">
        <f t="shared" si="10"/>
        <v>==G1 GH01 =G2 GAD01 CM001-CM01 BL01 ++LNC02.07 [Sensor-nivel-max-tanque-carbonato-sodio]</v>
      </c>
      <c r="H126" s="17">
        <f t="shared" si="8"/>
        <v>88</v>
      </c>
      <c r="I126" s="29"/>
    </row>
    <row r="127" spans="1:9" ht="12.75" outlineLevel="1">
      <c r="A127" s="92" t="s">
        <v>3307</v>
      </c>
      <c r="B127" s="1" t="s">
        <v>3308</v>
      </c>
      <c r="C127" s="135" t="s">
        <v>4036</v>
      </c>
      <c r="D127" s="133" t="s">
        <v>4037</v>
      </c>
      <c r="E127" s="134" t="s">
        <v>4038</v>
      </c>
      <c r="F127" s="1" t="s">
        <v>3310</v>
      </c>
      <c r="G127" s="129" t="str">
        <f t="shared" si="10"/>
        <v>==G1 GH01 =G2 GAD01 CM001-CM01 BL02 ++LNC02.07 [Sensor-nivel-min-tanque-carbonato-sodio]</v>
      </c>
      <c r="H127" s="17">
        <f t="shared" si="8"/>
        <v>88</v>
      </c>
      <c r="I127" s="29"/>
    </row>
    <row r="128" spans="1:9" ht="12.75" outlineLevel="1">
      <c r="A128" s="92" t="s">
        <v>3311</v>
      </c>
      <c r="B128" s="1" t="s">
        <v>3312</v>
      </c>
      <c r="C128" s="205" t="s">
        <v>4039</v>
      </c>
      <c r="D128" s="206" t="s">
        <v>4040</v>
      </c>
      <c r="E128" s="134" t="s">
        <v>4041</v>
      </c>
      <c r="F128" s="1" t="s">
        <v>3027</v>
      </c>
      <c r="G128" s="129" t="str">
        <f t="shared" si="10"/>
        <v>==G1 GH01 =G2 GAD01 CM001-CM01 GS01 ++LNC02.07 [Fluidificador-tanque-carbonato-sodio]</v>
      </c>
      <c r="H128" s="17">
        <f t="shared" si="8"/>
        <v>85</v>
      </c>
      <c r="I128" s="29"/>
    </row>
    <row r="129" spans="1:9" ht="12.75" outlineLevel="1">
      <c r="A129" s="83" t="s">
        <v>3314</v>
      </c>
      <c r="B129" s="88"/>
      <c r="C129" s="145"/>
      <c r="D129" s="145"/>
      <c r="E129" s="169" t="s">
        <v>3315</v>
      </c>
      <c r="F129" s="84" t="s">
        <v>3316</v>
      </c>
      <c r="G129" s="129" t="str">
        <f t="shared" si="10"/>
        <v>==G1 GH01 =G2 GAD01 WP001 ++LNC02.07 [Tubulacao-transporte-carbonato-sodio]</v>
      </c>
      <c r="H129" s="17">
        <f t="shared" si="8"/>
        <v>75</v>
      </c>
      <c r="I129" s="29"/>
    </row>
    <row r="130" spans="1:9" ht="12.75" outlineLevel="1">
      <c r="A130" s="75" t="s">
        <v>3317</v>
      </c>
      <c r="B130" s="1" t="s">
        <v>3318</v>
      </c>
      <c r="C130" s="146" t="s">
        <v>4042</v>
      </c>
      <c r="D130" s="147" t="s">
        <v>4042</v>
      </c>
      <c r="E130" s="134" t="s">
        <v>3319</v>
      </c>
      <c r="F130" s="1" t="s">
        <v>3320</v>
      </c>
      <c r="G130" s="129" t="str">
        <f t="shared" si="10"/>
        <v>==G1 GH01 =G2 GAD01 GP001 -GP01 ++LNC02.07 [Bomba-peristaltica-carbonato-sodio]</v>
      </c>
      <c r="H130" s="17">
        <f t="shared" si="8"/>
        <v>79</v>
      </c>
      <c r="I130" s="29"/>
    </row>
    <row r="131" spans="1:9" ht="12.75" outlineLevel="1">
      <c r="A131" s="75" t="s">
        <v>3321</v>
      </c>
      <c r="B131" s="1" t="s">
        <v>3322</v>
      </c>
      <c r="C131" s="146" t="s">
        <v>4043</v>
      </c>
      <c r="D131" s="147" t="s">
        <v>4043</v>
      </c>
      <c r="E131" s="134" t="s">
        <v>3323</v>
      </c>
      <c r="F131" s="1" t="s">
        <v>3324</v>
      </c>
      <c r="G131" s="129" t="str">
        <f t="shared" si="10"/>
        <v>==G1 GH01 =G2 GAD01 BF001 -BF01 ++LNC02.07 [Caudalimetro-carbonato-sodio]</v>
      </c>
      <c r="H131" s="17">
        <f t="shared" si="8"/>
        <v>73</v>
      </c>
      <c r="I131" s="29"/>
    </row>
    <row r="132" spans="1:9" ht="12.75">
      <c r="A132" s="130" t="s">
        <v>3325</v>
      </c>
      <c r="B132" s="1"/>
      <c r="C132" s="150"/>
      <c r="D132" s="142"/>
      <c r="E132" s="176" t="s">
        <v>3326</v>
      </c>
      <c r="F132" s="29" t="s">
        <v>3327</v>
      </c>
      <c r="G132" s="129" t="str">
        <f t="shared" si="10"/>
        <v>==G1 GH01 =G2 GAD02 ++LNC02.07 [Sistema-Dosagem-Sulfato-Aluminio]</v>
      </c>
      <c r="H132" s="17">
        <f t="shared" si="8"/>
        <v>65</v>
      </c>
      <c r="I132" s="29"/>
    </row>
    <row r="133" spans="1:9" ht="12.75" outlineLevel="1">
      <c r="A133" s="75" t="s">
        <v>3328</v>
      </c>
      <c r="B133" s="1" t="s">
        <v>3329</v>
      </c>
      <c r="C133" s="146" t="s">
        <v>4044</v>
      </c>
      <c r="D133" s="147" t="s">
        <v>4044</v>
      </c>
      <c r="E133" s="204" t="s">
        <v>4045</v>
      </c>
      <c r="F133" s="1" t="s">
        <v>3331</v>
      </c>
      <c r="G133" s="129" t="str">
        <f t="shared" si="10"/>
        <v>==G1 GH01 =G2 GAD02 HW001 -HW02 ++LNC02.07 [Agitador-sulfato-aluminio]</v>
      </c>
      <c r="H133" s="17">
        <f t="shared" si="8"/>
        <v>70</v>
      </c>
      <c r="I133" s="29"/>
    </row>
    <row r="134" spans="1:9" ht="12.75" outlineLevel="1">
      <c r="A134" s="75" t="s">
        <v>3332</v>
      </c>
      <c r="B134" s="1" t="s">
        <v>3333</v>
      </c>
      <c r="C134" s="146" t="s">
        <v>4046</v>
      </c>
      <c r="D134" s="147" t="s">
        <v>4046</v>
      </c>
      <c r="E134" s="204" t="s">
        <v>4047</v>
      </c>
      <c r="F134" s="1" t="s">
        <v>3335</v>
      </c>
      <c r="G134" s="129" t="str">
        <f t="shared" si="10"/>
        <v>==G1 GH01 =G2 GAD02 HW001 -CM02 ++LNC02.07 [Tanque-solucao-sulfato-aluminio]</v>
      </c>
      <c r="H134" s="17">
        <f t="shared" si="8"/>
        <v>76</v>
      </c>
      <c r="I134" s="29"/>
    </row>
    <row r="135" spans="1:9" ht="12.75" outlineLevel="1">
      <c r="A135" s="75" t="s">
        <v>3336</v>
      </c>
      <c r="B135" s="1" t="s">
        <v>3337</v>
      </c>
      <c r="C135" s="146" t="s">
        <v>4048</v>
      </c>
      <c r="D135" s="147" t="s">
        <v>4048</v>
      </c>
      <c r="E135" s="204" t="s">
        <v>4049</v>
      </c>
      <c r="F135" s="1" t="s">
        <v>3339</v>
      </c>
      <c r="G135" s="129" t="str">
        <f t="shared" si="10"/>
        <v>==G1 GH01 =G2 GAD02 HW001 -CM02 BL01 ++LNC02.07 [Sensor-nivel-tanque-sulfato-aluminio]</v>
      </c>
      <c r="H135" s="17">
        <f t="shared" si="8"/>
        <v>86</v>
      </c>
      <c r="I135" s="29"/>
    </row>
    <row r="136" spans="1:9" ht="12.75" outlineLevel="1">
      <c r="A136" s="75" t="s">
        <v>3340</v>
      </c>
      <c r="B136" s="1" t="s">
        <v>3341</v>
      </c>
      <c r="C136" s="146" t="s">
        <v>4050</v>
      </c>
      <c r="D136" s="147" t="s">
        <v>4050</v>
      </c>
      <c r="E136" s="134" t="s">
        <v>4051</v>
      </c>
      <c r="F136" s="1" t="s">
        <v>3343</v>
      </c>
      <c r="G136" s="129" t="str">
        <f t="shared" si="10"/>
        <v>==G1 GH01 =G2 GAD01 GL001 -GL02 ++LNC02.07 [Dosificador-sulfato-aluminio]</v>
      </c>
      <c r="H136" s="17">
        <f t="shared" si="8"/>
        <v>73</v>
      </c>
      <c r="I136" s="29"/>
    </row>
    <row r="137" spans="1:9" ht="12.75" outlineLevel="1">
      <c r="A137" s="75" t="s">
        <v>3344</v>
      </c>
      <c r="B137" s="1" t="s">
        <v>3345</v>
      </c>
      <c r="C137" s="146" t="s">
        <v>4052</v>
      </c>
      <c r="D137" s="147" t="s">
        <v>4052</v>
      </c>
      <c r="E137" s="134" t="s">
        <v>4053</v>
      </c>
      <c r="F137" s="1" t="s">
        <v>3347</v>
      </c>
      <c r="G137" s="129" t="str">
        <f t="shared" si="10"/>
        <v>==G1 GH01 =G2 GAD01 GL001 -GL02 QR01 ++LNC02.07 [Portinhola-dosificadora-sulfato-aluminio]</v>
      </c>
      <c r="H137" s="17">
        <f t="shared" si="8"/>
        <v>90</v>
      </c>
      <c r="I137" s="29"/>
    </row>
    <row r="138" spans="1:9" ht="12.75" outlineLevel="1">
      <c r="A138" s="92" t="s">
        <v>3348</v>
      </c>
      <c r="B138" s="1" t="s">
        <v>3349</v>
      </c>
      <c r="C138" s="146" t="s">
        <v>4054</v>
      </c>
      <c r="D138" s="147" t="s">
        <v>4055</v>
      </c>
      <c r="E138" s="134" t="s">
        <v>4056</v>
      </c>
      <c r="F138" s="1" t="s">
        <v>3351</v>
      </c>
      <c r="G138" s="129" t="str">
        <f t="shared" si="10"/>
        <v>==G1 GH01 =G2 GAD01 CM001-CM02 ++LNC02.07 [Tanque-dosificador-sulfato-aluminio]</v>
      </c>
      <c r="H138" s="17">
        <f t="shared" si="8"/>
        <v>79</v>
      </c>
      <c r="I138" s="29"/>
    </row>
    <row r="139" spans="1:9" ht="12.75" outlineLevel="1">
      <c r="A139" s="92" t="s">
        <v>3352</v>
      </c>
      <c r="B139" s="1" t="s">
        <v>3353</v>
      </c>
      <c r="C139" s="135" t="s">
        <v>4057</v>
      </c>
      <c r="D139" s="133" t="s">
        <v>4058</v>
      </c>
      <c r="E139" s="134" t="s">
        <v>4059</v>
      </c>
      <c r="F139" s="1" t="s">
        <v>3355</v>
      </c>
      <c r="G139" s="129" t="str">
        <f t="shared" si="10"/>
        <v>==G1 GH01 =G2 GAD01 CM001-CM02 BL01 ++LNC02.07 [Sensor-nivel-max-tanque-sulfato-aluminio]</v>
      </c>
      <c r="H139" s="17">
        <f t="shared" si="8"/>
        <v>89</v>
      </c>
      <c r="I139" s="29"/>
    </row>
    <row r="140" spans="1:9" ht="12.75" outlineLevel="1">
      <c r="A140" s="92" t="s">
        <v>3356</v>
      </c>
      <c r="B140" s="1" t="s">
        <v>3357</v>
      </c>
      <c r="C140" s="135" t="s">
        <v>4060</v>
      </c>
      <c r="D140" s="133" t="s">
        <v>4061</v>
      </c>
      <c r="E140" s="134" t="s">
        <v>4062</v>
      </c>
      <c r="F140" s="1" t="s">
        <v>3359</v>
      </c>
      <c r="G140" s="129" t="str">
        <f t="shared" si="10"/>
        <v>==G1 GH01 =G2 GAD01 CM001-CM02 BL02 ++LNC02.07 [Sensor-nivel-min-tanque-sulfato-aluminio]</v>
      </c>
      <c r="H140" s="17">
        <f t="shared" si="8"/>
        <v>89</v>
      </c>
      <c r="I140" s="29"/>
    </row>
    <row r="141" spans="1:9" ht="12.75" outlineLevel="1">
      <c r="A141" s="92" t="s">
        <v>3360</v>
      </c>
      <c r="B141" s="1" t="s">
        <v>3361</v>
      </c>
      <c r="C141" s="207" t="s">
        <v>4063</v>
      </c>
      <c r="D141" s="208" t="s">
        <v>4064</v>
      </c>
      <c r="E141" s="134" t="s">
        <v>4065</v>
      </c>
      <c r="F141" s="1" t="s">
        <v>3079</v>
      </c>
      <c r="G141" s="129" t="str">
        <f t="shared" si="10"/>
        <v>==G1 GH01 =G2 GAD01 CM001-CM02 GS01 ++LNC02.07 [Fluidificador-tanque-sulfato-aluminio]</v>
      </c>
      <c r="H141" s="17">
        <f t="shared" si="8"/>
        <v>86</v>
      </c>
      <c r="I141" s="29"/>
    </row>
    <row r="142" spans="1:9" ht="12.75" outlineLevel="1">
      <c r="A142" s="83" t="s">
        <v>3363</v>
      </c>
      <c r="B142" s="84"/>
      <c r="C142" s="145"/>
      <c r="D142" s="145"/>
      <c r="E142" s="169" t="s">
        <v>3364</v>
      </c>
      <c r="F142" s="84" t="s">
        <v>3365</v>
      </c>
      <c r="G142" s="129" t="str">
        <f t="shared" si="10"/>
        <v>==G1 GH01 =G2 GAD02 WP001 ++LNC02.07 [Tubulacao-transporte-sulfato-aluminio]</v>
      </c>
      <c r="H142" s="17">
        <f t="shared" si="8"/>
        <v>76</v>
      </c>
      <c r="I142" s="29"/>
    </row>
    <row r="143" spans="1:9" ht="12.75" outlineLevel="1">
      <c r="A143" s="75" t="s">
        <v>3366</v>
      </c>
      <c r="B143" s="1" t="s">
        <v>3367</v>
      </c>
      <c r="C143" s="146" t="s">
        <v>4066</v>
      </c>
      <c r="D143" s="147" t="s">
        <v>4066</v>
      </c>
      <c r="E143" s="204" t="s">
        <v>4067</v>
      </c>
      <c r="F143" s="1" t="s">
        <v>3369</v>
      </c>
      <c r="G143" s="129" t="str">
        <f t="shared" si="10"/>
        <v>==G1 GH01 =G2 GAD02 GP001 -GP-2 ++LNC02.07 [Bomba-peristaltica-sulfato-aluminio]</v>
      </c>
      <c r="H143" s="17">
        <f t="shared" si="8"/>
        <v>80</v>
      </c>
      <c r="I143" s="29"/>
    </row>
    <row r="144" spans="1:9" ht="12.75" outlineLevel="1">
      <c r="A144" s="75" t="s">
        <v>3370</v>
      </c>
      <c r="B144" s="1" t="s">
        <v>3371</v>
      </c>
      <c r="C144" s="146" t="s">
        <v>4068</v>
      </c>
      <c r="D144" s="147" t="s">
        <v>4068</v>
      </c>
      <c r="E144" s="204" t="s">
        <v>4069</v>
      </c>
      <c r="F144" s="1" t="s">
        <v>3373</v>
      </c>
      <c r="G144" s="129" t="str">
        <f t="shared" si="10"/>
        <v>==G1 GH01 =G2 GAD02 BF001 -BF02 ++LNC02.07 [Caudalimetro-sulfato-aluminio]</v>
      </c>
      <c r="H144" s="17">
        <f t="shared" si="8"/>
        <v>74</v>
      </c>
      <c r="I144" s="29"/>
    </row>
    <row r="145" spans="1:9" ht="12.75">
      <c r="A145" s="130" t="s">
        <v>3085</v>
      </c>
      <c r="C145" s="150"/>
      <c r="D145" s="142"/>
      <c r="E145" s="176" t="s">
        <v>3374</v>
      </c>
      <c r="F145" s="29" t="s">
        <v>3375</v>
      </c>
      <c r="G145" s="129" t="str">
        <f t="shared" si="10"/>
        <v>==G1 GH01 =G2 GAD03 ++LNC02.07 [Sistema-Dosagem-Hipoclorito-Sodio]</v>
      </c>
      <c r="H145" s="17">
        <f t="shared" si="8"/>
        <v>66</v>
      </c>
      <c r="I145" s="29"/>
    </row>
    <row r="146" spans="1:9" ht="12.75" outlineLevel="1">
      <c r="A146" s="75" t="s">
        <v>3376</v>
      </c>
      <c r="B146" s="1" t="s">
        <v>3377</v>
      </c>
      <c r="C146" s="146" t="s">
        <v>4070</v>
      </c>
      <c r="D146" s="147" t="s">
        <v>4070</v>
      </c>
      <c r="E146" s="204" t="s">
        <v>4071</v>
      </c>
      <c r="F146" s="1" t="s">
        <v>3379</v>
      </c>
      <c r="G146" s="129" t="str">
        <f t="shared" si="10"/>
        <v>==G1 GH01 =G2 GAD03 HW001 -HW03 ++LNC02.07 [Agitador-hipoclorito-sodio]</v>
      </c>
      <c r="H146" s="17">
        <f t="shared" si="8"/>
        <v>71</v>
      </c>
      <c r="I146" s="29"/>
    </row>
    <row r="147" spans="1:9" ht="12.75" outlineLevel="1">
      <c r="A147" s="75" t="s">
        <v>3380</v>
      </c>
      <c r="B147" s="1" t="s">
        <v>3381</v>
      </c>
      <c r="C147" s="146" t="s">
        <v>4072</v>
      </c>
      <c r="D147" s="147" t="s">
        <v>4072</v>
      </c>
      <c r="E147" s="204" t="s">
        <v>4073</v>
      </c>
      <c r="F147" s="1" t="s">
        <v>3383</v>
      </c>
      <c r="G147" s="129" t="str">
        <f t="shared" si="10"/>
        <v>==G1 GH01 =G2 GAD03 HW001 -CM03 ++LNC02.07 [Tanque-solucao-hipoclorito-sodio]</v>
      </c>
      <c r="H147" s="17">
        <f t="shared" si="8"/>
        <v>77</v>
      </c>
      <c r="I147" s="29"/>
    </row>
    <row r="148" spans="1:9" ht="12.75" outlineLevel="1">
      <c r="A148" s="75" t="s">
        <v>3384</v>
      </c>
      <c r="B148" s="1" t="s">
        <v>3385</v>
      </c>
      <c r="C148" s="146" t="s">
        <v>4074</v>
      </c>
      <c r="D148" s="147" t="s">
        <v>4074</v>
      </c>
      <c r="E148" s="204" t="s">
        <v>4075</v>
      </c>
      <c r="F148" s="1" t="s">
        <v>3387</v>
      </c>
      <c r="G148" s="129" t="str">
        <f t="shared" si="10"/>
        <v>==G1 GH01 =G2 GAD03 HW001 -CM03BL01 ++LNC02.07 [Sensor-nivel-tanque-hipoclorito-sodio]</v>
      </c>
      <c r="H148" s="17">
        <f t="shared" si="8"/>
        <v>86</v>
      </c>
      <c r="I148" s="29"/>
    </row>
    <row r="149" spans="1:9" ht="12.75" outlineLevel="1">
      <c r="A149" s="102" t="s">
        <v>3388</v>
      </c>
      <c r="B149" s="105"/>
      <c r="C149" s="209"/>
      <c r="D149" s="209"/>
      <c r="E149" s="210" t="s">
        <v>3389</v>
      </c>
      <c r="F149" s="107" t="s">
        <v>3390</v>
      </c>
      <c r="G149" s="129" t="str">
        <f t="shared" si="10"/>
        <v>==G1 GH01 =G2 GAD03 WP001 ++LNC02.07 [Tubulacao-transporte-hipoclorito-sodio]</v>
      </c>
      <c r="H149" s="17">
        <f t="shared" si="8"/>
        <v>77</v>
      </c>
      <c r="I149" s="29"/>
    </row>
    <row r="150" spans="1:9" ht="12.75" outlineLevel="1">
      <c r="A150" s="75" t="s">
        <v>3391</v>
      </c>
      <c r="B150" s="1" t="s">
        <v>3392</v>
      </c>
      <c r="C150" s="146" t="s">
        <v>4076</v>
      </c>
      <c r="D150" s="147" t="s">
        <v>4076</v>
      </c>
      <c r="E150" s="134" t="s">
        <v>4077</v>
      </c>
      <c r="F150" s="1" t="s">
        <v>3394</v>
      </c>
      <c r="G150" s="129" t="str">
        <f t="shared" si="10"/>
        <v>==G1 GH01 =G2 GAD01 GP001 -GP03 ++LNC02.07 [Bomba-peristaltica-hipoclorito-sodio]</v>
      </c>
      <c r="H150" s="17">
        <f t="shared" si="8"/>
        <v>81</v>
      </c>
      <c r="I150" s="29"/>
    </row>
    <row r="151" spans="1:9" ht="12.75" outlineLevel="1">
      <c r="A151" s="75" t="s">
        <v>3395</v>
      </c>
      <c r="B151" s="1" t="s">
        <v>3396</v>
      </c>
      <c r="C151" s="146" t="s">
        <v>4078</v>
      </c>
      <c r="D151" s="147" t="s">
        <v>4078</v>
      </c>
      <c r="E151" s="134" t="s">
        <v>4079</v>
      </c>
      <c r="F151" s="1" t="s">
        <v>3242</v>
      </c>
      <c r="G151" s="129" t="str">
        <f t="shared" si="10"/>
        <v>==G1 GH01 =G2 GAD01 BF001 -BF03 ++LNC02.07 [Caudalimetro-hipoclorito-sodio]</v>
      </c>
      <c r="H151" s="17">
        <f t="shared" si="8"/>
        <v>75</v>
      </c>
      <c r="I151" s="29"/>
    </row>
    <row r="152" spans="1:9" ht="12.75" outlineLevel="1">
      <c r="A152" s="83" t="s">
        <v>3388</v>
      </c>
      <c r="B152" s="88"/>
      <c r="C152" s="211"/>
      <c r="D152" s="211"/>
      <c r="E152" s="210" t="s">
        <v>3398</v>
      </c>
      <c r="F152" s="107" t="s">
        <v>3390</v>
      </c>
      <c r="G152" s="129" t="str">
        <f t="shared" si="10"/>
        <v>==G1 GH01 =G2 GAD03 WP002 ++LNC02.07 [Tubulacao-transporte-hipoclorito-sodio]</v>
      </c>
      <c r="H152" s="17">
        <f t="shared" si="8"/>
        <v>77</v>
      </c>
      <c r="I152" s="29"/>
    </row>
    <row r="153" spans="1:9" ht="12.75" outlineLevel="1">
      <c r="A153" s="75" t="s">
        <v>3399</v>
      </c>
      <c r="B153" s="1" t="s">
        <v>3400</v>
      </c>
      <c r="C153" s="146" t="s">
        <v>4080</v>
      </c>
      <c r="D153" s="147" t="s">
        <v>4080</v>
      </c>
      <c r="E153" s="134" t="s">
        <v>4081</v>
      </c>
      <c r="F153" s="1" t="s">
        <v>3394</v>
      </c>
      <c r="G153" s="129" t="str">
        <f t="shared" si="10"/>
        <v>==G1 GH01 =G2 GAD01 GP001 -GP04 ++LNC02.07 [Bomba-peristaltica-hipoclorito-sodio]</v>
      </c>
      <c r="H153" s="17">
        <f t="shared" si="8"/>
        <v>81</v>
      </c>
      <c r="I153" s="29"/>
    </row>
    <row r="154" spans="1:9" ht="12.75" outlineLevel="1">
      <c r="A154" s="75" t="s">
        <v>3401</v>
      </c>
      <c r="B154" s="1" t="s">
        <v>3402</v>
      </c>
      <c r="C154" s="146" t="s">
        <v>4082</v>
      </c>
      <c r="D154" s="147" t="s">
        <v>4082</v>
      </c>
      <c r="E154" s="134" t="s">
        <v>4083</v>
      </c>
      <c r="F154" s="1" t="s">
        <v>3403</v>
      </c>
      <c r="G154" s="129" t="str">
        <f t="shared" si="10"/>
        <v>==G1 GH01 =G2 GAD01 BF001 -BF04 ++LNC02.07 [Caudalimetro-hipoclorito-sodio-agua]</v>
      </c>
      <c r="H154" s="17">
        <f t="shared" si="8"/>
        <v>80</v>
      </c>
      <c r="I154" s="29"/>
    </row>
    <row r="155" spans="1:9" ht="12.75">
      <c r="A155" s="175" t="s">
        <v>3945</v>
      </c>
      <c r="C155" s="144"/>
      <c r="D155" s="127" t="s">
        <v>2810</v>
      </c>
      <c r="E155" s="212" t="s">
        <v>3614</v>
      </c>
      <c r="F155" s="29" t="s">
        <v>3615</v>
      </c>
      <c r="G155" s="129" t="str">
        <f t="shared" si="10"/>
        <v>==G1 GH01 =G3 GAD00 ++LNC02.07 [Sistema-Dosagem-ETA1A]</v>
      </c>
      <c r="H155" s="17">
        <f t="shared" si="8"/>
        <v>54</v>
      </c>
      <c r="I155" s="29"/>
    </row>
    <row r="156" spans="1:9" ht="12.75">
      <c r="A156" s="75" t="s">
        <v>3616</v>
      </c>
      <c r="B156" s="1" t="s">
        <v>3617</v>
      </c>
      <c r="C156" s="143" t="s">
        <v>4084</v>
      </c>
      <c r="D156" s="144" t="s">
        <v>4085</v>
      </c>
      <c r="E156" s="134" t="s">
        <v>4086</v>
      </c>
      <c r="F156" s="1" t="s">
        <v>3276</v>
      </c>
      <c r="G156" s="129" t="str">
        <f t="shared" si="10"/>
        <v>==G1 GH01 =G3 GAD01 GP001 -GP04 ++LNC02.07 [Bomba-peristaltica-reserva]</v>
      </c>
      <c r="H156" s="17">
        <f t="shared" si="8"/>
        <v>71</v>
      </c>
      <c r="I156" s="29"/>
    </row>
    <row r="157" spans="1:9" ht="12.75">
      <c r="A157" s="130" t="s">
        <v>3013</v>
      </c>
      <c r="B157" s="1"/>
      <c r="C157" s="150"/>
      <c r="D157" s="142"/>
      <c r="E157" s="176" t="s">
        <v>3619</v>
      </c>
      <c r="F157" s="29" t="s">
        <v>3278</v>
      </c>
      <c r="G157" s="129" t="str">
        <f t="shared" si="10"/>
        <v>==G1 GH01 =G3 GAD01 ++LNC02.07 [Sistema-Dosagem-Carbonato-Sodio]</v>
      </c>
      <c r="H157" s="17">
        <f t="shared" si="8"/>
        <v>64</v>
      </c>
      <c r="I157" s="29"/>
    </row>
    <row r="158" spans="1:9" ht="12.75" outlineLevel="1">
      <c r="A158" s="75" t="s">
        <v>3279</v>
      </c>
      <c r="B158" s="1" t="s">
        <v>3620</v>
      </c>
      <c r="C158" s="146" t="s">
        <v>4087</v>
      </c>
      <c r="D158" s="147" t="s">
        <v>4088</v>
      </c>
      <c r="E158" s="134" t="s">
        <v>3621</v>
      </c>
      <c r="F158" s="1" t="s">
        <v>3282</v>
      </c>
      <c r="G158" s="129" t="str">
        <f t="shared" si="10"/>
        <v>==G1 GH01 =G3 GAD01 HW001 -HW01 ++LNC02.07 [Agitador-carbonato-sodio]</v>
      </c>
      <c r="H158" s="17">
        <f t="shared" si="8"/>
        <v>69</v>
      </c>
      <c r="I158" s="29"/>
    </row>
    <row r="159" spans="1:9" ht="12.75" outlineLevel="1">
      <c r="A159" s="75" t="s">
        <v>3283</v>
      </c>
      <c r="B159" s="1" t="s">
        <v>3622</v>
      </c>
      <c r="C159" s="146" t="s">
        <v>4089</v>
      </c>
      <c r="D159" s="147" t="s">
        <v>4090</v>
      </c>
      <c r="E159" s="134" t="s">
        <v>3623</v>
      </c>
      <c r="F159" s="1" t="s">
        <v>3286</v>
      </c>
      <c r="G159" s="129" t="str">
        <f t="shared" si="10"/>
        <v>==G1 GH01 =G3 GAD01 HW001 -CM01 ++LNC02.07 [Tanque-solucao-carbonato-sodio]</v>
      </c>
      <c r="H159" s="17">
        <f t="shared" si="8"/>
        <v>75</v>
      </c>
      <c r="I159" s="29"/>
    </row>
    <row r="160" spans="1:9" ht="12.75" outlineLevel="1">
      <c r="A160" s="75" t="s">
        <v>3624</v>
      </c>
      <c r="B160" s="1" t="s">
        <v>3625</v>
      </c>
      <c r="C160" s="146" t="s">
        <v>4091</v>
      </c>
      <c r="D160" s="147" t="s">
        <v>4092</v>
      </c>
      <c r="E160" s="134" t="s">
        <v>3626</v>
      </c>
      <c r="F160" s="1" t="s">
        <v>3290</v>
      </c>
      <c r="G160" s="129" t="str">
        <f t="shared" si="10"/>
        <v>==G1 GH01 =G3 GAD01 HW001 -CM01 BL01 ++LNC02.07 [Sensor-nivel-tanque-carbonato-sodio]</v>
      </c>
      <c r="H160" s="17">
        <f t="shared" si="8"/>
        <v>85</v>
      </c>
      <c r="I160" s="29"/>
    </row>
    <row r="161" spans="1:9" ht="12.75" outlineLevel="1">
      <c r="A161" s="75" t="s">
        <v>3627</v>
      </c>
      <c r="B161" s="1" t="s">
        <v>3628</v>
      </c>
      <c r="C161" s="146" t="s">
        <v>4093</v>
      </c>
      <c r="D161" s="147" t="s">
        <v>4094</v>
      </c>
      <c r="E161" s="134" t="s">
        <v>3629</v>
      </c>
      <c r="F161" s="1" t="s">
        <v>3343</v>
      </c>
      <c r="G161" s="129" t="str">
        <f t="shared" si="10"/>
        <v>==G1 GH01 =G3 GAD01 GL001 -GL01 ++LNC02.07 [Dosificador-sulfato-aluminio]</v>
      </c>
      <c r="H161" s="17">
        <f t="shared" si="8"/>
        <v>73</v>
      </c>
      <c r="I161" s="29"/>
    </row>
    <row r="162" spans="1:9" ht="12.75" outlineLevel="1">
      <c r="A162" s="75" t="s">
        <v>3344</v>
      </c>
      <c r="B162" s="1" t="s">
        <v>3630</v>
      </c>
      <c r="C162" s="146" t="s">
        <v>4095</v>
      </c>
      <c r="D162" s="147" t="s">
        <v>4096</v>
      </c>
      <c r="E162" s="134" t="s">
        <v>3631</v>
      </c>
      <c r="F162" s="1" t="s">
        <v>3347</v>
      </c>
      <c r="G162" s="129" t="str">
        <f t="shared" si="10"/>
        <v>==G1 GH01 =G3 GAD01 GL001 -GL01 QR01 ++LNC02.07 [Portinhola-dosificadora-sulfato-aluminio]</v>
      </c>
      <c r="H162" s="17">
        <f t="shared" si="8"/>
        <v>90</v>
      </c>
      <c r="I162" s="29"/>
    </row>
    <row r="163" spans="1:9" ht="12.75" outlineLevel="1">
      <c r="A163" s="92" t="s">
        <v>3632</v>
      </c>
      <c r="B163" s="1" t="s">
        <v>3633</v>
      </c>
      <c r="C163" s="213" t="s">
        <v>4097</v>
      </c>
      <c r="D163" s="214" t="s">
        <v>4098</v>
      </c>
      <c r="E163" s="204" t="s">
        <v>3634</v>
      </c>
      <c r="F163" s="1" t="s">
        <v>3079</v>
      </c>
      <c r="G163" s="129" t="str">
        <f t="shared" si="10"/>
        <v>==G1 GH01 =G3 GAD01 CM001 CM01 GS01 ++LNC02.07 [Fluidificador-tanque-sulfato-aluminio]</v>
      </c>
      <c r="H163" s="17">
        <f t="shared" si="8"/>
        <v>86</v>
      </c>
      <c r="I163" s="29"/>
    </row>
    <row r="164" spans="1:9" ht="12.75" outlineLevel="1">
      <c r="A164" s="92" t="s">
        <v>3635</v>
      </c>
      <c r="B164" s="1" t="s">
        <v>3636</v>
      </c>
      <c r="C164" s="146" t="s">
        <v>4099</v>
      </c>
      <c r="D164" s="147" t="s">
        <v>4100</v>
      </c>
      <c r="E164" s="204" t="s">
        <v>3637</v>
      </c>
      <c r="F164" s="1" t="s">
        <v>3351</v>
      </c>
      <c r="G164" s="129" t="str">
        <f t="shared" si="10"/>
        <v>==G1 GH01 =G3 GAD01 CM001 -CM01 ++LNC02.07 [Tanque-dosificador-sulfato-aluminio]</v>
      </c>
      <c r="H164" s="17">
        <f t="shared" si="8"/>
        <v>80</v>
      </c>
      <c r="I164" s="29"/>
    </row>
    <row r="165" spans="1:9" ht="12.75" outlineLevel="1">
      <c r="A165" s="92" t="s">
        <v>3638</v>
      </c>
      <c r="B165" s="1" t="s">
        <v>3639</v>
      </c>
      <c r="C165" s="146" t="s">
        <v>4101</v>
      </c>
      <c r="D165" s="147" t="s">
        <v>4102</v>
      </c>
      <c r="E165" s="204" t="s">
        <v>3640</v>
      </c>
      <c r="F165" s="1" t="s">
        <v>3355</v>
      </c>
      <c r="G165" s="129" t="str">
        <f t="shared" si="10"/>
        <v>==G1 GH01 =G3 GAD01 CM001 -CM01 BL01 ++LNC02.07 [Sensor-nivel-max-tanque-sulfato-aluminio]</v>
      </c>
      <c r="H165" s="17">
        <f t="shared" si="8"/>
        <v>90</v>
      </c>
      <c r="I165" s="29"/>
    </row>
    <row r="166" spans="1:9" ht="12.75" outlineLevel="1">
      <c r="A166" s="92" t="s">
        <v>3641</v>
      </c>
      <c r="B166" s="1" t="s">
        <v>3642</v>
      </c>
      <c r="C166" s="146" t="s">
        <v>4103</v>
      </c>
      <c r="D166" s="147" t="s">
        <v>4104</v>
      </c>
      <c r="E166" s="204" t="s">
        <v>3643</v>
      </c>
      <c r="F166" s="1" t="s">
        <v>3359</v>
      </c>
      <c r="G166" s="129" t="str">
        <f t="shared" si="10"/>
        <v>==G1 GH01 =G3 GAD01 CM001 -CM01 BL02 ++LNC02.07 [Sensor-nivel-min-tanque-sulfato-aluminio]</v>
      </c>
      <c r="H166" s="17">
        <f t="shared" si="8"/>
        <v>90</v>
      </c>
      <c r="I166" s="29"/>
    </row>
    <row r="167" spans="1:9" ht="12.75" outlineLevel="1">
      <c r="A167" s="83" t="s">
        <v>3314</v>
      </c>
      <c r="B167" s="88"/>
      <c r="C167" s="145"/>
      <c r="D167" s="145"/>
      <c r="E167" s="169" t="s">
        <v>3644</v>
      </c>
      <c r="F167" s="84" t="s">
        <v>3316</v>
      </c>
      <c r="G167" s="129" t="str">
        <f t="shared" si="10"/>
        <v>==G1 GH01 =G3 GAD01 WP001 ++LNC02.07 [Tubulacao-transporte-carbonato-sodio]</v>
      </c>
      <c r="H167" s="17">
        <f t="shared" si="8"/>
        <v>75</v>
      </c>
      <c r="I167" s="29"/>
    </row>
    <row r="168" spans="1:9" ht="12.75" outlineLevel="1">
      <c r="A168" s="75" t="s">
        <v>3645</v>
      </c>
      <c r="B168" s="1" t="s">
        <v>3646</v>
      </c>
      <c r="C168" s="146" t="s">
        <v>4105</v>
      </c>
      <c r="D168" s="147" t="s">
        <v>4106</v>
      </c>
      <c r="E168" s="134" t="s">
        <v>3618</v>
      </c>
      <c r="F168" s="1" t="s">
        <v>3320</v>
      </c>
      <c r="G168" s="129" t="str">
        <f t="shared" si="10"/>
        <v>==G1 GH01 =G3 GAD01 GP001 -GP01 ++LNC02.07 [Bomba-peristaltica-carbonato-sodio]</v>
      </c>
      <c r="H168" s="17">
        <f t="shared" si="8"/>
        <v>79</v>
      </c>
      <c r="I168" s="29"/>
    </row>
    <row r="169" spans="1:9" ht="12.75" outlineLevel="1">
      <c r="A169" s="75" t="s">
        <v>3321</v>
      </c>
      <c r="B169" s="1" t="s">
        <v>3647</v>
      </c>
      <c r="C169" s="146" t="s">
        <v>4107</v>
      </c>
      <c r="D169" s="147" t="s">
        <v>4108</v>
      </c>
      <c r="E169" s="134" t="s">
        <v>3648</v>
      </c>
      <c r="F169" s="1" t="s">
        <v>3324</v>
      </c>
      <c r="G169" s="129" t="str">
        <f t="shared" si="10"/>
        <v>==G1 GH01 =G3 GAD01 BF001 -BF01 ++LNC02.07 [Caudalimetro-carbonato-sodio]</v>
      </c>
      <c r="H169" s="17">
        <f t="shared" si="8"/>
        <v>73</v>
      </c>
      <c r="I169" s="29"/>
    </row>
    <row r="170" spans="1:9" ht="12.75">
      <c r="A170" s="130" t="s">
        <v>3325</v>
      </c>
      <c r="B170" s="1"/>
      <c r="C170" s="150"/>
      <c r="D170" s="142"/>
      <c r="E170" s="176" t="s">
        <v>3649</v>
      </c>
      <c r="F170" s="29" t="s">
        <v>3327</v>
      </c>
      <c r="G170" s="129" t="str">
        <f t="shared" si="10"/>
        <v>==G1 GH01 =G3 GAD02 ++LNC02.07 [Sistema-Dosagem-Sulfato-Aluminio]</v>
      </c>
      <c r="H170" s="17">
        <f t="shared" si="8"/>
        <v>65</v>
      </c>
      <c r="I170" s="29"/>
    </row>
    <row r="171" spans="1:9" ht="12.75" outlineLevel="1">
      <c r="A171" s="75" t="s">
        <v>3650</v>
      </c>
      <c r="B171" s="1" t="s">
        <v>3651</v>
      </c>
      <c r="C171" s="146" t="s">
        <v>4109</v>
      </c>
      <c r="D171" s="147" t="s">
        <v>4110</v>
      </c>
      <c r="E171" s="204" t="s">
        <v>4111</v>
      </c>
      <c r="F171" s="1" t="s">
        <v>3331</v>
      </c>
      <c r="G171" s="129" t="str">
        <f t="shared" si="10"/>
        <v>==G1 GH01 =G3 GAD02 HW001 -HW02 ++LNC02.07 [Agitador-sulfato-aluminio]</v>
      </c>
      <c r="H171" s="17">
        <f t="shared" si="8"/>
        <v>70</v>
      </c>
      <c r="I171" s="29"/>
    </row>
    <row r="172" spans="1:9" ht="12.75" outlineLevel="1">
      <c r="A172" s="75" t="s">
        <v>3332</v>
      </c>
      <c r="B172" s="1" t="s">
        <v>3653</v>
      </c>
      <c r="C172" s="146" t="s">
        <v>4112</v>
      </c>
      <c r="D172" s="147" t="s">
        <v>4113</v>
      </c>
      <c r="E172" s="204" t="s">
        <v>4114</v>
      </c>
      <c r="F172" s="1" t="s">
        <v>3335</v>
      </c>
      <c r="G172" s="129" t="str">
        <f t="shared" si="10"/>
        <v>==G1 GH01 =G3 GAD02 HW001 -CM02 ++LNC02.07 [Tanque-solucao-sulfato-aluminio]</v>
      </c>
      <c r="H172" s="17">
        <f t="shared" si="8"/>
        <v>76</v>
      </c>
      <c r="I172" s="29"/>
    </row>
    <row r="173" spans="1:9" ht="12.75" outlineLevel="1">
      <c r="A173" s="75" t="s">
        <v>3655</v>
      </c>
      <c r="B173" s="1" t="s">
        <v>3656</v>
      </c>
      <c r="C173" s="146" t="s">
        <v>4115</v>
      </c>
      <c r="D173" s="147" t="s">
        <v>4116</v>
      </c>
      <c r="E173" s="204" t="s">
        <v>4117</v>
      </c>
      <c r="F173" s="1" t="s">
        <v>3339</v>
      </c>
      <c r="G173" s="129" t="str">
        <f t="shared" si="10"/>
        <v>==G1 GH01 =G3 GAD02 HW001 -CM02 BL01 ++LNC02.07 [Sensor-nivel-tanque-sulfato-aluminio]</v>
      </c>
      <c r="H173" s="17">
        <f t="shared" si="8"/>
        <v>86</v>
      </c>
      <c r="I173" s="29"/>
    </row>
    <row r="174" spans="1:9" ht="12.75" outlineLevel="1">
      <c r="A174" s="75" t="s">
        <v>3658</v>
      </c>
      <c r="B174" s="1" t="s">
        <v>3659</v>
      </c>
      <c r="C174" s="146" t="s">
        <v>4118</v>
      </c>
      <c r="D174" s="147" t="s">
        <v>4119</v>
      </c>
      <c r="E174" s="204" t="s">
        <v>4120</v>
      </c>
      <c r="F174" s="113" t="s">
        <v>3294</v>
      </c>
      <c r="G174" s="129" t="str">
        <f t="shared" si="10"/>
        <v>==G1 GH01 =G3 GAD02 GL001 -GL02 ++LNC02.07 [Dosificador-carbonato-sodio]</v>
      </c>
      <c r="H174" s="17">
        <f t="shared" si="8"/>
        <v>72</v>
      </c>
      <c r="I174" s="29"/>
    </row>
    <row r="175" spans="1:9" ht="12.75" outlineLevel="1">
      <c r="A175" s="75" t="s">
        <v>3661</v>
      </c>
      <c r="B175" s="1" t="s">
        <v>3662</v>
      </c>
      <c r="C175" s="146" t="s">
        <v>4121</v>
      </c>
      <c r="D175" s="147" t="s">
        <v>4122</v>
      </c>
      <c r="E175" s="204" t="s">
        <v>4123</v>
      </c>
      <c r="F175" s="1" t="s">
        <v>3298</v>
      </c>
      <c r="G175" s="129" t="str">
        <f t="shared" si="10"/>
        <v>==G1 GH01 =G3 GAD02 GL001 -GL02 QR01 ++LNC02.07 [Portinhola-dosificadora-carbonato-sodio]</v>
      </c>
      <c r="H175" s="17">
        <f t="shared" si="8"/>
        <v>89</v>
      </c>
      <c r="I175" s="29"/>
    </row>
    <row r="176" spans="1:9" ht="12.75" outlineLevel="1">
      <c r="A176" s="92" t="s">
        <v>3664</v>
      </c>
      <c r="B176" s="1" t="s">
        <v>3665</v>
      </c>
      <c r="C176" s="213" t="s">
        <v>4124</v>
      </c>
      <c r="D176" s="214" t="s">
        <v>4125</v>
      </c>
      <c r="E176" s="204" t="s">
        <v>4126</v>
      </c>
      <c r="F176" s="1" t="s">
        <v>3027</v>
      </c>
      <c r="G176" s="129" t="str">
        <f t="shared" si="10"/>
        <v>==G1 GH01 =G3 GAD02 CM001 -CM02 GS01 ++LNC02.07 [Fluidificador-tanque-carbonato-sodio]</v>
      </c>
      <c r="H176" s="17">
        <f t="shared" si="8"/>
        <v>86</v>
      </c>
      <c r="I176" s="29"/>
    </row>
    <row r="177" spans="1:9" ht="12.75" outlineLevel="1">
      <c r="A177" s="92" t="s">
        <v>3667</v>
      </c>
      <c r="B177" s="1" t="s">
        <v>3668</v>
      </c>
      <c r="C177" s="153" t="s">
        <v>4127</v>
      </c>
      <c r="D177" s="154" t="s">
        <v>4128</v>
      </c>
      <c r="E177" s="204" t="s">
        <v>4129</v>
      </c>
      <c r="F177" s="1" t="s">
        <v>3302</v>
      </c>
      <c r="G177" s="129" t="str">
        <f t="shared" si="10"/>
        <v>==G1 GH01 =G3 GAD02 CM001 -CM02 ++LNC02.07 [Tanque-dosificador-carbonato-sodio]</v>
      </c>
      <c r="H177" s="17">
        <f t="shared" si="8"/>
        <v>79</v>
      </c>
      <c r="I177" s="29"/>
    </row>
    <row r="178" spans="1:9" ht="12.75" outlineLevel="1">
      <c r="A178" s="92" t="s">
        <v>3669</v>
      </c>
      <c r="B178" s="1" t="s">
        <v>3670</v>
      </c>
      <c r="C178" s="153" t="s">
        <v>4130</v>
      </c>
      <c r="D178" s="154" t="s">
        <v>4131</v>
      </c>
      <c r="E178" s="204" t="s">
        <v>4132</v>
      </c>
      <c r="F178" s="1" t="s">
        <v>3306</v>
      </c>
      <c r="G178" s="129" t="str">
        <f t="shared" si="10"/>
        <v>==G1 GH01 =G3 GAD02 CM001 -CM02 BL01 ++LNC02.07 [Sensor-nivel-max-tanque-carbonato-sodio]</v>
      </c>
      <c r="H178" s="17">
        <f t="shared" si="8"/>
        <v>89</v>
      </c>
      <c r="I178" s="29"/>
    </row>
    <row r="179" spans="1:9" ht="12.75" outlineLevel="1">
      <c r="A179" s="92" t="s">
        <v>3672</v>
      </c>
      <c r="B179" s="1" t="s">
        <v>3673</v>
      </c>
      <c r="C179" s="153" t="s">
        <v>4133</v>
      </c>
      <c r="D179" s="154" t="s">
        <v>4134</v>
      </c>
      <c r="E179" s="204" t="s">
        <v>4135</v>
      </c>
      <c r="F179" s="1" t="s">
        <v>3310</v>
      </c>
      <c r="G179" s="129" t="str">
        <f t="shared" si="10"/>
        <v>==G1 GH01 =G3 GAD02 CM001 -CM02 BL02 ++LNC02.07 [Sensor-nivel-min-tanque-carbonato-sodio]</v>
      </c>
      <c r="H179" s="17">
        <f t="shared" si="8"/>
        <v>89</v>
      </c>
      <c r="I179" s="29"/>
    </row>
    <row r="180" spans="1:9" ht="12.75" outlineLevel="1">
      <c r="A180" s="83" t="s">
        <v>3363</v>
      </c>
      <c r="B180" s="84"/>
      <c r="C180" s="145"/>
      <c r="D180" s="145"/>
      <c r="E180" s="169" t="s">
        <v>3675</v>
      </c>
      <c r="F180" s="84" t="s">
        <v>3365</v>
      </c>
      <c r="G180" s="129" t="str">
        <f t="shared" si="10"/>
        <v>==G1 GH01 =G3 GAD02 WP001 ++LNC02.07 [Tubulacao-transporte-sulfato-aluminio]</v>
      </c>
      <c r="H180" s="17">
        <f t="shared" si="8"/>
        <v>76</v>
      </c>
      <c r="I180" s="29"/>
    </row>
    <row r="181" spans="1:9" ht="12.75" outlineLevel="1">
      <c r="A181" s="75" t="s">
        <v>3676</v>
      </c>
      <c r="B181" s="1" t="s">
        <v>3677</v>
      </c>
      <c r="C181" s="146" t="s">
        <v>4136</v>
      </c>
      <c r="D181" s="147" t="s">
        <v>4137</v>
      </c>
      <c r="E181" s="204" t="s">
        <v>4138</v>
      </c>
      <c r="F181" s="1" t="s">
        <v>3369</v>
      </c>
      <c r="G181" s="129" t="str">
        <f t="shared" si="10"/>
        <v>==G1 GH01 =G3 GAD02 GP001 -GP02 ++LNC02.07 [Bomba-peristaltica-sulfato-aluminio]</v>
      </c>
      <c r="H181" s="17">
        <f t="shared" si="8"/>
        <v>80</v>
      </c>
      <c r="I181" s="29"/>
    </row>
    <row r="182" spans="1:9" ht="12.75" outlineLevel="1">
      <c r="A182" s="75" t="s">
        <v>3370</v>
      </c>
      <c r="B182" s="1" t="s">
        <v>3679</v>
      </c>
      <c r="C182" s="146" t="s">
        <v>4139</v>
      </c>
      <c r="D182" s="147" t="s">
        <v>4140</v>
      </c>
      <c r="E182" s="204" t="s">
        <v>4141</v>
      </c>
      <c r="F182" s="1" t="s">
        <v>3373</v>
      </c>
      <c r="G182" s="129" t="str">
        <f t="shared" si="10"/>
        <v>==G1 GH01 =G3 GAD02 BF001 -BF02 ++LNC02.07 [Caudalimetro-sulfato-aluminio]</v>
      </c>
      <c r="H182" s="17">
        <f t="shared" si="8"/>
        <v>74</v>
      </c>
      <c r="I182" s="29"/>
    </row>
    <row r="183" spans="1:9" ht="12.75">
      <c r="A183" s="130" t="s">
        <v>3085</v>
      </c>
      <c r="C183" s="150"/>
      <c r="D183" s="142"/>
      <c r="E183" s="176" t="s">
        <v>3681</v>
      </c>
      <c r="F183" s="29" t="s">
        <v>3375</v>
      </c>
      <c r="G183" s="129" t="str">
        <f t="shared" si="10"/>
        <v>==G1 GH01 =G3 GAD03 ++LNC02.07 [Sistema-Dosagem-Hipoclorito-Sodio]</v>
      </c>
      <c r="H183" s="17">
        <f t="shared" si="8"/>
        <v>66</v>
      </c>
      <c r="I183" s="29"/>
    </row>
    <row r="184" spans="1:9" ht="12.75" outlineLevel="1">
      <c r="A184" s="75" t="s">
        <v>3682</v>
      </c>
      <c r="B184" s="1" t="s">
        <v>3683</v>
      </c>
      <c r="C184" s="146" t="s">
        <v>4142</v>
      </c>
      <c r="D184" s="147" t="s">
        <v>4143</v>
      </c>
      <c r="E184" s="204" t="s">
        <v>4144</v>
      </c>
      <c r="F184" s="1" t="s">
        <v>3379</v>
      </c>
      <c r="G184" s="129" t="str">
        <f t="shared" si="10"/>
        <v>==G1 GH01 =G3 GAD03 HW001 -HW03 ++LNC02.07 [Agitador-hipoclorito-sodio]</v>
      </c>
      <c r="H184" s="17">
        <f t="shared" si="8"/>
        <v>71</v>
      </c>
      <c r="I184" s="29"/>
    </row>
    <row r="185" spans="1:9" ht="12.75" outlineLevel="1">
      <c r="A185" s="75" t="s">
        <v>3380</v>
      </c>
      <c r="B185" s="1" t="s">
        <v>3685</v>
      </c>
      <c r="C185" s="146" t="s">
        <v>4145</v>
      </c>
      <c r="D185" s="147" t="s">
        <v>4146</v>
      </c>
      <c r="E185" s="204" t="s">
        <v>4147</v>
      </c>
      <c r="F185" s="1" t="s">
        <v>3383</v>
      </c>
      <c r="G185" s="129" t="str">
        <f t="shared" si="10"/>
        <v>==G1 GH01 =G3 GAD03 HW001 -CM03 ++LNC02.07 [Tanque-solucao-hipoclorito-sodio]</v>
      </c>
      <c r="H185" s="17">
        <f t="shared" si="8"/>
        <v>77</v>
      </c>
      <c r="I185" s="29"/>
    </row>
    <row r="186" spans="1:9" ht="12.75" outlineLevel="1">
      <c r="A186" s="75" t="s">
        <v>3687</v>
      </c>
      <c r="B186" s="1" t="s">
        <v>3688</v>
      </c>
      <c r="C186" s="146" t="s">
        <v>4148</v>
      </c>
      <c r="D186" s="147" t="s">
        <v>4149</v>
      </c>
      <c r="E186" s="204" t="s">
        <v>4150</v>
      </c>
      <c r="F186" s="1" t="s">
        <v>3387</v>
      </c>
      <c r="G186" s="129" t="str">
        <f t="shared" si="10"/>
        <v>==G1 GH01 =G3 GAD03 HW001 -CM03 BL01 ++LNC02.07 [Sensor-nivel-tanque-hipoclorito-sodio]</v>
      </c>
      <c r="H186" s="17">
        <f t="shared" si="8"/>
        <v>87</v>
      </c>
      <c r="I186" s="29"/>
    </row>
    <row r="187" spans="1:9" ht="12.75" outlineLevel="1">
      <c r="A187" s="102" t="s">
        <v>3388</v>
      </c>
      <c r="B187" s="105"/>
      <c r="C187" s="209"/>
      <c r="D187" s="209"/>
      <c r="E187" s="210" t="s">
        <v>3690</v>
      </c>
      <c r="F187" s="107" t="s">
        <v>3390</v>
      </c>
      <c r="G187" s="129" t="str">
        <f t="shared" si="10"/>
        <v>==G1 GH01 =G3 GAD03 WP001 ++LNC02.07 [Tubulacao-transporte-hipoclorito-sodio]</v>
      </c>
      <c r="H187" s="17">
        <f t="shared" si="8"/>
        <v>77</v>
      </c>
      <c r="I187" s="29"/>
    </row>
    <row r="188" spans="1:9" ht="12.75" outlineLevel="1">
      <c r="A188" s="75" t="s">
        <v>3691</v>
      </c>
      <c r="B188" s="1" t="s">
        <v>3692</v>
      </c>
      <c r="C188" s="146" t="s">
        <v>4151</v>
      </c>
      <c r="D188" s="147" t="s">
        <v>4152</v>
      </c>
      <c r="E188" s="204" t="s">
        <v>4153</v>
      </c>
      <c r="F188" s="1" t="s">
        <v>3394</v>
      </c>
      <c r="G188" s="129" t="str">
        <f t="shared" si="10"/>
        <v>==G1 GH01 =G3 GAD03 GP001 -GP03 ++LNC02.07 [Bomba-peristaltica-hipoclorito-sodio]</v>
      </c>
      <c r="H188" s="17">
        <f t="shared" si="8"/>
        <v>81</v>
      </c>
      <c r="I188" s="29"/>
    </row>
    <row r="189" spans="1:9" ht="12.75" outlineLevel="1">
      <c r="A189" s="75" t="s">
        <v>3395</v>
      </c>
      <c r="B189" s="1" t="s">
        <v>3694</v>
      </c>
      <c r="C189" s="146" t="s">
        <v>4154</v>
      </c>
      <c r="D189" s="147" t="s">
        <v>4155</v>
      </c>
      <c r="E189" s="204" t="s">
        <v>4156</v>
      </c>
      <c r="F189" s="1" t="s">
        <v>3242</v>
      </c>
      <c r="G189" s="129" t="str">
        <f t="shared" si="10"/>
        <v>==G1 GH01 =G3 GAD03 BF001 -BF03 ++LNC02.07 [Caudalimetro-hipoclorito-sodio]</v>
      </c>
      <c r="H189" s="17">
        <f t="shared" si="8"/>
        <v>75</v>
      </c>
      <c r="I189" s="29"/>
    </row>
    <row r="190" spans="1:9" ht="12.75">
      <c r="A190" s="215" t="s">
        <v>4157</v>
      </c>
      <c r="B190" s="121"/>
      <c r="C190" s="201" t="s">
        <v>2787</v>
      </c>
      <c r="D190" s="123" t="s">
        <v>4158</v>
      </c>
      <c r="E190" s="124" t="s">
        <v>3957</v>
      </c>
      <c r="G190" s="14"/>
      <c r="I190" s="29"/>
    </row>
    <row r="191" spans="1:9" ht="12.75">
      <c r="A191" s="175" t="s">
        <v>3212</v>
      </c>
      <c r="B191" s="1"/>
      <c r="C191" s="142"/>
      <c r="D191" s="127" t="s">
        <v>2787</v>
      </c>
      <c r="E191" s="128" t="s">
        <v>3404</v>
      </c>
      <c r="F191" s="29" t="s">
        <v>3405</v>
      </c>
      <c r="G191" s="129" t="str">
        <f t="shared" ref="G191:G205" si="11">CONCATENATE(E191," ",$E$2," [",F191,"]")</f>
        <v>==G1 GH01 =G2 GDP01 ++LNC02.07 [Sistema-Limpeza-ETA1]</v>
      </c>
      <c r="H191" s="17">
        <f t="shared" ref="H191:H205" si="12">LEN(G191)</f>
        <v>53</v>
      </c>
      <c r="I191" s="29"/>
    </row>
    <row r="192" spans="1:9" ht="12.75">
      <c r="A192" s="83" t="s">
        <v>3406</v>
      </c>
      <c r="B192" s="88"/>
      <c r="C192" s="216" t="s">
        <v>4159</v>
      </c>
      <c r="D192" s="216" t="s">
        <v>4159</v>
      </c>
      <c r="E192" s="217" t="s">
        <v>3407</v>
      </c>
      <c r="F192" s="84" t="s">
        <v>3408</v>
      </c>
      <c r="G192" s="129" t="str">
        <f t="shared" si="11"/>
        <v>==G1 GH01 =G2 GDP01 WP001 ++LNC02.07 [Tubulcao-transporte-agua-retrolavado]</v>
      </c>
      <c r="H192" s="17">
        <f t="shared" si="12"/>
        <v>75</v>
      </c>
      <c r="I192" s="29"/>
    </row>
    <row r="193" spans="1:9" ht="12.75" outlineLevel="1">
      <c r="A193" s="75" t="s">
        <v>3409</v>
      </c>
      <c r="B193" s="1" t="s">
        <v>3410</v>
      </c>
      <c r="C193" s="146" t="s">
        <v>4160</v>
      </c>
      <c r="D193" s="147" t="s">
        <v>4160</v>
      </c>
      <c r="E193" s="204" t="s">
        <v>3411</v>
      </c>
      <c r="F193" s="1" t="s">
        <v>3412</v>
      </c>
      <c r="G193" s="129" t="str">
        <f t="shared" si="11"/>
        <v>==G1 GH01 =G2 GDP01 GP001 -GP01 ++LNC02.07 [Bomba-retrolavagem]</v>
      </c>
      <c r="H193" s="17">
        <f t="shared" si="12"/>
        <v>63</v>
      </c>
      <c r="I193" s="29"/>
    </row>
    <row r="194" spans="1:9" ht="12.75" outlineLevel="1">
      <c r="A194" s="75" t="s">
        <v>3413</v>
      </c>
      <c r="B194" s="1" t="s">
        <v>3414</v>
      </c>
      <c r="C194" s="146" t="s">
        <v>4161</v>
      </c>
      <c r="D194" s="147" t="s">
        <v>4161</v>
      </c>
      <c r="E194" s="204" t="s">
        <v>3415</v>
      </c>
      <c r="F194" s="1" t="s">
        <v>3416</v>
      </c>
      <c r="G194" s="129" t="str">
        <f t="shared" si="11"/>
        <v>==G1 GH01 =G2 GDP01 QM001 -QM01 ++LNC02.07 [Valvula-agua-retrolavagem-filtro-A]</v>
      </c>
      <c r="H194" s="17">
        <f t="shared" si="12"/>
        <v>79</v>
      </c>
      <c r="I194" s="29"/>
    </row>
    <row r="195" spans="1:9" ht="12.75" outlineLevel="1">
      <c r="A195" s="75" t="s">
        <v>3417</v>
      </c>
      <c r="B195" s="1" t="s">
        <v>3418</v>
      </c>
      <c r="C195" s="146" t="s">
        <v>4162</v>
      </c>
      <c r="D195" s="147" t="s">
        <v>4162</v>
      </c>
      <c r="E195" s="204" t="s">
        <v>3419</v>
      </c>
      <c r="F195" s="1" t="s">
        <v>3420</v>
      </c>
      <c r="G195" s="129" t="str">
        <f t="shared" si="11"/>
        <v>==G1 GH01 =G2 GDP01 QM001 -QM02 ++LNC02.07 [Valvula-agua-retrolavagem-filtro-B]</v>
      </c>
      <c r="H195" s="17">
        <f t="shared" si="12"/>
        <v>79</v>
      </c>
      <c r="I195" s="29"/>
    </row>
    <row r="196" spans="1:9" ht="12.75">
      <c r="A196" s="175" t="s">
        <v>3945</v>
      </c>
      <c r="C196" s="144"/>
      <c r="D196" s="127" t="s">
        <v>2813</v>
      </c>
      <c r="E196" s="128" t="s">
        <v>3696</v>
      </c>
      <c r="F196" s="29" t="s">
        <v>3697</v>
      </c>
      <c r="G196" s="129" t="str">
        <f t="shared" si="11"/>
        <v>==G1 GH01 =G3 GDP01 ++LNC02.07 [Sistema-Limpeza-ETA1A]</v>
      </c>
      <c r="H196" s="17">
        <f t="shared" si="12"/>
        <v>54</v>
      </c>
      <c r="I196" s="29"/>
    </row>
    <row r="197" spans="1:9" ht="12.75">
      <c r="A197" s="83" t="s">
        <v>3406</v>
      </c>
      <c r="B197" s="88"/>
      <c r="C197" s="216" t="s">
        <v>4163</v>
      </c>
      <c r="D197" s="216" t="s">
        <v>4164</v>
      </c>
      <c r="E197" s="218" t="s">
        <v>3698</v>
      </c>
      <c r="F197" s="84" t="s">
        <v>3408</v>
      </c>
      <c r="G197" s="129" t="str">
        <f t="shared" si="11"/>
        <v>==G1 GH01 =G3 GDP01 WP001 ++LNC02.07 [Tubulcao-transporte-agua-retrolavado]</v>
      </c>
      <c r="H197" s="17">
        <f t="shared" si="12"/>
        <v>75</v>
      </c>
      <c r="I197" s="29"/>
    </row>
    <row r="198" spans="1:9" ht="12.75" outlineLevel="1">
      <c r="A198" s="75" t="s">
        <v>3699</v>
      </c>
      <c r="B198" s="1" t="s">
        <v>3700</v>
      </c>
      <c r="C198" s="146" t="s">
        <v>4165</v>
      </c>
      <c r="D198" s="147" t="s">
        <v>4166</v>
      </c>
      <c r="E198" s="204" t="s">
        <v>3701</v>
      </c>
      <c r="F198" s="1" t="s">
        <v>3412</v>
      </c>
      <c r="G198" s="129" t="str">
        <f t="shared" si="11"/>
        <v>==G1 GH01 =G3 GDP01 GP001 -GP01 ++LNC02.07 [Bomba-retrolavagem]</v>
      </c>
      <c r="H198" s="17">
        <f t="shared" si="12"/>
        <v>63</v>
      </c>
      <c r="I198" s="29"/>
    </row>
    <row r="199" spans="1:9" ht="12.75" outlineLevel="1">
      <c r="A199" s="75" t="s">
        <v>3702</v>
      </c>
      <c r="B199" s="1" t="s">
        <v>3703</v>
      </c>
      <c r="C199" s="146" t="s">
        <v>4167</v>
      </c>
      <c r="D199" s="147" t="s">
        <v>4168</v>
      </c>
      <c r="E199" s="204" t="s">
        <v>3704</v>
      </c>
      <c r="F199" s="1" t="s">
        <v>3705</v>
      </c>
      <c r="G199" s="129" t="str">
        <f t="shared" si="11"/>
        <v>==G1 GH01 =G3 GDP01 RM001 -RM01 ++LNC02.07 [Valvula-antiretorno-retrolavagem]</v>
      </c>
      <c r="H199" s="17">
        <f t="shared" si="12"/>
        <v>77</v>
      </c>
      <c r="I199" s="29"/>
    </row>
    <row r="200" spans="1:9" ht="12.75" outlineLevel="1">
      <c r="A200" s="75" t="s">
        <v>3706</v>
      </c>
      <c r="B200" s="1" t="s">
        <v>3707</v>
      </c>
      <c r="C200" s="146" t="s">
        <v>4169</v>
      </c>
      <c r="D200" s="147" t="s">
        <v>4170</v>
      </c>
      <c r="E200" s="204" t="s">
        <v>3708</v>
      </c>
      <c r="F200" s="1" t="s">
        <v>3709</v>
      </c>
      <c r="G200" s="129" t="str">
        <f t="shared" si="11"/>
        <v>==G1 GH01 =G3 GDP01 QM001 -QM01 ++LNC02.07 [Valvula-retrolavagem]</v>
      </c>
      <c r="H200" s="17">
        <f t="shared" si="12"/>
        <v>65</v>
      </c>
      <c r="I200" s="29"/>
    </row>
    <row r="201" spans="1:9" ht="12.75" outlineLevel="1">
      <c r="A201" s="75" t="s">
        <v>3710</v>
      </c>
      <c r="B201" s="1" t="s">
        <v>3711</v>
      </c>
      <c r="C201" s="146" t="s">
        <v>4171</v>
      </c>
      <c r="D201" s="147" t="s">
        <v>4172</v>
      </c>
      <c r="E201" s="204" t="s">
        <v>3712</v>
      </c>
      <c r="F201" s="1" t="s">
        <v>3713</v>
      </c>
      <c r="G201" s="129" t="str">
        <f t="shared" si="11"/>
        <v>==G1 GH01 =G3 GDP01 QM001 -QM02 ++LNC02.07 [Valvula-manutenção-ventosa-retrolavagem]</v>
      </c>
      <c r="H201" s="17">
        <f t="shared" si="12"/>
        <v>84</v>
      </c>
      <c r="I201" s="29"/>
    </row>
    <row r="202" spans="1:9" ht="12.75" outlineLevel="1">
      <c r="A202" s="75" t="s">
        <v>3714</v>
      </c>
      <c r="B202" s="1" t="s">
        <v>3715</v>
      </c>
      <c r="C202" s="146" t="s">
        <v>4173</v>
      </c>
      <c r="D202" s="147" t="s">
        <v>4174</v>
      </c>
      <c r="E202" s="204" t="s">
        <v>3716</v>
      </c>
      <c r="F202" s="1" t="s">
        <v>3717</v>
      </c>
      <c r="G202" s="129" t="str">
        <f t="shared" si="11"/>
        <v>==G1 GH01 =G3 GDP01 QM001 -QM03 ++LNC02.07 [Ventosa-retrolavagem]</v>
      </c>
      <c r="H202" s="17">
        <f t="shared" si="12"/>
        <v>65</v>
      </c>
      <c r="I202" s="29"/>
    </row>
    <row r="203" spans="1:9" ht="12.75" outlineLevel="1">
      <c r="A203" s="75" t="s">
        <v>3718</v>
      </c>
      <c r="B203" s="1" t="s">
        <v>3719</v>
      </c>
      <c r="C203" s="146" t="s">
        <v>4175</v>
      </c>
      <c r="D203" s="147" t="s">
        <v>4176</v>
      </c>
      <c r="E203" s="204" t="s">
        <v>3720</v>
      </c>
      <c r="F203" s="1" t="s">
        <v>3721</v>
      </c>
      <c r="G203" s="129" t="str">
        <f t="shared" si="11"/>
        <v>==G1 GH01 =G3 GDP01 QM001 -QM04 ++LNC02.07 [Valvula-drenagem-retrolavagem]</v>
      </c>
      <c r="H203" s="17">
        <f t="shared" si="12"/>
        <v>74</v>
      </c>
      <c r="I203" s="29"/>
    </row>
    <row r="204" spans="1:9" ht="12.75" outlineLevel="1">
      <c r="A204" s="75" t="s">
        <v>3722</v>
      </c>
      <c r="B204" s="1" t="s">
        <v>3723</v>
      </c>
      <c r="C204" s="143" t="s">
        <v>4177</v>
      </c>
      <c r="D204" s="147" t="s">
        <v>4178</v>
      </c>
      <c r="E204" s="204" t="s">
        <v>3724</v>
      </c>
      <c r="F204" s="1" t="s">
        <v>3725</v>
      </c>
      <c r="G204" s="129" t="str">
        <f t="shared" si="11"/>
        <v>==G1 GH01 =G3 GDP01 QM001 -QM05 ++LNC02.07 [Valvula-entrada-retrolavagem-filtro-A]</v>
      </c>
      <c r="H204" s="17">
        <f t="shared" si="12"/>
        <v>82</v>
      </c>
      <c r="I204" s="29"/>
    </row>
    <row r="205" spans="1:9" ht="12.75" outlineLevel="1">
      <c r="A205" s="95" t="s">
        <v>3726</v>
      </c>
      <c r="B205" s="96" t="s">
        <v>3727</v>
      </c>
      <c r="C205" s="219" t="s">
        <v>4179</v>
      </c>
      <c r="D205" s="220" t="s">
        <v>4180</v>
      </c>
      <c r="E205" s="221" t="s">
        <v>3728</v>
      </c>
      <c r="F205" s="1" t="s">
        <v>3729</v>
      </c>
      <c r="G205" s="129" t="str">
        <f t="shared" si="11"/>
        <v>==G1 GH01 =G3 GDP01 QM001 -QM06 ++LNC02.07 [Valvula-entrada-retrolavagem-filtro-B]</v>
      </c>
      <c r="H205" s="17">
        <f t="shared" si="12"/>
        <v>82</v>
      </c>
      <c r="I205" s="29"/>
    </row>
    <row r="206" spans="1:9" ht="12.75">
      <c r="A206" s="156" t="s">
        <v>4181</v>
      </c>
      <c r="B206" s="121"/>
      <c r="C206" s="201" t="s">
        <v>2791</v>
      </c>
      <c r="D206" s="123" t="s">
        <v>4182</v>
      </c>
      <c r="E206" s="124" t="s">
        <v>3957</v>
      </c>
      <c r="F206" s="29"/>
      <c r="G206" s="14"/>
      <c r="I206" s="29"/>
    </row>
    <row r="207" spans="1:9" ht="12.75">
      <c r="A207" s="175" t="s">
        <v>3212</v>
      </c>
      <c r="B207" s="1"/>
      <c r="C207" s="144"/>
      <c r="D207" s="127" t="s">
        <v>2791</v>
      </c>
      <c r="E207" s="128" t="s">
        <v>3422</v>
      </c>
      <c r="F207" s="29" t="s">
        <v>3423</v>
      </c>
      <c r="G207" s="129" t="str">
        <f t="shared" ref="G207:G214" si="13">CONCATENATE(E207," ",$E$2," [",F207,"]")</f>
        <v>==G1 GH01 =G2 GDD01 ++LNC02.07 [Sistema-Precipitação-ETA1]</v>
      </c>
      <c r="H207" s="17">
        <f t="shared" ref="H207:H214" si="14">LEN(G207)</f>
        <v>58</v>
      </c>
      <c r="I207" s="29"/>
    </row>
    <row r="208" spans="1:9" ht="12.75">
      <c r="A208" s="48" t="s">
        <v>3424</v>
      </c>
      <c r="B208" s="19" t="s">
        <v>3425</v>
      </c>
      <c r="C208" s="222" t="s">
        <v>4183</v>
      </c>
      <c r="D208" s="223" t="s">
        <v>4183</v>
      </c>
      <c r="E208" s="11" t="s">
        <v>3426</v>
      </c>
      <c r="F208" s="1" t="s">
        <v>3427</v>
      </c>
      <c r="G208" s="129" t="str">
        <f t="shared" si="13"/>
        <v>==G1 GH01 =G2 GDD01 HN001 -HN01 ++LNC02.07 [Tanque-clarificador]</v>
      </c>
      <c r="H208" s="17">
        <f t="shared" si="14"/>
        <v>64</v>
      </c>
      <c r="I208" s="29"/>
    </row>
    <row r="209" spans="1:9" ht="12.75">
      <c r="A209" s="83" t="s">
        <v>3428</v>
      </c>
      <c r="B209" s="84"/>
      <c r="C209" s="145"/>
      <c r="D209" s="145"/>
      <c r="E209" s="169" t="s">
        <v>3429</v>
      </c>
      <c r="F209" s="84" t="s">
        <v>3430</v>
      </c>
      <c r="G209" s="129" t="str">
        <f t="shared" si="13"/>
        <v>==G1 GH01 =G2 GDD01 WP001 ++LNC02.07 [Tubulacao-transporte-agua]</v>
      </c>
      <c r="H209" s="17">
        <f t="shared" si="14"/>
        <v>64</v>
      </c>
      <c r="I209" s="29"/>
    </row>
    <row r="210" spans="1:9" ht="12.75">
      <c r="A210" s="83" t="s">
        <v>3431</v>
      </c>
      <c r="B210" s="84"/>
      <c r="C210" s="216" t="s">
        <v>4184</v>
      </c>
      <c r="D210" s="216" t="s">
        <v>4184</v>
      </c>
      <c r="E210" s="169" t="s">
        <v>3432</v>
      </c>
      <c r="F210" s="84" t="s">
        <v>3433</v>
      </c>
      <c r="G210" s="129" t="str">
        <f t="shared" si="13"/>
        <v>==G1 GH01 =G2 GDD01 WP002 ++LNC02.07 [Tubulacao-transporte-agua-clarificada]</v>
      </c>
      <c r="H210" s="17">
        <f t="shared" si="14"/>
        <v>76</v>
      </c>
      <c r="I210" s="29"/>
    </row>
    <row r="211" spans="1:9" ht="12.75" outlineLevel="1">
      <c r="A211" s="75" t="s">
        <v>3434</v>
      </c>
      <c r="B211" s="1" t="s">
        <v>3435</v>
      </c>
      <c r="C211" s="146" t="s">
        <v>4185</v>
      </c>
      <c r="D211" s="147" t="s">
        <v>4185</v>
      </c>
      <c r="E211" s="134" t="s">
        <v>3436</v>
      </c>
      <c r="F211" s="1" t="s">
        <v>3437</v>
      </c>
      <c r="G211" s="129" t="str">
        <f t="shared" si="13"/>
        <v>==G1 GH01 =G2 GDD01 QM001 -QM01 ++LNC02.07 [Valvula-entrada-agua-filtro-A]</v>
      </c>
      <c r="H211" s="17">
        <f t="shared" si="14"/>
        <v>74</v>
      </c>
      <c r="I211" s="29"/>
    </row>
    <row r="212" spans="1:9" ht="12.75" outlineLevel="1">
      <c r="A212" s="75" t="s">
        <v>3438</v>
      </c>
      <c r="B212" s="1" t="s">
        <v>3439</v>
      </c>
      <c r="C212" s="143" t="s">
        <v>4186</v>
      </c>
      <c r="D212" s="144" t="s">
        <v>4186</v>
      </c>
      <c r="E212" s="134" t="s">
        <v>3440</v>
      </c>
      <c r="F212" s="1" t="s">
        <v>3441</v>
      </c>
      <c r="G212" s="129" t="str">
        <f t="shared" si="13"/>
        <v>==G1 GH01 =G2 GDD01 QM001 -QM02 ++LNC02.07 [Valvula-entrada-agua-filtro-B]</v>
      </c>
      <c r="H212" s="17">
        <f t="shared" si="14"/>
        <v>74</v>
      </c>
      <c r="I212" s="29"/>
    </row>
    <row r="213" spans="1:9" ht="12.75">
      <c r="A213" s="83" t="s">
        <v>3442</v>
      </c>
      <c r="B213" s="84"/>
      <c r="C213" s="177"/>
      <c r="D213" s="177"/>
      <c r="E213" s="169" t="s">
        <v>3443</v>
      </c>
      <c r="F213" s="84" t="s">
        <v>3444</v>
      </c>
      <c r="G213" s="129" t="str">
        <f t="shared" si="13"/>
        <v>==G1 GH01 =G2 GDD01 WP003 ++LNC02.07 [Tubulacao-drenagem]</v>
      </c>
      <c r="H213" s="17">
        <f t="shared" si="14"/>
        <v>57</v>
      </c>
      <c r="I213" s="29"/>
    </row>
    <row r="214" spans="1:9" ht="12.75" outlineLevel="1">
      <c r="A214" s="75" t="s">
        <v>3445</v>
      </c>
      <c r="B214" s="1" t="s">
        <v>3446</v>
      </c>
      <c r="C214" s="170" t="s">
        <v>4187</v>
      </c>
      <c r="D214" s="224" t="s">
        <v>4187</v>
      </c>
      <c r="E214" s="134" t="s">
        <v>3447</v>
      </c>
      <c r="F214" s="1" t="s">
        <v>3448</v>
      </c>
      <c r="G214" s="129" t="str">
        <f t="shared" si="13"/>
        <v>==G1 GH01 =G2 GDD01 QM001 -QM03 ++LNC02.07 [Valvula-drenagem-clarificador]</v>
      </c>
      <c r="H214" s="17">
        <f t="shared" si="14"/>
        <v>74</v>
      </c>
      <c r="I214" s="29"/>
    </row>
    <row r="215" spans="1:9" ht="12.75">
      <c r="A215" s="196" t="s">
        <v>4188</v>
      </c>
      <c r="C215" s="144"/>
      <c r="D215" s="126"/>
      <c r="E215" s="124" t="s">
        <v>3957</v>
      </c>
      <c r="F215" s="29"/>
      <c r="G215" s="14"/>
      <c r="I215" s="29"/>
    </row>
    <row r="216" spans="1:9" ht="12.75">
      <c r="A216" s="175" t="s">
        <v>3945</v>
      </c>
      <c r="B216" s="19"/>
      <c r="C216" s="144"/>
      <c r="D216" s="127" t="s">
        <v>2816</v>
      </c>
      <c r="E216" s="128" t="s">
        <v>3731</v>
      </c>
      <c r="F216" s="29" t="s">
        <v>3732</v>
      </c>
      <c r="G216" s="129" t="str">
        <f t="shared" ref="G216:G235" si="15">CONCATENATE(E216," ",$E$2," [",F216,"]")</f>
        <v>==G1 GH01 =G3 GDD01 ++LNC02.07 [Sistema-Precipitação-ETA1A]</v>
      </c>
      <c r="H216" s="17">
        <f t="shared" ref="H216:H306" si="16">LEN(G216)</f>
        <v>59</v>
      </c>
      <c r="I216" s="29"/>
    </row>
    <row r="217" spans="1:9" ht="12.75">
      <c r="A217" s="191" t="s">
        <v>3733</v>
      </c>
      <c r="B217" s="19" t="s">
        <v>3734</v>
      </c>
      <c r="C217" s="146" t="s">
        <v>4189</v>
      </c>
      <c r="D217" s="147" t="s">
        <v>4190</v>
      </c>
      <c r="E217" s="134" t="s">
        <v>3735</v>
      </c>
      <c r="F217" s="1" t="s">
        <v>3736</v>
      </c>
      <c r="G217" s="129" t="str">
        <f t="shared" si="15"/>
        <v>==G1 GH01 =G3 GDD01 HN001 -HN01 ++LNC02.07 [Tanque-decantador]</v>
      </c>
      <c r="H217" s="17">
        <f t="shared" si="16"/>
        <v>62</v>
      </c>
      <c r="I217" s="29"/>
    </row>
    <row r="218" spans="1:9" ht="12.75">
      <c r="A218" s="75" t="s">
        <v>3737</v>
      </c>
      <c r="B218" s="1" t="s">
        <v>3738</v>
      </c>
      <c r="C218" s="146" t="s">
        <v>4191</v>
      </c>
      <c r="D218" s="147" t="s">
        <v>4192</v>
      </c>
      <c r="E218" s="134" t="s">
        <v>3739</v>
      </c>
      <c r="F218" s="1" t="s">
        <v>3740</v>
      </c>
      <c r="G218" s="129" t="str">
        <f t="shared" si="15"/>
        <v>==G1 GH01 =G3 GDD01 HN001 -HW01 ++LNC02.07 [Agitador-floculador]</v>
      </c>
      <c r="H218" s="17">
        <f t="shared" si="16"/>
        <v>64</v>
      </c>
      <c r="I218" s="29"/>
    </row>
    <row r="219" spans="1:9" ht="12.75">
      <c r="A219" s="75" t="s">
        <v>3741</v>
      </c>
      <c r="B219" s="1" t="s">
        <v>3742</v>
      </c>
      <c r="C219" s="146" t="s">
        <v>4193</v>
      </c>
      <c r="D219" s="147" t="s">
        <v>4194</v>
      </c>
      <c r="E219" s="134" t="s">
        <v>3743</v>
      </c>
      <c r="F219" s="1" t="s">
        <v>3744</v>
      </c>
      <c r="G219" s="129" t="str">
        <f t="shared" si="15"/>
        <v>==G1 GH01 =G3 GDD01 CM001 -CM01 ++LNC02.07 [Tanque-reducao-pressao]</v>
      </c>
      <c r="H219" s="17">
        <f t="shared" si="16"/>
        <v>67</v>
      </c>
      <c r="I219" s="29"/>
    </row>
    <row r="220" spans="1:9" ht="12.75">
      <c r="A220" s="75" t="s">
        <v>3745</v>
      </c>
      <c r="B220" s="1" t="s">
        <v>3746</v>
      </c>
      <c r="C220" s="146" t="s">
        <v>4195</v>
      </c>
      <c r="D220" s="147" t="s">
        <v>4196</v>
      </c>
      <c r="E220" s="134" t="s">
        <v>3747</v>
      </c>
      <c r="F220" s="1" t="s">
        <v>3748</v>
      </c>
      <c r="G220" s="129" t="str">
        <f t="shared" si="15"/>
        <v>==G1 GH01 =G3 GDD01 CM001 -CM02 ++LNC02.07 [Tanque-cebado]</v>
      </c>
      <c r="H220" s="17">
        <f t="shared" si="16"/>
        <v>58</v>
      </c>
      <c r="I220" s="29"/>
    </row>
    <row r="221" spans="1:9" ht="12.75">
      <c r="A221" s="75" t="s">
        <v>3749</v>
      </c>
      <c r="B221" s="1" t="s">
        <v>3750</v>
      </c>
      <c r="C221" s="146" t="s">
        <v>4197</v>
      </c>
      <c r="D221" s="147" t="s">
        <v>4198</v>
      </c>
      <c r="E221" s="204" t="s">
        <v>3751</v>
      </c>
      <c r="F221" s="1" t="s">
        <v>3752</v>
      </c>
      <c r="G221" s="129" t="str">
        <f t="shared" si="15"/>
        <v>==G1 GH01 =G3 GDD01 CM001 -CM02 BL02 ++LNC02.07 [Sensor-nivel-max-tanque-cebado]</v>
      </c>
      <c r="H221" s="17">
        <f t="shared" si="16"/>
        <v>80</v>
      </c>
      <c r="I221" s="29"/>
    </row>
    <row r="222" spans="1:9" ht="12.75">
      <c r="A222" s="75" t="s">
        <v>3753</v>
      </c>
      <c r="B222" s="1" t="s">
        <v>3754</v>
      </c>
      <c r="C222" s="146" t="s">
        <v>4199</v>
      </c>
      <c r="D222" s="147" t="s">
        <v>4200</v>
      </c>
      <c r="E222" s="134" t="s">
        <v>3751</v>
      </c>
      <c r="F222" s="1" t="s">
        <v>3755</v>
      </c>
      <c r="G222" s="129" t="str">
        <f t="shared" si="15"/>
        <v>==G1 GH01 =G3 GDD01 CM001 -CM02 BL02 ++LNC02.07 [Sensor-nivel-min-tanque-cebado]</v>
      </c>
      <c r="H222" s="17">
        <f t="shared" si="16"/>
        <v>80</v>
      </c>
      <c r="I222" s="29"/>
    </row>
    <row r="223" spans="1:9" ht="12.75">
      <c r="A223" s="130" t="s">
        <v>3756</v>
      </c>
      <c r="C223" s="150"/>
      <c r="D223" s="142"/>
      <c r="E223" s="176" t="s">
        <v>3757</v>
      </c>
      <c r="F223" s="29" t="s">
        <v>3758</v>
      </c>
      <c r="G223" s="129" t="str">
        <f t="shared" si="15"/>
        <v>==G1 GH01 =G3 GDD01 WP001 ++LNC02.07 [Funcao-transporte-agua]</v>
      </c>
      <c r="H223" s="17">
        <f t="shared" si="16"/>
        <v>61</v>
      </c>
      <c r="I223" s="29"/>
    </row>
    <row r="224" spans="1:9" ht="12.75">
      <c r="A224" s="130" t="s">
        <v>3759</v>
      </c>
      <c r="C224" s="225"/>
      <c r="D224" s="226"/>
      <c r="E224" s="176" t="s">
        <v>3760</v>
      </c>
      <c r="F224" s="29" t="s">
        <v>3761</v>
      </c>
      <c r="G224" s="129" t="str">
        <f t="shared" si="15"/>
        <v>==G1 GH01 =G3 GDD01 WP002 ++LNC02.07 [Funcao-transporte-agua-decantador]</v>
      </c>
      <c r="H224" s="17">
        <f t="shared" si="16"/>
        <v>72</v>
      </c>
      <c r="I224" s="29"/>
    </row>
    <row r="225" spans="1:9" ht="12.75">
      <c r="A225" s="130" t="s">
        <v>3762</v>
      </c>
      <c r="B225" s="1"/>
      <c r="C225" s="227"/>
      <c r="D225" s="228"/>
      <c r="E225" s="176" t="s">
        <v>3763</v>
      </c>
      <c r="F225" s="29" t="s">
        <v>3764</v>
      </c>
      <c r="G225" s="129" t="str">
        <f t="shared" si="15"/>
        <v>==G1 GH01 =G3 GDD01 WP003 ++LNC02.07 [Funcao-transporte-agua-cebado]</v>
      </c>
      <c r="H225" s="17">
        <f t="shared" si="16"/>
        <v>68</v>
      </c>
      <c r="I225" s="29"/>
    </row>
    <row r="226" spans="1:9" ht="12.75" outlineLevel="1">
      <c r="A226" s="75" t="s">
        <v>3765</v>
      </c>
      <c r="B226" s="1" t="s">
        <v>3766</v>
      </c>
      <c r="C226" s="153" t="s">
        <v>4201</v>
      </c>
      <c r="D226" s="229" t="s">
        <v>4202</v>
      </c>
      <c r="E226" s="134" t="s">
        <v>3767</v>
      </c>
      <c r="F226" s="1" t="s">
        <v>3768</v>
      </c>
      <c r="G226" s="129" t="str">
        <f t="shared" si="15"/>
        <v>==G1 GH01 =G3 GDD01 QM001 -QM01 ++LNC02.07 [Valvula-bloqueio-motobomba]</v>
      </c>
      <c r="H226" s="17">
        <f t="shared" si="16"/>
        <v>71</v>
      </c>
      <c r="I226" s="29"/>
    </row>
    <row r="227" spans="1:9" ht="12.75" outlineLevel="1">
      <c r="A227" s="75" t="s">
        <v>3769</v>
      </c>
      <c r="B227" s="1" t="s">
        <v>3770</v>
      </c>
      <c r="C227" s="146" t="s">
        <v>4203</v>
      </c>
      <c r="D227" s="147" t="s">
        <v>4204</v>
      </c>
      <c r="E227" s="134" t="s">
        <v>3771</v>
      </c>
      <c r="F227" s="1" t="s">
        <v>3437</v>
      </c>
      <c r="G227" s="129" t="str">
        <f t="shared" si="15"/>
        <v>==G1 GH01 =G3 GDD01 QM001 -QM02 ++LNC02.07 [Valvula-entrada-agua-filtro-A]</v>
      </c>
      <c r="H227" s="17">
        <f t="shared" si="16"/>
        <v>74</v>
      </c>
      <c r="I227" s="29"/>
    </row>
    <row r="228" spans="1:9" ht="12.75" outlineLevel="1">
      <c r="A228" s="75" t="s">
        <v>3772</v>
      </c>
      <c r="B228" s="1" t="s">
        <v>3773</v>
      </c>
      <c r="C228" s="146" t="s">
        <v>4205</v>
      </c>
      <c r="D228" s="147" t="s">
        <v>4206</v>
      </c>
      <c r="E228" s="134" t="s">
        <v>3774</v>
      </c>
      <c r="F228" s="1" t="s">
        <v>3441</v>
      </c>
      <c r="G228" s="129" t="str">
        <f t="shared" si="15"/>
        <v>==G1 GH01 =G3 GDD01 QM001 -QM03 ++LNC02.07 [Valvula-entrada-agua-filtro-B]</v>
      </c>
      <c r="H228" s="17">
        <f t="shared" si="16"/>
        <v>74</v>
      </c>
      <c r="I228" s="29"/>
    </row>
    <row r="229" spans="1:9" ht="12.75" outlineLevel="1">
      <c r="A229" s="75" t="s">
        <v>3775</v>
      </c>
      <c r="B229" s="1" t="s">
        <v>3776</v>
      </c>
      <c r="C229" s="153" t="s">
        <v>4207</v>
      </c>
      <c r="D229" s="229" t="s">
        <v>4208</v>
      </c>
      <c r="E229" s="134" t="s">
        <v>3777</v>
      </c>
      <c r="F229" s="1" t="s">
        <v>3768</v>
      </c>
      <c r="G229" s="129" t="str">
        <f t="shared" si="15"/>
        <v>==G1 GH01 =G3 GDD01 QM001 -QM04 ++LNC02.07 [Valvula-bloqueio-motobomba]</v>
      </c>
      <c r="H229" s="17">
        <f t="shared" si="16"/>
        <v>71</v>
      </c>
      <c r="I229" s="29"/>
    </row>
    <row r="230" spans="1:9" ht="12.75" outlineLevel="1">
      <c r="A230" s="75" t="s">
        <v>3778</v>
      </c>
      <c r="B230" s="1" t="s">
        <v>3779</v>
      </c>
      <c r="C230" s="153" t="s">
        <v>4209</v>
      </c>
      <c r="D230" s="229" t="s">
        <v>4210</v>
      </c>
      <c r="E230" s="134" t="s">
        <v>3780</v>
      </c>
      <c r="F230" s="1" t="s">
        <v>3781</v>
      </c>
      <c r="G230" s="129" t="str">
        <f t="shared" si="15"/>
        <v>==G1 GH01 =G3 GDD01 RM001 -RM01 ++LNC02.07 [Valvula-antiretorno-motobomba]</v>
      </c>
      <c r="H230" s="17">
        <f t="shared" si="16"/>
        <v>74</v>
      </c>
      <c r="I230" s="29"/>
    </row>
    <row r="231" spans="1:9" ht="12.75" outlineLevel="1">
      <c r="A231" s="75" t="s">
        <v>3782</v>
      </c>
      <c r="B231" s="1" t="s">
        <v>3783</v>
      </c>
      <c r="C231" s="146" t="s">
        <v>4211</v>
      </c>
      <c r="D231" s="147" t="s">
        <v>4212</v>
      </c>
      <c r="E231" s="134" t="s">
        <v>3784</v>
      </c>
      <c r="F231" s="1" t="s">
        <v>3785</v>
      </c>
      <c r="G231" s="129" t="str">
        <f t="shared" si="15"/>
        <v>==G1 GH01 =G3 GDD01 GP001 -GP01 ++LNC02.07 [Bomba-tanque-cebado]</v>
      </c>
      <c r="H231" s="17">
        <f t="shared" si="16"/>
        <v>64</v>
      </c>
      <c r="I231" s="29"/>
    </row>
    <row r="232" spans="1:9" ht="12.75">
      <c r="A232" s="130" t="s">
        <v>3786</v>
      </c>
      <c r="B232" s="1"/>
      <c r="C232" s="161"/>
      <c r="D232" s="93"/>
      <c r="E232" s="176" t="s">
        <v>3787</v>
      </c>
      <c r="F232" s="29" t="s">
        <v>3788</v>
      </c>
      <c r="G232" s="129" t="str">
        <f t="shared" si="15"/>
        <v>==G1 GH01 =G3 GDD01 WP004 ++LNC02.07 [Funcao-tranporte-drenagem-decantador]</v>
      </c>
      <c r="H232" s="17">
        <f t="shared" si="16"/>
        <v>75</v>
      </c>
      <c r="I232" s="29"/>
    </row>
    <row r="233" spans="1:9" ht="12.75" outlineLevel="1">
      <c r="A233" s="75" t="s">
        <v>3789</v>
      </c>
      <c r="B233" s="1" t="s">
        <v>3790</v>
      </c>
      <c r="C233" s="170" t="s">
        <v>4213</v>
      </c>
      <c r="D233" s="224" t="s">
        <v>4214</v>
      </c>
      <c r="E233" s="134" t="s">
        <v>3791</v>
      </c>
      <c r="F233" s="1" t="s">
        <v>3792</v>
      </c>
      <c r="G233" s="129" t="str">
        <f t="shared" si="15"/>
        <v>==G1 GH01 =G3 GDD01 QM001 -QM05 ++LNC02.07 [Valvula-drenagem-decantador]</v>
      </c>
      <c r="H233" s="17">
        <f t="shared" si="16"/>
        <v>72</v>
      </c>
      <c r="I233" s="29"/>
    </row>
    <row r="234" spans="1:9" ht="12.75">
      <c r="A234" s="130" t="s">
        <v>3793</v>
      </c>
      <c r="B234" s="1"/>
      <c r="C234" s="161"/>
      <c r="D234" s="162"/>
      <c r="E234" s="176" t="s">
        <v>3794</v>
      </c>
      <c r="F234" s="29" t="s">
        <v>3795</v>
      </c>
      <c r="G234" s="129" t="str">
        <f t="shared" si="15"/>
        <v>==G1 GH01 =G3 GDD01 WP005 ++LNC02.07 [Funcao-transporte-drenagem-cebado]</v>
      </c>
      <c r="H234" s="17">
        <f t="shared" si="16"/>
        <v>72</v>
      </c>
      <c r="I234" s="29"/>
    </row>
    <row r="235" spans="1:9" ht="12.75" outlineLevel="1">
      <c r="A235" s="75" t="s">
        <v>3796</v>
      </c>
      <c r="B235" s="1" t="s">
        <v>3797</v>
      </c>
      <c r="C235" s="170" t="s">
        <v>4215</v>
      </c>
      <c r="D235" s="224" t="s">
        <v>4216</v>
      </c>
      <c r="E235" s="134" t="s">
        <v>3798</v>
      </c>
      <c r="F235" s="1" t="s">
        <v>3799</v>
      </c>
      <c r="G235" s="14" t="str">
        <f t="shared" si="15"/>
        <v>==G1 GH01 =G3 GDD01 QM001 -QM06 ++LNC02.07 [Valvula-drenagem-tanque-cebado]</v>
      </c>
      <c r="H235" s="17">
        <f t="shared" si="16"/>
        <v>75</v>
      </c>
      <c r="I235" s="29"/>
    </row>
    <row r="236" spans="1:9" ht="12.75">
      <c r="A236" s="156" t="s">
        <v>4217</v>
      </c>
      <c r="B236" s="121"/>
      <c r="C236" s="201" t="s">
        <v>2795</v>
      </c>
      <c r="D236" s="123" t="s">
        <v>4218</v>
      </c>
      <c r="E236" s="124" t="s">
        <v>3957</v>
      </c>
      <c r="F236" s="29"/>
      <c r="G236" s="14"/>
      <c r="H236" s="17">
        <f t="shared" si="16"/>
        <v>0</v>
      </c>
      <c r="I236" s="29"/>
    </row>
    <row r="237" spans="1:9" ht="12.75">
      <c r="A237" s="175" t="s">
        <v>3212</v>
      </c>
      <c r="B237" s="1"/>
      <c r="C237" s="144"/>
      <c r="D237" s="127" t="s">
        <v>2795</v>
      </c>
      <c r="E237" s="128" t="s">
        <v>3449</v>
      </c>
      <c r="F237" s="29" t="s">
        <v>3450</v>
      </c>
      <c r="G237" s="129" t="str">
        <f t="shared" ref="G237:G284" si="17">CONCATENATE(E237," ",$E$2," [",F237,"]")</f>
        <v>==G1 GH01 =G2 GDB01 ++LNC02.07 [Sistema-Filtragem-ETA1]</v>
      </c>
      <c r="H237" s="17">
        <f t="shared" si="16"/>
        <v>55</v>
      </c>
      <c r="I237" s="29"/>
    </row>
    <row r="238" spans="1:9" ht="12.75">
      <c r="A238" s="130" t="s">
        <v>3451</v>
      </c>
      <c r="B238" s="1"/>
      <c r="C238" s="230" t="s">
        <v>4219</v>
      </c>
      <c r="D238" s="203" t="s">
        <v>4219</v>
      </c>
      <c r="E238" s="128" t="s">
        <v>3452</v>
      </c>
      <c r="F238" s="29" t="s">
        <v>3453</v>
      </c>
      <c r="G238" s="129" t="str">
        <f t="shared" si="17"/>
        <v>==G1 GH01 =G2 GDB01 HN001 ++LNC02.07 [Funcao-Filtragem]</v>
      </c>
      <c r="H238" s="17">
        <f t="shared" si="16"/>
        <v>55</v>
      </c>
      <c r="I238" s="29"/>
    </row>
    <row r="239" spans="1:9" ht="12.75" outlineLevel="1">
      <c r="A239" s="75" t="s">
        <v>3454</v>
      </c>
      <c r="B239" s="1" t="s">
        <v>3455</v>
      </c>
      <c r="C239" s="146" t="s">
        <v>4220</v>
      </c>
      <c r="D239" s="147" t="s">
        <v>4220</v>
      </c>
      <c r="E239" s="134" t="s">
        <v>3456</v>
      </c>
      <c r="F239" s="1" t="s">
        <v>3457</v>
      </c>
      <c r="G239" s="129" t="str">
        <f t="shared" si="17"/>
        <v>==G1 GH01 =G2 GDB01 HN001 -HN01 ++LNC02.07 [Filtro-areia-A]</v>
      </c>
      <c r="H239" s="17">
        <f t="shared" si="16"/>
        <v>59</v>
      </c>
      <c r="I239" s="29"/>
    </row>
    <row r="240" spans="1:9" ht="12.75" outlineLevel="1">
      <c r="A240" s="75" t="s">
        <v>3458</v>
      </c>
      <c r="B240" s="1" t="s">
        <v>3459</v>
      </c>
      <c r="C240" s="146" t="s">
        <v>4221</v>
      </c>
      <c r="D240" s="147" t="s">
        <v>4221</v>
      </c>
      <c r="E240" s="134" t="s">
        <v>3460</v>
      </c>
      <c r="F240" s="1" t="s">
        <v>3461</v>
      </c>
      <c r="G240" s="129" t="str">
        <f t="shared" si="17"/>
        <v>==G1 GH01 =G2 GDB01 HN001 -HN01 BP01 ++LNC02.07 [Sensor-pressao-filtro-A]</v>
      </c>
      <c r="H240" s="17">
        <f t="shared" si="16"/>
        <v>73</v>
      </c>
      <c r="I240" s="29"/>
    </row>
    <row r="241" spans="1:24" ht="12.75" outlineLevel="1">
      <c r="A241" s="75" t="s">
        <v>3462</v>
      </c>
      <c r="B241" s="1" t="s">
        <v>3463</v>
      </c>
      <c r="C241" s="146" t="s">
        <v>4222</v>
      </c>
      <c r="D241" s="147" t="s">
        <v>4222</v>
      </c>
      <c r="E241" s="134" t="s">
        <v>3464</v>
      </c>
      <c r="F241" s="1" t="s">
        <v>3465</v>
      </c>
      <c r="G241" s="129" t="str">
        <f t="shared" si="17"/>
        <v>==G1 GH01 =G2 GDB01 HN001 -HN02 ++LNC02.07 [Filtro-areia-B]</v>
      </c>
      <c r="H241" s="17">
        <f t="shared" si="16"/>
        <v>59</v>
      </c>
      <c r="I241" s="29"/>
    </row>
    <row r="242" spans="1:24" ht="12.75" outlineLevel="1">
      <c r="A242" s="75" t="s">
        <v>3466</v>
      </c>
      <c r="B242" s="1" t="s">
        <v>3467</v>
      </c>
      <c r="C242" s="146" t="s">
        <v>4223</v>
      </c>
      <c r="D242" s="147" t="s">
        <v>4223</v>
      </c>
      <c r="E242" s="134" t="s">
        <v>3468</v>
      </c>
      <c r="F242" s="1" t="s">
        <v>3469</v>
      </c>
      <c r="G242" s="129" t="str">
        <f t="shared" si="17"/>
        <v>==G1 GH01 =G2 GDB01 HN001 -HN02 BP01 ++LNC02.07 [Sensor-pressao-filtro-B]</v>
      </c>
      <c r="H242" s="17">
        <f t="shared" si="16"/>
        <v>73</v>
      </c>
      <c r="I242" s="29"/>
    </row>
    <row r="243" spans="1:24" ht="12.75">
      <c r="A243" s="83" t="s">
        <v>3470</v>
      </c>
      <c r="B243" s="84"/>
      <c r="C243" s="145"/>
      <c r="D243" s="145"/>
      <c r="E243" s="169" t="s">
        <v>3471</v>
      </c>
      <c r="F243" s="84" t="s">
        <v>3472</v>
      </c>
      <c r="G243" s="129" t="str">
        <f t="shared" si="17"/>
        <v>==G1 GH01 =G2 GDB01 WP001 ++LNC02.07 [Funcao-transporte-agua-filtro-A]</v>
      </c>
      <c r="H243" s="17">
        <f t="shared" si="16"/>
        <v>70</v>
      </c>
      <c r="I243" s="29"/>
    </row>
    <row r="244" spans="1:24" ht="12.75" outlineLevel="1">
      <c r="A244" s="75" t="s">
        <v>3473</v>
      </c>
      <c r="B244" s="1" t="s">
        <v>3474</v>
      </c>
      <c r="C244" s="146" t="s">
        <v>4224</v>
      </c>
      <c r="D244" s="147" t="s">
        <v>4224</v>
      </c>
      <c r="E244" s="134" t="s">
        <v>3475</v>
      </c>
      <c r="F244" s="1" t="s">
        <v>3476</v>
      </c>
      <c r="G244" s="129" t="str">
        <f t="shared" si="17"/>
        <v>==G1 GH01 =G2 GDB01 HN001 -HN01 QM01 ++LNC02.07 [Valvula-saida-agua-filtro-A]</v>
      </c>
      <c r="H244" s="17">
        <f t="shared" si="16"/>
        <v>77</v>
      </c>
      <c r="I244" s="29"/>
    </row>
    <row r="245" spans="1:24" ht="12.75">
      <c r="A245" s="83" t="s">
        <v>3477</v>
      </c>
      <c r="B245" s="84"/>
      <c r="C245" s="145"/>
      <c r="D245" s="145"/>
      <c r="E245" s="169" t="s">
        <v>3478</v>
      </c>
      <c r="F245" s="84" t="s">
        <v>3479</v>
      </c>
      <c r="G245" s="129" t="str">
        <f t="shared" si="17"/>
        <v>==G1 GH01 =G2 GDB01 WP002 ++LNC02.07 [Funcao-transporte-agua-filtro-B]</v>
      </c>
      <c r="H245" s="17">
        <f t="shared" si="16"/>
        <v>70</v>
      </c>
      <c r="I245" s="29"/>
    </row>
    <row r="246" spans="1:24" ht="12.75" outlineLevel="1">
      <c r="A246" s="75" t="s">
        <v>3480</v>
      </c>
      <c r="B246" s="1" t="s">
        <v>3481</v>
      </c>
      <c r="C246" s="146" t="s">
        <v>4225</v>
      </c>
      <c r="D246" s="147" t="s">
        <v>4225</v>
      </c>
      <c r="E246" s="134" t="s">
        <v>3482</v>
      </c>
      <c r="F246" s="1" t="s">
        <v>3483</v>
      </c>
      <c r="G246" s="129" t="str">
        <f t="shared" si="17"/>
        <v>==G1 GH01 =G2 GDB01 HN001 -HN02 QM01 ++LNC02.07 [Valvula-saida-agua-filtro-B]</v>
      </c>
      <c r="H246" s="17">
        <f t="shared" si="16"/>
        <v>77</v>
      </c>
      <c r="I246" s="29"/>
    </row>
    <row r="247" spans="1:24" ht="12.75">
      <c r="A247" s="83" t="s">
        <v>3484</v>
      </c>
      <c r="B247" s="84"/>
      <c r="C247" s="145"/>
      <c r="D247" s="145"/>
      <c r="E247" s="169" t="s">
        <v>3485</v>
      </c>
      <c r="F247" s="84" t="s">
        <v>3486</v>
      </c>
      <c r="G247" s="129" t="str">
        <f t="shared" si="17"/>
        <v>==G1 GH01 =G2 GDB01 WP003 ++LNC02.07 [Funcao-transporte-drenagem-filtro-A]</v>
      </c>
      <c r="H247" s="17">
        <f t="shared" si="16"/>
        <v>74</v>
      </c>
      <c r="I247" s="29"/>
    </row>
    <row r="248" spans="1:24" ht="12.75" outlineLevel="1">
      <c r="A248" s="75" t="s">
        <v>3487</v>
      </c>
      <c r="B248" s="1" t="s">
        <v>3488</v>
      </c>
      <c r="C248" s="161" t="s">
        <v>4226</v>
      </c>
      <c r="D248" s="162" t="s">
        <v>4226</v>
      </c>
      <c r="E248" s="134" t="s">
        <v>3489</v>
      </c>
      <c r="F248" s="1" t="s">
        <v>3490</v>
      </c>
      <c r="G248" s="129" t="str">
        <f t="shared" si="17"/>
        <v>==G1 GH01 =G2 GDB01 QM001 -QM04 ++LNC02.07 [Valvula-drenagem-filtro-A]</v>
      </c>
      <c r="H248" s="17">
        <f t="shared" si="16"/>
        <v>70</v>
      </c>
      <c r="I248" s="29"/>
    </row>
    <row r="249" spans="1:24" ht="12.75" outlineLevel="1">
      <c r="A249" s="75" t="s">
        <v>3491</v>
      </c>
      <c r="B249" s="1" t="s">
        <v>3492</v>
      </c>
      <c r="C249" s="161" t="s">
        <v>4227</v>
      </c>
      <c r="D249" s="162" t="s">
        <v>4227</v>
      </c>
      <c r="E249" s="134" t="s">
        <v>3493</v>
      </c>
      <c r="F249" s="1" t="s">
        <v>3494</v>
      </c>
      <c r="G249" s="129" t="str">
        <f t="shared" si="17"/>
        <v>==G1 GH01 =G2 GDB01 QM001 -QM03 ++LNC02.07 [Valvula-saida-agua-retrolavagem-filtro-A]</v>
      </c>
      <c r="H249" s="17">
        <f t="shared" si="16"/>
        <v>85</v>
      </c>
      <c r="I249" s="29"/>
    </row>
    <row r="250" spans="1:24" ht="12.75">
      <c r="A250" s="83" t="s">
        <v>3495</v>
      </c>
      <c r="B250" s="84"/>
      <c r="C250" s="145"/>
      <c r="D250" s="145"/>
      <c r="E250" s="169" t="s">
        <v>3496</v>
      </c>
      <c r="F250" s="84" t="s">
        <v>3497</v>
      </c>
      <c r="G250" s="129" t="str">
        <f t="shared" si="17"/>
        <v>==G1 GH01 =G2 GDB01 WP004 ++LNC02.07 [Funcao-transporte-drenagem-filtro-B]</v>
      </c>
      <c r="H250" s="17">
        <f t="shared" si="16"/>
        <v>74</v>
      </c>
      <c r="I250" s="29"/>
    </row>
    <row r="251" spans="1:24" ht="12.75" outlineLevel="1">
      <c r="A251" s="75" t="s">
        <v>3498</v>
      </c>
      <c r="B251" s="1" t="s">
        <v>3499</v>
      </c>
      <c r="C251" s="161" t="s">
        <v>4228</v>
      </c>
      <c r="D251" s="162" t="s">
        <v>4228</v>
      </c>
      <c r="E251" s="134" t="s">
        <v>3500</v>
      </c>
      <c r="F251" s="1" t="s">
        <v>3501</v>
      </c>
      <c r="G251" s="129" t="str">
        <f t="shared" si="17"/>
        <v>==G1 GH01 =G2 GDB01 QM001 -QM02 ++LNC02.07 [Valvula-drenagem-filtro-B]</v>
      </c>
      <c r="H251" s="17">
        <f t="shared" si="16"/>
        <v>70</v>
      </c>
      <c r="I251" s="29"/>
    </row>
    <row r="252" spans="1:24" ht="12.75" outlineLevel="1">
      <c r="A252" s="75" t="s">
        <v>3502</v>
      </c>
      <c r="B252" s="1" t="s">
        <v>3503</v>
      </c>
      <c r="C252" s="170" t="s">
        <v>4229</v>
      </c>
      <c r="D252" s="224" t="s">
        <v>4229</v>
      </c>
      <c r="E252" s="134" t="s">
        <v>3504</v>
      </c>
      <c r="F252" s="1" t="s">
        <v>3505</v>
      </c>
      <c r="G252" s="129" t="str">
        <f t="shared" si="17"/>
        <v>==G1 GH01 =G2 GDB01 QM001 -QM01 ++LNC02.07 [Valvula-saida-agua-retrolavagem-filtro-B]</v>
      </c>
      <c r="H252" s="17">
        <f t="shared" si="16"/>
        <v>85</v>
      </c>
      <c r="I252" s="29"/>
    </row>
    <row r="253" spans="1:24" ht="12.75">
      <c r="A253" s="83" t="s">
        <v>3506</v>
      </c>
      <c r="B253" s="84"/>
      <c r="C253" s="145"/>
      <c r="D253" s="145"/>
      <c r="E253" s="169" t="s">
        <v>3507</v>
      </c>
      <c r="F253" s="84" t="s">
        <v>3508</v>
      </c>
      <c r="G253" s="129" t="str">
        <f t="shared" si="17"/>
        <v>==G1 GH01 =G2 GDB01 WP005 ++LNC02.07 [Funcao-transporte-agua-normal-filtro-A]</v>
      </c>
      <c r="H253" s="17">
        <f t="shared" si="16"/>
        <v>77</v>
      </c>
      <c r="I253" s="29"/>
    </row>
    <row r="254" spans="1:24" ht="12.75" outlineLevel="1">
      <c r="A254" s="75" t="s">
        <v>3509</v>
      </c>
      <c r="B254" s="1" t="s">
        <v>3510</v>
      </c>
      <c r="C254" s="146" t="s">
        <v>4230</v>
      </c>
      <c r="D254" s="147" t="s">
        <v>4230</v>
      </c>
      <c r="E254" s="134" t="s">
        <v>3511</v>
      </c>
      <c r="F254" s="1" t="s">
        <v>3512</v>
      </c>
      <c r="G254" s="129" t="str">
        <f t="shared" si="17"/>
        <v>==G1 GH01 =G2 GDB01 HN001 -HN01 BF01 ++LNC02.07 [Detector-fluxo-agua-entrada-filtro-A]</v>
      </c>
      <c r="H254" s="17">
        <f t="shared" si="16"/>
        <v>86</v>
      </c>
      <c r="I254" s="29"/>
    </row>
    <row r="255" spans="1:24" ht="12.75">
      <c r="A255" s="83" t="s">
        <v>3520</v>
      </c>
      <c r="B255" s="84"/>
      <c r="C255" s="145"/>
      <c r="D255" s="145"/>
      <c r="E255" s="169" t="s">
        <v>3514</v>
      </c>
      <c r="F255" s="84" t="s">
        <v>3522</v>
      </c>
      <c r="G255" s="129" t="str">
        <f t="shared" si="17"/>
        <v>==G1 GH01 =G2 GDB01 WP006 ++LNC02.07 [Funcao-transporte-agua-normal-filtro-B]</v>
      </c>
      <c r="H255" s="17">
        <f t="shared" si="16"/>
        <v>77</v>
      </c>
      <c r="I255" s="150"/>
      <c r="J255" s="142"/>
      <c r="K255" s="128"/>
      <c r="L255" s="29"/>
      <c r="M255" s="130"/>
      <c r="N255" s="29"/>
      <c r="O255" s="150"/>
      <c r="P255" s="142"/>
      <c r="Q255" s="128"/>
      <c r="R255" s="29"/>
      <c r="S255" s="130"/>
      <c r="T255" s="29"/>
      <c r="U255" s="150"/>
      <c r="V255" s="142"/>
      <c r="W255" s="128"/>
      <c r="X255" s="29"/>
    </row>
    <row r="256" spans="1:24" ht="12.75" outlineLevel="1">
      <c r="A256" s="75" t="s">
        <v>3516</v>
      </c>
      <c r="B256" s="1" t="s">
        <v>3517</v>
      </c>
      <c r="C256" s="146" t="s">
        <v>4231</v>
      </c>
      <c r="D256" s="147" t="s">
        <v>4231</v>
      </c>
      <c r="E256" s="134" t="s">
        <v>3518</v>
      </c>
      <c r="F256" s="1" t="s">
        <v>3519</v>
      </c>
      <c r="G256" s="129" t="str">
        <f t="shared" si="17"/>
        <v>==G1 GH01 =G2 GDB01 HN001 -HN01 BF02 ++LNC02.07 [Detector-fluxo-agua-entrada-retrolavagem-filtro-A]</v>
      </c>
      <c r="H256" s="17">
        <f t="shared" si="16"/>
        <v>99</v>
      </c>
      <c r="I256" s="29"/>
    </row>
    <row r="257" spans="1:24" ht="12.75">
      <c r="A257" s="83" t="s">
        <v>3845</v>
      </c>
      <c r="B257" s="84"/>
      <c r="C257" s="145"/>
      <c r="D257" s="145"/>
      <c r="E257" s="169" t="s">
        <v>3521</v>
      </c>
      <c r="F257" s="84" t="s">
        <v>3515</v>
      </c>
      <c r="G257" s="129" t="str">
        <f t="shared" si="17"/>
        <v>==G1 GH01 =G2 GDB01 WP007 ++LNC02.07 [Funcao-transporte-agua-lavado-filtro-A]</v>
      </c>
      <c r="H257" s="17">
        <f t="shared" si="16"/>
        <v>77</v>
      </c>
      <c r="I257" s="150"/>
      <c r="J257" s="142"/>
      <c r="K257" s="128"/>
      <c r="L257" s="29"/>
      <c r="M257" s="130"/>
      <c r="N257" s="29"/>
      <c r="O257" s="150"/>
      <c r="P257" s="142"/>
      <c r="Q257" s="128"/>
      <c r="R257" s="29"/>
      <c r="S257" s="130"/>
      <c r="T257" s="29"/>
      <c r="U257" s="150"/>
      <c r="V257" s="142"/>
      <c r="W257" s="128"/>
      <c r="X257" s="29"/>
    </row>
    <row r="258" spans="1:24" ht="12.75" outlineLevel="1">
      <c r="A258" s="75" t="s">
        <v>3523</v>
      </c>
      <c r="B258" s="1" t="s">
        <v>3524</v>
      </c>
      <c r="C258" s="146" t="s">
        <v>4232</v>
      </c>
      <c r="D258" s="147" t="s">
        <v>4232</v>
      </c>
      <c r="E258" s="134" t="s">
        <v>3525</v>
      </c>
      <c r="F258" s="1" t="s">
        <v>3526</v>
      </c>
      <c r="G258" s="129" t="str">
        <f t="shared" si="17"/>
        <v>==G1 GH01 =G2 GDB01 HN001 -HN02 BF01 ++LNC02.07 [Detector-fluxo-agua-entrada-filtro-B]</v>
      </c>
      <c r="H258" s="17">
        <f t="shared" si="16"/>
        <v>86</v>
      </c>
      <c r="I258" s="29"/>
    </row>
    <row r="259" spans="1:24" ht="12.75">
      <c r="A259" s="83" t="s">
        <v>3527</v>
      </c>
      <c r="B259" s="84"/>
      <c r="C259" s="145"/>
      <c r="D259" s="145"/>
      <c r="E259" s="169" t="s">
        <v>3528</v>
      </c>
      <c r="F259" s="84" t="s">
        <v>3529</v>
      </c>
      <c r="G259" s="129" t="str">
        <f t="shared" si="17"/>
        <v>==G1 GH01 =G2 GDB01 WP008 ++LNC02.07 [Funcao-transporte-agua-lavado-filtro-B]</v>
      </c>
      <c r="H259" s="17">
        <f t="shared" si="16"/>
        <v>77</v>
      </c>
      <c r="I259" s="150"/>
      <c r="J259" s="142"/>
      <c r="K259" s="128"/>
      <c r="L259" s="29"/>
      <c r="M259" s="130"/>
      <c r="N259" s="29"/>
      <c r="O259" s="150"/>
      <c r="P259" s="142"/>
      <c r="Q259" s="128"/>
      <c r="R259" s="29"/>
      <c r="S259" s="130"/>
      <c r="T259" s="29"/>
      <c r="U259" s="150"/>
      <c r="V259" s="142"/>
      <c r="W259" s="128"/>
      <c r="X259" s="29"/>
    </row>
    <row r="260" spans="1:24" ht="12.75" outlineLevel="1">
      <c r="A260" s="75" t="s">
        <v>3530</v>
      </c>
      <c r="B260" s="1" t="s">
        <v>3531</v>
      </c>
      <c r="C260" s="143" t="s">
        <v>4233</v>
      </c>
      <c r="D260" s="144" t="s">
        <v>4233</v>
      </c>
      <c r="E260" s="134" t="s">
        <v>3532</v>
      </c>
      <c r="F260" s="1" t="s">
        <v>3533</v>
      </c>
      <c r="G260" s="129" t="str">
        <f t="shared" si="17"/>
        <v>==G1 GH01 =G2 GDB01 HN001 -HN02 BF02 ++LNC02.07 [Detector-fluxo-agua-entrada-retrolavagem-filtro-B]</v>
      </c>
      <c r="H260" s="17">
        <f t="shared" si="16"/>
        <v>99</v>
      </c>
      <c r="I260" s="29"/>
    </row>
    <row r="261" spans="1:24" ht="12.75">
      <c r="A261" s="175" t="s">
        <v>4234</v>
      </c>
      <c r="C261" s="144"/>
      <c r="D261" s="127" t="s">
        <v>2819</v>
      </c>
      <c r="E261" s="128" t="s">
        <v>3800</v>
      </c>
      <c r="F261" s="29" t="s">
        <v>3801</v>
      </c>
      <c r="G261" s="129" t="str">
        <f t="shared" si="17"/>
        <v>==G1 GH01 =G3 GDB01 ++LNC02.07 [Sistema-Filtragem-ETA1A]</v>
      </c>
      <c r="H261" s="17">
        <f t="shared" si="16"/>
        <v>56</v>
      </c>
      <c r="I261" s="29"/>
    </row>
    <row r="262" spans="1:24" ht="12.75">
      <c r="A262" s="130" t="s">
        <v>3451</v>
      </c>
      <c r="B262" s="1"/>
      <c r="C262" s="230" t="s">
        <v>4235</v>
      </c>
      <c r="D262" s="203" t="s">
        <v>4236</v>
      </c>
      <c r="E262" s="128" t="s">
        <v>3802</v>
      </c>
      <c r="F262" s="29" t="s">
        <v>3453</v>
      </c>
      <c r="G262" s="129" t="str">
        <f t="shared" si="17"/>
        <v>==G1 GH01 =G3 GDB01 HN01 ++LNC02.07 [Funcao-Filtragem]</v>
      </c>
      <c r="H262" s="17">
        <f t="shared" si="16"/>
        <v>54</v>
      </c>
      <c r="I262" s="29"/>
    </row>
    <row r="263" spans="1:24" ht="12.75" outlineLevel="1">
      <c r="A263" s="75" t="s">
        <v>4237</v>
      </c>
      <c r="B263" s="1" t="s">
        <v>3804</v>
      </c>
      <c r="C263" s="146" t="s">
        <v>4238</v>
      </c>
      <c r="D263" s="147" t="s">
        <v>4239</v>
      </c>
      <c r="E263" s="134" t="s">
        <v>3805</v>
      </c>
      <c r="F263" s="1" t="s">
        <v>3457</v>
      </c>
      <c r="G263" s="129" t="str">
        <f t="shared" si="17"/>
        <v>==G1 GH01 =G3 GDB01 HN01 -HN01 ++LNC02.07 [Filtro-areia-A]</v>
      </c>
      <c r="H263" s="17">
        <f t="shared" si="16"/>
        <v>58</v>
      </c>
      <c r="I263" s="29"/>
    </row>
    <row r="264" spans="1:24" ht="12.75" outlineLevel="1">
      <c r="A264" s="75" t="s">
        <v>3806</v>
      </c>
      <c r="B264" s="1" t="s">
        <v>3807</v>
      </c>
      <c r="C264" s="146" t="s">
        <v>4240</v>
      </c>
      <c r="D264" s="147" t="s">
        <v>4241</v>
      </c>
      <c r="E264" s="134" t="s">
        <v>3808</v>
      </c>
      <c r="F264" s="1" t="s">
        <v>3461</v>
      </c>
      <c r="G264" s="129" t="str">
        <f t="shared" si="17"/>
        <v>==G1 GH01 =G3 GDB01 HN01 -HN01 BP01 ++LNC02.07 [Sensor-pressao-filtro-A]</v>
      </c>
      <c r="H264" s="17">
        <f t="shared" si="16"/>
        <v>72</v>
      </c>
      <c r="I264" s="29"/>
    </row>
    <row r="265" spans="1:24" ht="12.75" outlineLevel="1">
      <c r="A265" s="75" t="s">
        <v>4242</v>
      </c>
      <c r="B265" s="1" t="s">
        <v>3810</v>
      </c>
      <c r="C265" s="146" t="s">
        <v>4243</v>
      </c>
      <c r="D265" s="147" t="s">
        <v>4244</v>
      </c>
      <c r="E265" s="134" t="s">
        <v>3811</v>
      </c>
      <c r="F265" s="1" t="s">
        <v>3465</v>
      </c>
      <c r="G265" s="129" t="str">
        <f t="shared" si="17"/>
        <v>==G1 GH01 =G3 GDB01 HN01 -HN02 ++LNC02.07 [Filtro-areia-B]</v>
      </c>
      <c r="H265" s="17">
        <f t="shared" si="16"/>
        <v>58</v>
      </c>
      <c r="I265" s="29"/>
    </row>
    <row r="266" spans="1:24" ht="12.75" outlineLevel="1">
      <c r="A266" s="75" t="s">
        <v>3812</v>
      </c>
      <c r="B266" s="1" t="s">
        <v>3813</v>
      </c>
      <c r="C266" s="146" t="s">
        <v>4245</v>
      </c>
      <c r="D266" s="147" t="s">
        <v>4246</v>
      </c>
      <c r="E266" s="134" t="s">
        <v>3814</v>
      </c>
      <c r="F266" s="1" t="s">
        <v>3469</v>
      </c>
      <c r="G266" s="129" t="str">
        <f t="shared" si="17"/>
        <v>==G1 GH01 =G3 GDB01 HN01 -HN02 BP01 ++LNC02.07 [Sensor-pressao-filtro-B]</v>
      </c>
      <c r="H266" s="17">
        <f t="shared" si="16"/>
        <v>72</v>
      </c>
      <c r="I266" s="29"/>
    </row>
    <row r="267" spans="1:24" ht="12.75">
      <c r="A267" s="83" t="s">
        <v>3470</v>
      </c>
      <c r="B267" s="84"/>
      <c r="C267" s="145"/>
      <c r="D267" s="145"/>
      <c r="E267" s="169" t="s">
        <v>3815</v>
      </c>
      <c r="F267" s="84" t="s">
        <v>3472</v>
      </c>
      <c r="G267" s="129" t="str">
        <f t="shared" si="17"/>
        <v>==G1 GH01 =G3 GDB01 WP001 ++LNC02.07 [Funcao-transporte-agua-filtro-A]</v>
      </c>
      <c r="H267" s="17">
        <f t="shared" si="16"/>
        <v>70</v>
      </c>
      <c r="I267" s="29"/>
    </row>
    <row r="268" spans="1:24" ht="12.75" outlineLevel="1">
      <c r="A268" s="75" t="s">
        <v>3816</v>
      </c>
      <c r="B268" s="1" t="s">
        <v>3817</v>
      </c>
      <c r="C268" s="146" t="s">
        <v>4247</v>
      </c>
      <c r="D268" s="147" t="s">
        <v>4248</v>
      </c>
      <c r="E268" s="134" t="s">
        <v>4249</v>
      </c>
      <c r="F268" s="1" t="s">
        <v>3476</v>
      </c>
      <c r="G268" s="129" t="str">
        <f t="shared" si="17"/>
        <v>==G1 GH01 =G3 GDB01 HN01 -HN01 QM01 ++LNC02.07 [Valvula-saida-agua-filtro-A]</v>
      </c>
      <c r="H268" s="17">
        <f t="shared" si="16"/>
        <v>76</v>
      </c>
      <c r="I268" s="29"/>
    </row>
    <row r="269" spans="1:24" ht="12.75">
      <c r="A269" s="83" t="s">
        <v>3477</v>
      </c>
      <c r="B269" s="84"/>
      <c r="C269" s="145"/>
      <c r="D269" s="145"/>
      <c r="E269" s="169" t="s">
        <v>3819</v>
      </c>
      <c r="F269" s="84" t="s">
        <v>3479</v>
      </c>
      <c r="G269" s="129" t="str">
        <f t="shared" si="17"/>
        <v>==G1 GH01 =G3 GDB01 WP002 ++LNC02.07 [Funcao-transporte-agua-filtro-B]</v>
      </c>
      <c r="H269" s="17">
        <f t="shared" si="16"/>
        <v>70</v>
      </c>
      <c r="I269" s="29"/>
    </row>
    <row r="270" spans="1:24" ht="12.75" outlineLevel="1">
      <c r="A270" s="75" t="s">
        <v>3820</v>
      </c>
      <c r="B270" s="1" t="s">
        <v>3821</v>
      </c>
      <c r="C270" s="146" t="s">
        <v>4250</v>
      </c>
      <c r="D270" s="147" t="s">
        <v>4251</v>
      </c>
      <c r="E270" s="134" t="s">
        <v>4252</v>
      </c>
      <c r="F270" s="1" t="s">
        <v>3483</v>
      </c>
      <c r="G270" s="129" t="str">
        <f t="shared" si="17"/>
        <v>==G1 GH01 =G3 GDB01 HN01 -HN02 QM01 ++LNC02.07 [Valvula-saida-agua-filtro-B]</v>
      </c>
      <c r="H270" s="17">
        <f t="shared" si="16"/>
        <v>76</v>
      </c>
      <c r="I270" s="29"/>
    </row>
    <row r="271" spans="1:24" ht="12.75">
      <c r="A271" s="83" t="s">
        <v>3484</v>
      </c>
      <c r="B271" s="84"/>
      <c r="C271" s="145"/>
      <c r="D271" s="145"/>
      <c r="E271" s="169" t="s">
        <v>3823</v>
      </c>
      <c r="F271" s="84" t="s">
        <v>3486</v>
      </c>
      <c r="G271" s="129" t="str">
        <f t="shared" si="17"/>
        <v>==G1 GH01 =G3 GDB01 WP003 ++LNC02.07 [Funcao-transporte-drenagem-filtro-A]</v>
      </c>
      <c r="H271" s="17">
        <f t="shared" si="16"/>
        <v>74</v>
      </c>
      <c r="I271" s="29"/>
    </row>
    <row r="272" spans="1:24" ht="12.75" outlineLevel="1">
      <c r="A272" s="75" t="s">
        <v>3824</v>
      </c>
      <c r="B272" s="1" t="s">
        <v>3825</v>
      </c>
      <c r="C272" s="170" t="s">
        <v>4253</v>
      </c>
      <c r="D272" s="224" t="s">
        <v>4254</v>
      </c>
      <c r="E272" s="134" t="s">
        <v>3826</v>
      </c>
      <c r="F272" s="1" t="s">
        <v>3494</v>
      </c>
      <c r="G272" s="129" t="str">
        <f t="shared" si="17"/>
        <v>==G1 GH01 =G3 GDB01 QM001 -QM01 ++LNC02.07 [Valvula-saida-agua-retrolavagem-filtro-A]</v>
      </c>
      <c r="H272" s="17">
        <f t="shared" si="16"/>
        <v>85</v>
      </c>
      <c r="I272" s="29"/>
    </row>
    <row r="273" spans="1:9" ht="12.75" outlineLevel="1">
      <c r="A273" s="1" t="s">
        <v>3827</v>
      </c>
      <c r="B273" s="1" t="s">
        <v>3828</v>
      </c>
      <c r="C273" s="181" t="s">
        <v>4255</v>
      </c>
      <c r="D273" s="182" t="s">
        <v>4256</v>
      </c>
      <c r="E273" s="11" t="s">
        <v>3829</v>
      </c>
      <c r="F273" s="1" t="s">
        <v>3490</v>
      </c>
      <c r="G273" s="129" t="str">
        <f t="shared" si="17"/>
        <v>==G1 GH01 =G3 GDB01 QM001 -QM04 ++LNC02.07 [Valvula-drenagem-filtro-A]</v>
      </c>
      <c r="H273" s="17">
        <f t="shared" si="16"/>
        <v>70</v>
      </c>
      <c r="I273" s="29"/>
    </row>
    <row r="274" spans="1:9" ht="12.75">
      <c r="A274" s="83" t="s">
        <v>3495</v>
      </c>
      <c r="B274" s="84"/>
      <c r="C274" s="145"/>
      <c r="D274" s="145"/>
      <c r="E274" s="169" t="s">
        <v>3830</v>
      </c>
      <c r="F274" s="84" t="s">
        <v>3497</v>
      </c>
      <c r="G274" s="129" t="str">
        <f t="shared" si="17"/>
        <v>==G1 GH01 =G3 GDB01 WP004 ++LNC02.07 [Funcao-transporte-drenagem-filtro-B]</v>
      </c>
      <c r="H274" s="17">
        <f t="shared" si="16"/>
        <v>74</v>
      </c>
      <c r="I274" s="29"/>
    </row>
    <row r="275" spans="1:9" ht="12.75" outlineLevel="1">
      <c r="A275" s="75" t="s">
        <v>3831</v>
      </c>
      <c r="B275" s="1" t="s">
        <v>3832</v>
      </c>
      <c r="C275" s="170" t="s">
        <v>4257</v>
      </c>
      <c r="D275" s="224" t="s">
        <v>4258</v>
      </c>
      <c r="E275" s="134" t="s">
        <v>3833</v>
      </c>
      <c r="F275" s="1" t="s">
        <v>3501</v>
      </c>
      <c r="G275" s="129" t="str">
        <f t="shared" si="17"/>
        <v>==G1 GH01 =G3 GDB01 QM001 -QM03 ++LNC02.07 [Valvula-drenagem-filtro-B]</v>
      </c>
      <c r="H275" s="17">
        <f t="shared" si="16"/>
        <v>70</v>
      </c>
      <c r="I275" s="29"/>
    </row>
    <row r="276" spans="1:9" ht="12.75" outlineLevel="1">
      <c r="A276" s="75" t="s">
        <v>3834</v>
      </c>
      <c r="B276" s="1" t="s">
        <v>3835</v>
      </c>
      <c r="C276" s="170" t="s">
        <v>4259</v>
      </c>
      <c r="D276" s="224" t="s">
        <v>4260</v>
      </c>
      <c r="E276" s="134" t="s">
        <v>3836</v>
      </c>
      <c r="F276" s="1" t="s">
        <v>3505</v>
      </c>
      <c r="G276" s="129" t="str">
        <f t="shared" si="17"/>
        <v>==G1 GH01 =G3 GDB01 QM001 -QM02 ++LNC02.07 [Valvula-saida-agua-retrolavagem-filtro-B]</v>
      </c>
      <c r="H276" s="17">
        <f t="shared" si="16"/>
        <v>85</v>
      </c>
      <c r="I276" s="29"/>
    </row>
    <row r="277" spans="1:9" ht="12.75">
      <c r="A277" s="83" t="s">
        <v>3506</v>
      </c>
      <c r="B277" s="84"/>
      <c r="C277" s="145"/>
      <c r="D277" s="145"/>
      <c r="E277" s="169" t="s">
        <v>3837</v>
      </c>
      <c r="F277" s="84" t="s">
        <v>3508</v>
      </c>
      <c r="G277" s="129" t="str">
        <f t="shared" si="17"/>
        <v>==G1 GH01 =G3 GDB01 WP005 ++LNC02.07 [Funcao-transporte-agua-normal-filtro-A]</v>
      </c>
      <c r="H277" s="17">
        <f t="shared" si="16"/>
        <v>77</v>
      </c>
      <c r="I277" s="29"/>
    </row>
    <row r="278" spans="1:9" ht="12.75" outlineLevel="1">
      <c r="A278" s="75" t="s">
        <v>3838</v>
      </c>
      <c r="B278" s="1" t="s">
        <v>3839</v>
      </c>
      <c r="C278" s="146" t="s">
        <v>4261</v>
      </c>
      <c r="D278" s="147" t="s">
        <v>4262</v>
      </c>
      <c r="E278" s="134" t="s">
        <v>4263</v>
      </c>
      <c r="F278" s="1" t="s">
        <v>3512</v>
      </c>
      <c r="G278" s="129" t="str">
        <f t="shared" si="17"/>
        <v>==G1 GH01 =G3 GDB01 HN01 -HN01 BF01 ++LNC02.07 [Detector-fluxo-agua-entrada-filtro-A]</v>
      </c>
      <c r="H278" s="17">
        <f t="shared" si="16"/>
        <v>85</v>
      </c>
      <c r="I278" s="29"/>
    </row>
    <row r="279" spans="1:9" ht="12.75">
      <c r="A279" s="83" t="s">
        <v>3520</v>
      </c>
      <c r="B279" s="84"/>
      <c r="C279" s="145"/>
      <c r="D279" s="145"/>
      <c r="E279" s="169" t="s">
        <v>3841</v>
      </c>
      <c r="F279" s="84" t="s">
        <v>3522</v>
      </c>
      <c r="G279" s="129" t="str">
        <f t="shared" si="17"/>
        <v>==G1 GH01 =G3 GDB01 WP006 ++LNC02.07 [Funcao-transporte-agua-normal-filtro-B]</v>
      </c>
      <c r="H279" s="17">
        <f t="shared" si="16"/>
        <v>77</v>
      </c>
      <c r="I279" s="29"/>
    </row>
    <row r="280" spans="1:9" ht="12.75" outlineLevel="1">
      <c r="A280" s="75" t="s">
        <v>3842</v>
      </c>
      <c r="B280" s="1" t="s">
        <v>3843</v>
      </c>
      <c r="C280" s="146" t="s">
        <v>4264</v>
      </c>
      <c r="D280" s="147" t="s">
        <v>4265</v>
      </c>
      <c r="E280" s="134" t="s">
        <v>4266</v>
      </c>
      <c r="F280" s="1" t="s">
        <v>3526</v>
      </c>
      <c r="G280" s="129" t="str">
        <f t="shared" si="17"/>
        <v>==G1 GH01 =G3 GDB01 HN01 -HN02 BF01 ++LNC02.07 [Detector-fluxo-agua-entrada-filtro-B]</v>
      </c>
      <c r="H280" s="17">
        <f t="shared" si="16"/>
        <v>85</v>
      </c>
      <c r="I280" s="29"/>
    </row>
    <row r="281" spans="1:9" ht="12.75">
      <c r="A281" s="83" t="s">
        <v>3845</v>
      </c>
      <c r="B281" s="84"/>
      <c r="C281" s="145"/>
      <c r="D281" s="145"/>
      <c r="E281" s="169" t="s">
        <v>3846</v>
      </c>
      <c r="F281" s="84" t="s">
        <v>3515</v>
      </c>
      <c r="G281" s="129" t="str">
        <f t="shared" si="17"/>
        <v>==G1 GH01 =G3 GDB01 WP007 ++LNC02.07 [Funcao-transporte-agua-lavado-filtro-A]</v>
      </c>
      <c r="H281" s="17">
        <f t="shared" si="16"/>
        <v>77</v>
      </c>
      <c r="I281" s="29"/>
    </row>
    <row r="282" spans="1:9" ht="12.75" outlineLevel="1">
      <c r="A282" s="75" t="s">
        <v>3847</v>
      </c>
      <c r="B282" s="1" t="s">
        <v>3848</v>
      </c>
      <c r="C282" s="146" t="s">
        <v>4267</v>
      </c>
      <c r="D282" s="147" t="s">
        <v>4268</v>
      </c>
      <c r="E282" s="134" t="s">
        <v>4269</v>
      </c>
      <c r="F282" s="1" t="s">
        <v>3519</v>
      </c>
      <c r="G282" s="129" t="str">
        <f t="shared" si="17"/>
        <v>==G1 GH01 =G3 GDB01 HN01 -HN01 BF02 ++LNC02.07 [Detector-fluxo-agua-entrada-retrolavagem-filtro-A]</v>
      </c>
      <c r="H282" s="17">
        <f t="shared" si="16"/>
        <v>98</v>
      </c>
      <c r="I282" s="29"/>
    </row>
    <row r="283" spans="1:9" ht="12.75">
      <c r="A283" s="83" t="s">
        <v>3527</v>
      </c>
      <c r="B283" s="84"/>
      <c r="C283" s="145"/>
      <c r="D283" s="145"/>
      <c r="E283" s="169" t="s">
        <v>3850</v>
      </c>
      <c r="F283" s="84" t="s">
        <v>3529</v>
      </c>
      <c r="G283" s="129" t="str">
        <f t="shared" si="17"/>
        <v>==G1 GH01 =G3 GDB01 WP008 ++LNC02.07 [Funcao-transporte-agua-lavado-filtro-B]</v>
      </c>
      <c r="H283" s="17">
        <f t="shared" si="16"/>
        <v>77</v>
      </c>
      <c r="I283" s="29"/>
    </row>
    <row r="284" spans="1:9" ht="12.75" outlineLevel="1">
      <c r="A284" s="75" t="s">
        <v>3851</v>
      </c>
      <c r="B284" s="1" t="s">
        <v>3852</v>
      </c>
      <c r="C284" s="146" t="s">
        <v>4270</v>
      </c>
      <c r="D284" s="147" t="s">
        <v>4271</v>
      </c>
      <c r="E284" s="134" t="s">
        <v>4272</v>
      </c>
      <c r="F284" s="1" t="s">
        <v>3533</v>
      </c>
      <c r="G284" s="129" t="str">
        <f t="shared" si="17"/>
        <v>==G1 GH01 =G3 GDB01 HN01 -HN02 BF02 ++LNC02.07 [Detector-fluxo-agua-entrada-retrolavagem-filtro-B]</v>
      </c>
      <c r="H284" s="17">
        <f t="shared" si="16"/>
        <v>98</v>
      </c>
      <c r="I284" s="29"/>
    </row>
    <row r="285" spans="1:9" ht="12.75">
      <c r="A285" s="156" t="s">
        <v>4273</v>
      </c>
      <c r="B285" s="121"/>
      <c r="C285" s="201" t="s">
        <v>2799</v>
      </c>
      <c r="D285" s="123" t="s">
        <v>4274</v>
      </c>
      <c r="E285" s="124" t="s">
        <v>3957</v>
      </c>
      <c r="F285" s="29"/>
      <c r="G285" s="14"/>
      <c r="H285" s="17">
        <f t="shared" si="16"/>
        <v>0</v>
      </c>
      <c r="I285" s="29"/>
    </row>
    <row r="286" spans="1:9" ht="12.75">
      <c r="A286" s="175" t="s">
        <v>3212</v>
      </c>
      <c r="B286" s="1"/>
      <c r="C286" s="144"/>
      <c r="D286" s="127" t="s">
        <v>2799</v>
      </c>
      <c r="E286" s="128" t="s">
        <v>3535</v>
      </c>
      <c r="F286" s="29" t="s">
        <v>3536</v>
      </c>
      <c r="G286" s="129" t="str">
        <f t="shared" ref="G286:G293" si="18">CONCATENATE(E286," ",$E$2," [",F286,"]")</f>
        <v>==G1 GH01 =G2 GDL01 ++LNC02.07 [Sistema-Armazenamento-Agua-ETA1]</v>
      </c>
      <c r="H286" s="17">
        <f t="shared" si="16"/>
        <v>64</v>
      </c>
      <c r="I286" s="29"/>
    </row>
    <row r="287" spans="1:9" ht="12.75">
      <c r="A287" s="83" t="s">
        <v>3537</v>
      </c>
      <c r="B287" s="110"/>
      <c r="C287" s="145"/>
      <c r="D287" s="145"/>
      <c r="E287" s="169" t="s">
        <v>3538</v>
      </c>
      <c r="F287" s="84" t="s">
        <v>3129</v>
      </c>
      <c r="G287" s="129" t="str">
        <f t="shared" si="18"/>
        <v>==G1 GH01 =G2 GDL01 WP001 ++LNC02.07 [Funcao-transporte-agua-potavel]</v>
      </c>
      <c r="H287" s="17">
        <f t="shared" si="16"/>
        <v>69</v>
      </c>
      <c r="I287" s="29"/>
    </row>
    <row r="288" spans="1:9" ht="12.75" outlineLevel="1">
      <c r="A288" s="75" t="s">
        <v>3539</v>
      </c>
      <c r="B288" s="1" t="s">
        <v>3540</v>
      </c>
      <c r="C288" s="146" t="s">
        <v>4275</v>
      </c>
      <c r="D288" s="147" t="s">
        <v>4275</v>
      </c>
      <c r="E288" s="134" t="s">
        <v>3541</v>
      </c>
      <c r="F288" s="1" t="s">
        <v>3542</v>
      </c>
      <c r="G288" s="129" t="str">
        <f t="shared" si="18"/>
        <v>==G1 GH01 =G2 GDL01 QM001 -QM01 ++LNC02.07 [Valvula-saida-agua]</v>
      </c>
      <c r="H288" s="17">
        <f t="shared" si="16"/>
        <v>63</v>
      </c>
      <c r="I288" s="29"/>
    </row>
    <row r="289" spans="1:9" ht="12.75" outlineLevel="1">
      <c r="A289" s="75" t="s">
        <v>3543</v>
      </c>
      <c r="B289" s="1" t="s">
        <v>3544</v>
      </c>
      <c r="C289" s="146" t="s">
        <v>4276</v>
      </c>
      <c r="D289" s="147" t="s">
        <v>4276</v>
      </c>
      <c r="E289" s="134" t="s">
        <v>3545</v>
      </c>
      <c r="F289" s="1" t="s">
        <v>3546</v>
      </c>
      <c r="G289" s="129" t="str">
        <f t="shared" si="18"/>
        <v>==G1 GH01 =G2 GDL01 QM001 -QM02 ++LNC02.07 [Valvula-manutencao-sensor-PH]</v>
      </c>
      <c r="H289" s="17">
        <f t="shared" si="16"/>
        <v>73</v>
      </c>
      <c r="I289" s="29"/>
    </row>
    <row r="290" spans="1:9" ht="12.75" outlineLevel="1">
      <c r="A290" s="75" t="s">
        <v>3547</v>
      </c>
      <c r="B290" s="1" t="s">
        <v>3548</v>
      </c>
      <c r="C290" s="146" t="s">
        <v>4277</v>
      </c>
      <c r="D290" s="147" t="s">
        <v>4277</v>
      </c>
      <c r="E290" s="134" t="s">
        <v>3549</v>
      </c>
      <c r="F290" s="1" t="s">
        <v>3550</v>
      </c>
      <c r="G290" s="129" t="str">
        <f t="shared" si="18"/>
        <v>==G1 GH01 =G2 GDL01 QM001 -QM03 ++LNC02.07 [Valvula-drenagem-amostra-agua]</v>
      </c>
      <c r="H290" s="17">
        <f t="shared" si="16"/>
        <v>74</v>
      </c>
      <c r="I290" s="29"/>
    </row>
    <row r="291" spans="1:9" ht="12.75" outlineLevel="1">
      <c r="A291" s="75" t="s">
        <v>3551</v>
      </c>
      <c r="B291" s="1" t="s">
        <v>3552</v>
      </c>
      <c r="C291" s="146" t="s">
        <v>4278</v>
      </c>
      <c r="D291" s="147" t="s">
        <v>4278</v>
      </c>
      <c r="E291" s="134" t="s">
        <v>3553</v>
      </c>
      <c r="F291" s="1" t="s">
        <v>3554</v>
      </c>
      <c r="G291" s="129" t="str">
        <f t="shared" si="18"/>
        <v>==G1 GH01 =G2 GDL01 BQ001 -BQ01 ++LNC02.07 [Sensor-PH]</v>
      </c>
      <c r="H291" s="17">
        <f t="shared" si="16"/>
        <v>54</v>
      </c>
      <c r="I291" s="29"/>
    </row>
    <row r="292" spans="1:9" ht="12.75" outlineLevel="1">
      <c r="A292" s="75" t="s">
        <v>3555</v>
      </c>
      <c r="B292" s="1" t="s">
        <v>3556</v>
      </c>
      <c r="C292" s="146" t="s">
        <v>4279</v>
      </c>
      <c r="D292" s="147" t="s">
        <v>4279</v>
      </c>
      <c r="E292" s="134" t="s">
        <v>3557</v>
      </c>
      <c r="F292" s="1" t="s">
        <v>3558</v>
      </c>
      <c r="G292" s="129" t="str">
        <f t="shared" si="18"/>
        <v>==G1 GH01 =G2 GDL01 BQ001 -BQ02 ++LNC02.07 [Sensor-cloro]</v>
      </c>
      <c r="H292" s="17">
        <f t="shared" si="16"/>
        <v>57</v>
      </c>
      <c r="I292" s="29"/>
    </row>
    <row r="293" spans="1:9" ht="12.75" outlineLevel="1">
      <c r="A293" s="75" t="s">
        <v>3881</v>
      </c>
      <c r="B293" s="1" t="s">
        <v>3560</v>
      </c>
      <c r="C293" s="146" t="s">
        <v>4280</v>
      </c>
      <c r="D293" s="147" t="s">
        <v>4280</v>
      </c>
      <c r="E293" s="134" t="s">
        <v>3561</v>
      </c>
      <c r="F293" s="1" t="s">
        <v>3562</v>
      </c>
      <c r="G293" s="129" t="str">
        <f t="shared" si="18"/>
        <v>==G1 GH01 =G2 GDL01 BQ001 -BQ03 ++LNC02.07 [Sensor-turbidez]</v>
      </c>
      <c r="H293" s="17">
        <f t="shared" si="16"/>
        <v>60</v>
      </c>
      <c r="I293" s="29"/>
    </row>
    <row r="294" spans="1:9" ht="12.75">
      <c r="A294" s="196" t="s">
        <v>4281</v>
      </c>
      <c r="D294" s="126"/>
      <c r="E294" s="180" t="s">
        <v>3957</v>
      </c>
      <c r="F294" s="29"/>
      <c r="G294" s="14"/>
      <c r="H294" s="17">
        <f t="shared" si="16"/>
        <v>0</v>
      </c>
      <c r="I294" s="29"/>
    </row>
    <row r="295" spans="1:9" ht="12.75">
      <c r="A295" s="175" t="s">
        <v>3945</v>
      </c>
      <c r="C295" s="144"/>
      <c r="D295" s="127" t="s">
        <v>2822</v>
      </c>
      <c r="E295" s="128" t="s">
        <v>3855</v>
      </c>
      <c r="F295" s="29" t="s">
        <v>3856</v>
      </c>
      <c r="G295" s="129" t="str">
        <f t="shared" ref="G295:G306" si="19">CONCATENATE(E295," ",$E$2," [",F295,"]")</f>
        <v>==G1 GH01 =G3 GDL01 ++LNC02.07 [Sistema-Armazenamento-Agua-Industrial-ETA1A]</v>
      </c>
      <c r="H295" s="17">
        <f t="shared" si="16"/>
        <v>76</v>
      </c>
      <c r="I295" s="29"/>
    </row>
    <row r="296" spans="1:9" ht="12.75">
      <c r="A296" s="83" t="s">
        <v>3857</v>
      </c>
      <c r="B296" s="88"/>
      <c r="C296" s="216" t="s">
        <v>4282</v>
      </c>
      <c r="D296" s="216" t="s">
        <v>4283</v>
      </c>
      <c r="E296" s="218" t="s">
        <v>3858</v>
      </c>
      <c r="F296" s="84" t="s">
        <v>3859</v>
      </c>
      <c r="G296" s="129" t="str">
        <f t="shared" si="19"/>
        <v>==G1 GH01 =G3 GDL01 WP001 ++LNC02.07 [Funcao-transporte-agua-industrial]</v>
      </c>
      <c r="H296" s="17">
        <f t="shared" si="16"/>
        <v>72</v>
      </c>
      <c r="I296" s="29"/>
    </row>
    <row r="297" spans="1:9" ht="12.75" outlineLevel="1">
      <c r="A297" s="75" t="s">
        <v>3860</v>
      </c>
      <c r="B297" s="1" t="s">
        <v>3861</v>
      </c>
      <c r="C297" s="146" t="s">
        <v>4284</v>
      </c>
      <c r="D297" s="147" t="s">
        <v>4285</v>
      </c>
      <c r="E297" s="134" t="s">
        <v>3862</v>
      </c>
      <c r="F297" s="1" t="s">
        <v>3546</v>
      </c>
      <c r="G297" s="129" t="str">
        <f t="shared" si="19"/>
        <v>==G1 GH01 =G3 GDL01 QM001 -QM01 ++LNC02.07 [Valvula-manutencao-sensor-PH]</v>
      </c>
      <c r="H297" s="17">
        <f t="shared" si="16"/>
        <v>73</v>
      </c>
      <c r="I297" s="29"/>
    </row>
    <row r="298" spans="1:9" ht="12.75" outlineLevel="1">
      <c r="A298" s="75" t="s">
        <v>3863</v>
      </c>
      <c r="B298" s="1" t="s">
        <v>3864</v>
      </c>
      <c r="C298" s="146" t="s">
        <v>4286</v>
      </c>
      <c r="D298" s="147" t="s">
        <v>4287</v>
      </c>
      <c r="E298" s="134" t="s">
        <v>3865</v>
      </c>
      <c r="F298" s="1" t="s">
        <v>3542</v>
      </c>
      <c r="G298" s="129" t="str">
        <f t="shared" si="19"/>
        <v>==G1 GH01 =G3 GDL01 QM001 -QM02 ++LNC02.07 [Valvula-saida-agua]</v>
      </c>
      <c r="H298" s="17">
        <f t="shared" si="16"/>
        <v>63</v>
      </c>
      <c r="I298" s="29"/>
    </row>
    <row r="299" spans="1:9" ht="12.75" outlineLevel="1">
      <c r="A299" s="75" t="s">
        <v>3866</v>
      </c>
      <c r="B299" s="1" t="s">
        <v>3867</v>
      </c>
      <c r="C299" s="146" t="s">
        <v>4288</v>
      </c>
      <c r="D299" s="147" t="s">
        <v>4289</v>
      </c>
      <c r="E299" s="134" t="s">
        <v>3868</v>
      </c>
      <c r="F299" s="1" t="s">
        <v>3550</v>
      </c>
      <c r="G299" s="129" t="str">
        <f t="shared" si="19"/>
        <v>==G1 GH01 =G3 GDL01 QM001 -QM03 ++LNC02.07 [Valvula-drenagem-amostra-agua]</v>
      </c>
      <c r="H299" s="17">
        <f t="shared" si="16"/>
        <v>74</v>
      </c>
      <c r="I299" s="29"/>
    </row>
    <row r="300" spans="1:9" ht="12.75" outlineLevel="1">
      <c r="A300" s="75" t="s">
        <v>3869</v>
      </c>
      <c r="B300" s="1" t="s">
        <v>3870</v>
      </c>
      <c r="C300" s="146" t="s">
        <v>4290</v>
      </c>
      <c r="D300" s="147" t="s">
        <v>4291</v>
      </c>
      <c r="E300" s="134" t="s">
        <v>3871</v>
      </c>
      <c r="F300" s="1" t="s">
        <v>3872</v>
      </c>
      <c r="G300" s="129" t="str">
        <f t="shared" si="19"/>
        <v>==G1 GH01 =G3 GDL01 QM001 -QM04 ++LNC02.07 [Valvula-drenagem-saida-agua]</v>
      </c>
      <c r="H300" s="17">
        <f t="shared" si="16"/>
        <v>72</v>
      </c>
      <c r="I300" s="29"/>
    </row>
    <row r="301" spans="1:9" ht="12.75" outlineLevel="1">
      <c r="A301" s="75" t="s">
        <v>3873</v>
      </c>
      <c r="B301" s="1" t="s">
        <v>3874</v>
      </c>
      <c r="C301" s="146" t="s">
        <v>4292</v>
      </c>
      <c r="D301" s="147" t="s">
        <v>4293</v>
      </c>
      <c r="E301" s="134" t="s">
        <v>3875</v>
      </c>
      <c r="F301" s="1" t="s">
        <v>3876</v>
      </c>
      <c r="G301" s="129" t="str">
        <f t="shared" si="19"/>
        <v>==G1 GH01 =G3 GDL01 RM001 -RM01 ++LNC02.07 [Valvula-antiretorno-saida-agua]</v>
      </c>
      <c r="H301" s="17">
        <f t="shared" si="16"/>
        <v>75</v>
      </c>
      <c r="I301" s="29"/>
    </row>
    <row r="302" spans="1:9" ht="12.75" outlineLevel="1">
      <c r="A302" s="75" t="s">
        <v>3551</v>
      </c>
      <c r="B302" s="1" t="s">
        <v>3877</v>
      </c>
      <c r="C302" s="146" t="s">
        <v>4294</v>
      </c>
      <c r="D302" s="147" t="s">
        <v>4295</v>
      </c>
      <c r="E302" s="134" t="s">
        <v>3878</v>
      </c>
      <c r="F302" s="1" t="s">
        <v>3554</v>
      </c>
      <c r="G302" s="129" t="str">
        <f t="shared" si="19"/>
        <v>==G1 GH01 =G3 GDL01 BQ001 -BQ01 ++LNC02.07 [Sensor-PH]</v>
      </c>
      <c r="H302" s="17">
        <f t="shared" si="16"/>
        <v>54</v>
      </c>
      <c r="I302" s="29"/>
    </row>
    <row r="303" spans="1:9" ht="12.75" outlineLevel="1">
      <c r="A303" s="75" t="s">
        <v>3555</v>
      </c>
      <c r="B303" s="1" t="s">
        <v>3879</v>
      </c>
      <c r="C303" s="146" t="s">
        <v>4296</v>
      </c>
      <c r="D303" s="147" t="s">
        <v>4297</v>
      </c>
      <c r="E303" s="134" t="s">
        <v>3880</v>
      </c>
      <c r="F303" s="1" t="s">
        <v>3558</v>
      </c>
      <c r="G303" s="129" t="str">
        <f t="shared" si="19"/>
        <v>==G1 GH01 =G3 GDL01 BQ001 -BQ02 ++LNC02.07 [Sensor-cloro]</v>
      </c>
      <c r="H303" s="17">
        <f t="shared" si="16"/>
        <v>57</v>
      </c>
      <c r="I303" s="29"/>
    </row>
    <row r="304" spans="1:9" ht="12.75" outlineLevel="1">
      <c r="A304" s="75" t="s">
        <v>3881</v>
      </c>
      <c r="B304" s="1" t="s">
        <v>3882</v>
      </c>
      <c r="C304" s="146" t="s">
        <v>4298</v>
      </c>
      <c r="D304" s="147" t="s">
        <v>4299</v>
      </c>
      <c r="E304" s="134" t="s">
        <v>3883</v>
      </c>
      <c r="F304" s="1" t="s">
        <v>3562</v>
      </c>
      <c r="G304" s="129" t="str">
        <f t="shared" si="19"/>
        <v>==G1 GH01 =G3 GDL01 BQ001 -BQ03 ++LNC02.07 [Sensor-turbidez]</v>
      </c>
      <c r="H304" s="17">
        <f t="shared" si="16"/>
        <v>60</v>
      </c>
      <c r="I304" s="29"/>
    </row>
    <row r="305" spans="1:9" ht="12.75" outlineLevel="1">
      <c r="A305" s="75" t="s">
        <v>3884</v>
      </c>
      <c r="B305" s="1" t="s">
        <v>3885</v>
      </c>
      <c r="C305" s="146" t="s">
        <v>4300</v>
      </c>
      <c r="D305" s="147" t="s">
        <v>4301</v>
      </c>
      <c r="E305" s="134" t="s">
        <v>3886</v>
      </c>
      <c r="F305" s="1" t="s">
        <v>3887</v>
      </c>
      <c r="G305" s="129" t="str">
        <f t="shared" si="19"/>
        <v>==G1 GH01 =G3 GDL01 BT001 -BT01 ++LNC02.07 [Sensor-nivel-agua-reservatorio]</v>
      </c>
      <c r="H305" s="17">
        <f t="shared" si="16"/>
        <v>75</v>
      </c>
      <c r="I305" s="29"/>
    </row>
    <row r="306" spans="1:9" ht="12.75" outlineLevel="1">
      <c r="A306" s="95" t="s">
        <v>3888</v>
      </c>
      <c r="B306" s="96" t="s">
        <v>3889</v>
      </c>
      <c r="C306" s="231" t="s">
        <v>4302</v>
      </c>
      <c r="D306" s="220" t="s">
        <v>4303</v>
      </c>
      <c r="E306" s="173" t="s">
        <v>3890</v>
      </c>
      <c r="F306" s="1" t="s">
        <v>3891</v>
      </c>
      <c r="G306" s="129" t="str">
        <f t="shared" si="19"/>
        <v>==G1 GH01 =G3 GDL01 BL001 -BL01 ++LNC02.07 [Sensor-temperatura-agua-reservatorio]</v>
      </c>
      <c r="H306" s="17">
        <f t="shared" si="16"/>
        <v>81</v>
      </c>
      <c r="I306" s="29"/>
    </row>
    <row r="307" spans="1:9" ht="12.75">
      <c r="A307" s="232" t="s">
        <v>4304</v>
      </c>
      <c r="B307" s="121"/>
      <c r="C307" s="64"/>
      <c r="D307" s="233"/>
      <c r="E307" s="233"/>
      <c r="F307" s="29"/>
      <c r="G307" s="14"/>
      <c r="I307" s="29"/>
    </row>
    <row r="308" spans="1:9" ht="12.75">
      <c r="A308" s="92" t="s">
        <v>4305</v>
      </c>
      <c r="B308" s="1" t="s">
        <v>4306</v>
      </c>
      <c r="C308" s="69"/>
      <c r="D308" s="234"/>
      <c r="E308" s="234"/>
      <c r="F308" s="29"/>
      <c r="G308" s="14"/>
      <c r="I308" s="29"/>
    </row>
    <row r="309" spans="1:9" ht="12.75">
      <c r="A309" s="95" t="s">
        <v>4307</v>
      </c>
      <c r="B309" s="96" t="s">
        <v>4308</v>
      </c>
      <c r="C309" s="99"/>
      <c r="D309" s="235"/>
      <c r="E309" s="235"/>
      <c r="F309" s="29"/>
      <c r="G309" s="14"/>
      <c r="I309" s="29"/>
    </row>
    <row r="310" spans="1:9" ht="12.75">
      <c r="D310" s="29"/>
      <c r="E310" s="29"/>
      <c r="F310" s="29"/>
      <c r="G310" s="14"/>
      <c r="I310" s="29"/>
    </row>
    <row r="311" spans="1:9" ht="12.75">
      <c r="E311" s="29"/>
      <c r="F311" s="29"/>
      <c r="G311" s="14"/>
      <c r="I311" s="29"/>
    </row>
    <row r="312" spans="1:9" ht="12.75">
      <c r="D312" s="29"/>
      <c r="E312" s="29"/>
      <c r="F312" s="29"/>
      <c r="G312" s="14"/>
      <c r="I312" s="29"/>
    </row>
    <row r="313" spans="1:9" ht="12.75">
      <c r="A313" s="58"/>
      <c r="C313" s="35"/>
      <c r="G313" s="14"/>
    </row>
    <row r="314" spans="1:9" ht="12.75">
      <c r="A314" s="58" t="s">
        <v>4309</v>
      </c>
      <c r="C314" s="35"/>
      <c r="G314" s="14"/>
    </row>
    <row r="315" spans="1:9" ht="12.75">
      <c r="A315" s="40" t="s">
        <v>4310</v>
      </c>
      <c r="C315" s="40" t="s">
        <v>2829</v>
      </c>
      <c r="G315" s="14"/>
    </row>
    <row r="316" spans="1:9" ht="12.75">
      <c r="A316" s="236" t="s">
        <v>4311</v>
      </c>
      <c r="C316" s="35" t="s">
        <v>2777</v>
      </c>
      <c r="G316" s="14"/>
    </row>
    <row r="317" spans="1:9" ht="12.75">
      <c r="A317" s="236" t="s">
        <v>4312</v>
      </c>
      <c r="C317" s="35" t="s">
        <v>2834</v>
      </c>
      <c r="G317" s="14"/>
    </row>
    <row r="318" spans="1:9" ht="12.75">
      <c r="A318" s="236" t="s">
        <v>4313</v>
      </c>
      <c r="C318" s="35" t="s">
        <v>2780</v>
      </c>
      <c r="G318" s="14"/>
    </row>
    <row r="319" spans="1:9" ht="12.75">
      <c r="A319" s="236" t="s">
        <v>4314</v>
      </c>
      <c r="C319" s="35" t="s">
        <v>2839</v>
      </c>
      <c r="G319" s="14"/>
    </row>
    <row r="320" spans="1:9" ht="12.75">
      <c r="A320" s="237" t="s">
        <v>4315</v>
      </c>
      <c r="B320" s="1"/>
      <c r="C320" s="35" t="s">
        <v>2845</v>
      </c>
      <c r="G320" s="14"/>
    </row>
    <row r="321" spans="1:7" ht="12.75">
      <c r="A321" s="237" t="s">
        <v>4316</v>
      </c>
      <c r="B321" s="1"/>
      <c r="C321" s="35" t="s">
        <v>2849</v>
      </c>
      <c r="G321" s="14"/>
    </row>
    <row r="322" spans="1:7" ht="12.75">
      <c r="A322" s="237" t="s">
        <v>4317</v>
      </c>
      <c r="B322" s="1"/>
      <c r="C322" s="35" t="s">
        <v>2784</v>
      </c>
      <c r="G322" s="14"/>
    </row>
    <row r="323" spans="1:7" ht="12.75">
      <c r="A323" s="237" t="s">
        <v>4318</v>
      </c>
      <c r="B323" s="1"/>
      <c r="C323" s="35" t="s">
        <v>2788</v>
      </c>
      <c r="G323" s="14"/>
    </row>
    <row r="324" spans="1:7" ht="12.75">
      <c r="A324" s="237" t="s">
        <v>4319</v>
      </c>
      <c r="B324" s="1"/>
      <c r="C324" s="35" t="s">
        <v>2792</v>
      </c>
      <c r="G324" s="14"/>
    </row>
    <row r="325" spans="1:7" ht="12.75">
      <c r="A325" s="237" t="s">
        <v>4320</v>
      </c>
      <c r="B325" s="1"/>
      <c r="C325" s="35" t="s">
        <v>2796</v>
      </c>
      <c r="G325" s="14"/>
    </row>
    <row r="326" spans="1:7" ht="12.75">
      <c r="A326" s="237" t="s">
        <v>4321</v>
      </c>
      <c r="B326" s="1"/>
      <c r="C326" s="35" t="s">
        <v>2800</v>
      </c>
      <c r="G326" s="14"/>
    </row>
    <row r="327" spans="1:7" ht="12.75">
      <c r="A327" s="237" t="s">
        <v>4322</v>
      </c>
      <c r="B327" s="1"/>
      <c r="C327" s="35" t="s">
        <v>2868</v>
      </c>
      <c r="G327" s="14"/>
    </row>
    <row r="328" spans="1:7" ht="12.75">
      <c r="A328" s="237" t="s">
        <v>4323</v>
      </c>
      <c r="B328" s="1"/>
      <c r="C328" s="35" t="s">
        <v>2872</v>
      </c>
      <c r="G328" s="14"/>
    </row>
    <row r="329" spans="1:7" ht="12.75">
      <c r="A329" s="237" t="s">
        <v>4324</v>
      </c>
      <c r="B329" s="1"/>
      <c r="C329" s="35" t="s">
        <v>2876</v>
      </c>
      <c r="G329" s="14"/>
    </row>
    <row r="330" spans="1:7" ht="12.75">
      <c r="A330" s="237" t="s">
        <v>4325</v>
      </c>
      <c r="B330" s="1"/>
      <c r="C330" s="35" t="s">
        <v>2880</v>
      </c>
      <c r="G330" s="14"/>
    </row>
    <row r="331" spans="1:7" ht="12.75">
      <c r="A331" s="237" t="s">
        <v>4326</v>
      </c>
      <c r="B331" s="1"/>
      <c r="C331" s="35" t="s">
        <v>2883</v>
      </c>
      <c r="G331" s="14"/>
    </row>
    <row r="332" spans="1:7" ht="12.75">
      <c r="A332" s="237" t="s">
        <v>4327</v>
      </c>
      <c r="B332" s="1"/>
      <c r="C332" s="35" t="s">
        <v>2887</v>
      </c>
      <c r="G332" s="14"/>
    </row>
    <row r="333" spans="1:7" ht="12.75">
      <c r="A333" s="237" t="s">
        <v>4328</v>
      </c>
      <c r="B333" s="1"/>
      <c r="C333" s="35" t="s">
        <v>2890</v>
      </c>
      <c r="G333" s="14"/>
    </row>
    <row r="334" spans="1:7" ht="12.75">
      <c r="G334" s="14"/>
    </row>
    <row r="335" spans="1:7" ht="12.75">
      <c r="G335" s="14"/>
    </row>
    <row r="336" spans="1:7" ht="12.75">
      <c r="A336" s="29" t="s">
        <v>4309</v>
      </c>
      <c r="B336" s="29"/>
      <c r="C336" s="29"/>
      <c r="G336" s="14"/>
    </row>
    <row r="337" spans="1:7" ht="12.75">
      <c r="A337" s="1" t="s">
        <v>3279</v>
      </c>
      <c r="B337" s="1" t="s">
        <v>4329</v>
      </c>
      <c r="C337" s="29"/>
      <c r="G337" s="14"/>
    </row>
    <row r="338" spans="1:7" ht="12.75">
      <c r="A338" s="1" t="s">
        <v>3650</v>
      </c>
      <c r="B338" s="1" t="s">
        <v>4330</v>
      </c>
      <c r="C338" s="29"/>
      <c r="G338" s="14"/>
    </row>
    <row r="339" spans="1:7" ht="12.75">
      <c r="A339" s="1" t="s">
        <v>4331</v>
      </c>
      <c r="B339" s="1" t="s">
        <v>4332</v>
      </c>
      <c r="C339" s="29"/>
      <c r="G339" s="14"/>
    </row>
    <row r="340" spans="1:7" ht="12.75">
      <c r="A340" s="1" t="s">
        <v>3645</v>
      </c>
      <c r="B340" s="1" t="s">
        <v>4333</v>
      </c>
      <c r="C340" s="29"/>
      <c r="G340" s="14"/>
    </row>
    <row r="341" spans="1:7" ht="12.75">
      <c r="A341" s="1" t="s">
        <v>4334</v>
      </c>
      <c r="B341" s="1" t="s">
        <v>4335</v>
      </c>
      <c r="C341" s="29"/>
      <c r="G341" s="14"/>
    </row>
    <row r="342" spans="1:7" ht="12.75">
      <c r="A342" s="1" t="s">
        <v>3691</v>
      </c>
      <c r="B342" s="1" t="s">
        <v>4336</v>
      </c>
      <c r="C342" s="29"/>
      <c r="G342" s="14"/>
    </row>
    <row r="343" spans="1:7" ht="12.75">
      <c r="A343" s="1" t="s">
        <v>4337</v>
      </c>
      <c r="B343" s="1" t="s">
        <v>4338</v>
      </c>
      <c r="C343" s="29"/>
      <c r="G343" s="14"/>
    </row>
    <row r="344" spans="1:7" ht="12.75">
      <c r="A344" s="1" t="s">
        <v>4339</v>
      </c>
      <c r="B344" s="1" t="s">
        <v>4340</v>
      </c>
      <c r="C344" s="29"/>
      <c r="G344" s="14"/>
    </row>
    <row r="345" spans="1:7" ht="12.75">
      <c r="A345" s="1" t="s">
        <v>4341</v>
      </c>
      <c r="B345" s="1" t="s">
        <v>4342</v>
      </c>
      <c r="C345" s="29"/>
      <c r="G345" s="14"/>
    </row>
    <row r="346" spans="1:7" ht="12.75">
      <c r="A346" s="1" t="s">
        <v>4343</v>
      </c>
      <c r="B346" s="1" t="s">
        <v>4344</v>
      </c>
      <c r="C346" s="29"/>
      <c r="G346" s="14"/>
    </row>
    <row r="347" spans="1:7" ht="12.75">
      <c r="A347" s="1" t="s">
        <v>4345</v>
      </c>
      <c r="B347" s="1" t="s">
        <v>4346</v>
      </c>
      <c r="C347" s="29"/>
      <c r="G347" s="14"/>
    </row>
    <row r="348" spans="1:7" ht="12.75">
      <c r="A348" s="1" t="s">
        <v>3035</v>
      </c>
      <c r="B348" s="1" t="s">
        <v>4347</v>
      </c>
      <c r="C348" s="29"/>
      <c r="G348" s="14"/>
    </row>
    <row r="349" spans="1:7" ht="12.75">
      <c r="A349" s="1" t="s">
        <v>3057</v>
      </c>
      <c r="B349" s="1" t="s">
        <v>4348</v>
      </c>
      <c r="C349" s="29"/>
      <c r="G349" s="14"/>
    </row>
    <row r="350" spans="1:7" ht="12.75">
      <c r="A350" s="1" t="s">
        <v>3291</v>
      </c>
      <c r="B350" s="1" t="s">
        <v>4349</v>
      </c>
      <c r="C350" s="29"/>
      <c r="G350" s="14"/>
    </row>
    <row r="351" spans="1:7" ht="12.75">
      <c r="A351" s="1" t="s">
        <v>3340</v>
      </c>
      <c r="B351" s="1" t="s">
        <v>4350</v>
      </c>
      <c r="C351" s="29"/>
      <c r="G351" s="14"/>
    </row>
    <row r="352" spans="1:7" ht="12.75">
      <c r="A352" s="1" t="s">
        <v>3579</v>
      </c>
      <c r="B352" s="1" t="s">
        <v>4351</v>
      </c>
      <c r="C352" s="29"/>
      <c r="G352" s="14"/>
    </row>
    <row r="353" spans="1:7" ht="12.75">
      <c r="A353" s="1" t="s">
        <v>4352</v>
      </c>
      <c r="B353" s="1" t="s">
        <v>4353</v>
      </c>
      <c r="C353" s="29"/>
      <c r="G353" s="14"/>
    </row>
    <row r="354" spans="1:7" ht="12.75">
      <c r="A354" s="1" t="s">
        <v>4354</v>
      </c>
      <c r="B354" s="1" t="s">
        <v>4355</v>
      </c>
      <c r="C354" s="29"/>
      <c r="G354" s="14"/>
    </row>
    <row r="355" spans="1:7" ht="12.75">
      <c r="A355" s="1" t="s">
        <v>4356</v>
      </c>
      <c r="B355" s="1" t="s">
        <v>4357</v>
      </c>
      <c r="C355" s="29"/>
      <c r="G355" s="14"/>
    </row>
    <row r="356" spans="1:7" ht="12.75">
      <c r="A356" s="1" t="s">
        <v>3283</v>
      </c>
      <c r="B356" s="1" t="s">
        <v>4358</v>
      </c>
      <c r="C356" s="29"/>
      <c r="G356" s="14"/>
    </row>
    <row r="357" spans="1:7" ht="12.75">
      <c r="A357" s="1" t="s">
        <v>3332</v>
      </c>
      <c r="B357" s="1" t="s">
        <v>4359</v>
      </c>
      <c r="C357" s="29"/>
      <c r="G357" s="14"/>
    </row>
    <row r="358" spans="1:7" ht="12.75">
      <c r="A358" s="1" t="s">
        <v>4360</v>
      </c>
      <c r="B358" s="1" t="s">
        <v>4361</v>
      </c>
      <c r="C358" s="29"/>
      <c r="G358" s="14"/>
    </row>
    <row r="359" spans="1:7" ht="12.75">
      <c r="A359" s="1" t="s">
        <v>3299</v>
      </c>
      <c r="B359" s="1" t="s">
        <v>4362</v>
      </c>
      <c r="C359" s="29"/>
      <c r="G359" s="14"/>
    </row>
    <row r="360" spans="1:7" ht="12.75">
      <c r="A360" s="1" t="s">
        <v>4363</v>
      </c>
      <c r="B360" s="1" t="s">
        <v>4364</v>
      </c>
      <c r="C360" s="29"/>
      <c r="G360" s="14"/>
    </row>
    <row r="361" spans="1:7" ht="12.75">
      <c r="A361" s="1" t="s">
        <v>4365</v>
      </c>
      <c r="B361" s="1" t="s">
        <v>4366</v>
      </c>
      <c r="C361" s="29"/>
      <c r="G361" s="14"/>
    </row>
    <row r="362" spans="1:7" ht="12.75">
      <c r="A362" s="1" t="s">
        <v>4367</v>
      </c>
      <c r="B362" s="1" t="s">
        <v>4368</v>
      </c>
      <c r="G362" s="14"/>
    </row>
    <row r="363" spans="1:7" ht="12.75">
      <c r="A363" s="1" t="s">
        <v>4369</v>
      </c>
      <c r="B363" s="1" t="s">
        <v>4370</v>
      </c>
      <c r="G363" s="14"/>
    </row>
    <row r="364" spans="1:7" ht="12.75">
      <c r="A364" s="1" t="s">
        <v>3445</v>
      </c>
      <c r="B364" s="1" t="s">
        <v>4371</v>
      </c>
      <c r="G364" s="14"/>
    </row>
    <row r="365" spans="1:7" ht="12.75">
      <c r="A365" s="1" t="s">
        <v>4372</v>
      </c>
      <c r="B365" s="1" t="s">
        <v>4373</v>
      </c>
      <c r="G365" s="14"/>
    </row>
    <row r="366" spans="1:7" ht="12.75">
      <c r="A366" s="1" t="s">
        <v>4374</v>
      </c>
      <c r="B366" s="1" t="s">
        <v>4375</v>
      </c>
      <c r="G366" s="14"/>
    </row>
    <row r="367" spans="1:7" ht="12.75">
      <c r="A367" s="1" t="s">
        <v>4376</v>
      </c>
      <c r="B367" s="1" t="s">
        <v>4377</v>
      </c>
      <c r="G367" s="14"/>
    </row>
    <row r="368" spans="1:7" ht="12.75">
      <c r="A368" s="1" t="s">
        <v>3816</v>
      </c>
      <c r="B368" s="1" t="s">
        <v>4378</v>
      </c>
      <c r="G368" s="14"/>
    </row>
    <row r="369" spans="1:7" ht="12.75">
      <c r="A369" s="1" t="s">
        <v>4379</v>
      </c>
      <c r="B369" s="1" t="s">
        <v>4380</v>
      </c>
      <c r="G369" s="14"/>
    </row>
    <row r="370" spans="1:7" ht="12.75">
      <c r="A370" s="1" t="s">
        <v>4381</v>
      </c>
      <c r="B370" s="1" t="s">
        <v>4382</v>
      </c>
      <c r="G370" s="14"/>
    </row>
    <row r="371" spans="1:7" ht="12.75">
      <c r="A371" s="1" t="s">
        <v>4383</v>
      </c>
      <c r="B371" s="1" t="s">
        <v>4384</v>
      </c>
      <c r="G371" s="14"/>
    </row>
    <row r="372" spans="1:7" ht="12.75">
      <c r="A372" s="1" t="s">
        <v>3820</v>
      </c>
      <c r="B372" s="1" t="s">
        <v>4385</v>
      </c>
      <c r="G372" s="14"/>
    </row>
    <row r="373" spans="1:7" ht="12.75">
      <c r="A373" s="1" t="s">
        <v>4386</v>
      </c>
      <c r="B373" s="1" t="s">
        <v>4387</v>
      </c>
      <c r="G373" s="14"/>
    </row>
    <row r="374" spans="1:7" ht="12.75">
      <c r="A374" s="1" t="s">
        <v>4388</v>
      </c>
      <c r="B374" s="1" t="s">
        <v>4389</v>
      </c>
      <c r="G374" s="14"/>
    </row>
    <row r="375" spans="1:7" ht="12.75">
      <c r="A375" s="1" t="s">
        <v>4390</v>
      </c>
      <c r="B375" s="1" t="s">
        <v>4391</v>
      </c>
      <c r="G375" s="14"/>
    </row>
    <row r="376" spans="1:7" ht="12.75">
      <c r="A376" s="1" t="s">
        <v>4392</v>
      </c>
      <c r="B376" s="1" t="s">
        <v>4393</v>
      </c>
      <c r="G376" s="14"/>
    </row>
    <row r="377" spans="1:7" ht="12.75">
      <c r="A377" s="1" t="s">
        <v>4394</v>
      </c>
      <c r="B377" s="1" t="s">
        <v>4395</v>
      </c>
      <c r="G377" s="14"/>
    </row>
    <row r="378" spans="1:7" ht="12.75">
      <c r="A378" s="1" t="s">
        <v>4396</v>
      </c>
      <c r="B378" s="1" t="s">
        <v>4397</v>
      </c>
      <c r="G378" s="14"/>
    </row>
    <row r="379" spans="1:7" ht="12.75">
      <c r="A379" s="1" t="s">
        <v>4398</v>
      </c>
      <c r="B379" s="1" t="s">
        <v>4399</v>
      </c>
      <c r="G379" s="14"/>
    </row>
    <row r="380" spans="1:7" ht="12.75">
      <c r="A380" s="1" t="s">
        <v>4400</v>
      </c>
      <c r="B380" s="1" t="s">
        <v>4401</v>
      </c>
      <c r="G380" s="14"/>
    </row>
    <row r="381" spans="1:7" ht="12.75">
      <c r="G381" s="14"/>
    </row>
    <row r="382" spans="1:7" ht="12.75">
      <c r="G382" s="14"/>
    </row>
    <row r="383" spans="1:7" ht="12.75">
      <c r="G383" s="14"/>
    </row>
    <row r="384" spans="1:7" ht="12.75">
      <c r="G384" s="14"/>
    </row>
    <row r="385" spans="7:7" ht="12.75">
      <c r="G385" s="14"/>
    </row>
    <row r="386" spans="7:7" ht="12.75">
      <c r="G386" s="14"/>
    </row>
    <row r="387" spans="7:7" ht="12.75">
      <c r="G387" s="14"/>
    </row>
    <row r="388" spans="7:7" ht="12.75">
      <c r="G388" s="14"/>
    </row>
    <row r="389" spans="7:7" ht="12.75">
      <c r="G389" s="14"/>
    </row>
    <row r="390" spans="7:7" ht="12.75">
      <c r="G390" s="14"/>
    </row>
    <row r="391" spans="7:7" ht="12.75">
      <c r="G391" s="14"/>
    </row>
    <row r="392" spans="7:7" ht="12.75">
      <c r="G392" s="14"/>
    </row>
    <row r="393" spans="7:7" ht="12.75">
      <c r="G393" s="14"/>
    </row>
    <row r="394" spans="7:7" ht="12.75">
      <c r="G394" s="14"/>
    </row>
    <row r="395" spans="7:7" ht="12.75">
      <c r="G395" s="14"/>
    </row>
    <row r="396" spans="7:7" ht="12.75">
      <c r="G396" s="14"/>
    </row>
    <row r="397" spans="7:7" ht="12.75">
      <c r="G397" s="14"/>
    </row>
    <row r="398" spans="7:7" ht="12.75">
      <c r="G398" s="14"/>
    </row>
    <row r="399" spans="7:7" ht="12.75">
      <c r="G399" s="14"/>
    </row>
    <row r="400" spans="7:7" ht="12.75">
      <c r="G400" s="14"/>
    </row>
    <row r="401" spans="7:7" ht="12.75">
      <c r="G401" s="14"/>
    </row>
    <row r="402" spans="7:7" ht="12.75">
      <c r="G402" s="14"/>
    </row>
    <row r="403" spans="7:7" ht="12.75">
      <c r="G403" s="14"/>
    </row>
    <row r="404" spans="7:7" ht="12.75">
      <c r="G404" s="14"/>
    </row>
    <row r="405" spans="7:7" ht="12.75">
      <c r="G405" s="14"/>
    </row>
    <row r="406" spans="7:7" ht="12.75">
      <c r="G406" s="14"/>
    </row>
    <row r="407" spans="7:7" ht="12.75">
      <c r="G407" s="14"/>
    </row>
    <row r="408" spans="7:7" ht="12.75">
      <c r="G408" s="14"/>
    </row>
    <row r="409" spans="7:7" ht="12.75">
      <c r="G409" s="14"/>
    </row>
    <row r="410" spans="7:7" ht="12.75">
      <c r="G410" s="14"/>
    </row>
    <row r="411" spans="7:7" ht="12.75">
      <c r="G411" s="14"/>
    </row>
    <row r="412" spans="7:7" ht="12.75">
      <c r="G412" s="14"/>
    </row>
    <row r="413" spans="7:7" ht="12.75">
      <c r="G413" s="14"/>
    </row>
    <row r="414" spans="7:7" ht="12.75">
      <c r="G414" s="14"/>
    </row>
    <row r="415" spans="7:7" ht="12.75">
      <c r="G415" s="14"/>
    </row>
    <row r="416" spans="7:7" ht="12.75">
      <c r="G416" s="14"/>
    </row>
    <row r="417" spans="7:7" ht="12.75">
      <c r="G417" s="14"/>
    </row>
    <row r="418" spans="7:7" ht="12.75">
      <c r="G418" s="14"/>
    </row>
    <row r="419" spans="7:7" ht="12.75">
      <c r="G419" s="14"/>
    </row>
    <row r="420" spans="7:7" ht="12.75">
      <c r="G420" s="14"/>
    </row>
    <row r="421" spans="7:7" ht="12.75">
      <c r="G421" s="14"/>
    </row>
    <row r="422" spans="7:7" ht="12.75">
      <c r="G422" s="14"/>
    </row>
    <row r="423" spans="7:7" ht="12.75">
      <c r="G423" s="14"/>
    </row>
    <row r="424" spans="7:7" ht="12.75">
      <c r="G424" s="14"/>
    </row>
    <row r="425" spans="7:7" ht="12.75">
      <c r="G425" s="14"/>
    </row>
    <row r="426" spans="7:7" ht="12.75">
      <c r="G426" s="14"/>
    </row>
    <row r="427" spans="7:7" ht="12.75">
      <c r="G427" s="14"/>
    </row>
    <row r="428" spans="7:7" ht="12.75">
      <c r="G428" s="14"/>
    </row>
    <row r="429" spans="7:7" ht="12.75">
      <c r="G429" s="14"/>
    </row>
    <row r="430" spans="7:7" ht="12.75">
      <c r="G430" s="14"/>
    </row>
    <row r="431" spans="7:7" ht="12.75">
      <c r="G431" s="14"/>
    </row>
    <row r="432" spans="7:7" ht="12.75">
      <c r="G432" s="14"/>
    </row>
    <row r="433" spans="7:7" ht="12.75">
      <c r="G433" s="14"/>
    </row>
    <row r="434" spans="7:7" ht="12.75">
      <c r="G434" s="14"/>
    </row>
    <row r="435" spans="7:7" ht="12.75">
      <c r="G435" s="14"/>
    </row>
    <row r="436" spans="7:7" ht="12.75">
      <c r="G436" s="14"/>
    </row>
    <row r="437" spans="7:7" ht="12.75">
      <c r="G437" s="14"/>
    </row>
    <row r="438" spans="7:7" ht="12.75">
      <c r="G438" s="14"/>
    </row>
    <row r="439" spans="7:7" ht="12.75">
      <c r="G439" s="14"/>
    </row>
    <row r="440" spans="7:7" ht="12.75">
      <c r="G440" s="14"/>
    </row>
    <row r="441" spans="7:7" ht="12.75">
      <c r="G441" s="14"/>
    </row>
    <row r="442" spans="7:7" ht="12.75">
      <c r="G442" s="14"/>
    </row>
    <row r="443" spans="7:7" ht="12.75">
      <c r="G443" s="14"/>
    </row>
    <row r="444" spans="7:7" ht="12.75">
      <c r="G444" s="14"/>
    </row>
    <row r="445" spans="7:7" ht="12.75">
      <c r="G445" s="14"/>
    </row>
    <row r="446" spans="7:7" ht="12.75">
      <c r="G446" s="14"/>
    </row>
    <row r="447" spans="7:7" ht="12.75">
      <c r="G447" s="14"/>
    </row>
    <row r="448" spans="7:7" ht="12.75">
      <c r="G448" s="14"/>
    </row>
    <row r="449" spans="7:7" ht="12.75">
      <c r="G449" s="14"/>
    </row>
    <row r="450" spans="7:7" ht="12.75">
      <c r="G450" s="14"/>
    </row>
    <row r="451" spans="7:7" ht="12.75">
      <c r="G451" s="14"/>
    </row>
    <row r="452" spans="7:7" ht="12.75">
      <c r="G452" s="14"/>
    </row>
    <row r="453" spans="7:7" ht="12.75">
      <c r="G453" s="14"/>
    </row>
    <row r="454" spans="7:7" ht="12.75">
      <c r="G454" s="14"/>
    </row>
    <row r="455" spans="7:7" ht="12.75">
      <c r="G455" s="14"/>
    </row>
    <row r="456" spans="7:7" ht="12.75">
      <c r="G456" s="14"/>
    </row>
    <row r="457" spans="7:7" ht="12.75">
      <c r="G457" s="14"/>
    </row>
    <row r="458" spans="7:7" ht="12.75">
      <c r="G458" s="14"/>
    </row>
    <row r="459" spans="7:7" ht="12.75">
      <c r="G459" s="14"/>
    </row>
    <row r="460" spans="7:7" ht="12.75">
      <c r="G460" s="14"/>
    </row>
    <row r="461" spans="7:7" ht="12.75">
      <c r="G461" s="14"/>
    </row>
    <row r="462" spans="7:7" ht="12.75">
      <c r="G462" s="14"/>
    </row>
    <row r="463" spans="7:7" ht="12.75">
      <c r="G463" s="14"/>
    </row>
    <row r="464" spans="7:7" ht="12.75">
      <c r="G464" s="14"/>
    </row>
    <row r="465" spans="7:7" ht="12.75">
      <c r="G465" s="14"/>
    </row>
    <row r="466" spans="7:7" ht="12.75">
      <c r="G466" s="14"/>
    </row>
    <row r="467" spans="7:7" ht="12.75">
      <c r="G467" s="14"/>
    </row>
    <row r="468" spans="7:7" ht="12.75">
      <c r="G468" s="14"/>
    </row>
    <row r="469" spans="7:7" ht="12.75">
      <c r="G469" s="14"/>
    </row>
    <row r="470" spans="7:7" ht="12.75">
      <c r="G470" s="14"/>
    </row>
    <row r="471" spans="7:7" ht="12.75">
      <c r="G471" s="14"/>
    </row>
    <row r="472" spans="7:7" ht="12.75">
      <c r="G472" s="14"/>
    </row>
    <row r="473" spans="7:7" ht="12.75">
      <c r="G473" s="14"/>
    </row>
    <row r="474" spans="7:7" ht="12.75">
      <c r="G474" s="14"/>
    </row>
    <row r="475" spans="7:7" ht="12.75">
      <c r="G475" s="14"/>
    </row>
    <row r="476" spans="7:7" ht="12.75">
      <c r="G476" s="14"/>
    </row>
    <row r="477" spans="7:7" ht="12.75">
      <c r="G477" s="14"/>
    </row>
    <row r="478" spans="7:7" ht="12.75">
      <c r="G478" s="14"/>
    </row>
    <row r="479" spans="7:7" ht="12.75">
      <c r="G479" s="14"/>
    </row>
    <row r="480" spans="7:7" ht="12.75">
      <c r="G480" s="14"/>
    </row>
    <row r="481" spans="7:7" ht="12.75">
      <c r="G481" s="14"/>
    </row>
    <row r="482" spans="7:7" ht="12.75">
      <c r="G482" s="14"/>
    </row>
    <row r="483" spans="7:7" ht="12.75">
      <c r="G483" s="14"/>
    </row>
    <row r="484" spans="7:7" ht="12.75">
      <c r="G484" s="14"/>
    </row>
    <row r="485" spans="7:7" ht="12.75">
      <c r="G485" s="14"/>
    </row>
    <row r="486" spans="7:7" ht="12.75">
      <c r="G486" s="14"/>
    </row>
    <row r="487" spans="7:7" ht="12.75">
      <c r="G487" s="14"/>
    </row>
    <row r="488" spans="7:7" ht="12.75">
      <c r="G488" s="14"/>
    </row>
    <row r="489" spans="7:7" ht="12.75">
      <c r="G489" s="14"/>
    </row>
    <row r="490" spans="7:7" ht="12.75">
      <c r="G490" s="14"/>
    </row>
    <row r="491" spans="7:7" ht="12.75">
      <c r="G491" s="14"/>
    </row>
    <row r="492" spans="7:7" ht="12.75">
      <c r="G492" s="14"/>
    </row>
    <row r="493" spans="7:7" ht="12.75">
      <c r="G493" s="14"/>
    </row>
    <row r="494" spans="7:7" ht="12.75">
      <c r="G494" s="14"/>
    </row>
    <row r="495" spans="7:7" ht="12.75">
      <c r="G495" s="14"/>
    </row>
    <row r="496" spans="7:7" ht="12.75">
      <c r="G496" s="14"/>
    </row>
    <row r="497" spans="7:7" ht="12.75">
      <c r="G497" s="14"/>
    </row>
    <row r="498" spans="7:7" ht="12.75">
      <c r="G498" s="14"/>
    </row>
    <row r="499" spans="7:7" ht="12.75">
      <c r="G499" s="14"/>
    </row>
    <row r="500" spans="7:7" ht="12.75">
      <c r="G500" s="14"/>
    </row>
    <row r="501" spans="7:7" ht="12.75">
      <c r="G501" s="14"/>
    </row>
    <row r="502" spans="7:7" ht="12.75">
      <c r="G502" s="14"/>
    </row>
    <row r="503" spans="7:7" ht="12.75">
      <c r="G503" s="14"/>
    </row>
    <row r="504" spans="7:7" ht="12.75">
      <c r="G504" s="14"/>
    </row>
    <row r="505" spans="7:7" ht="12.75">
      <c r="G505" s="14"/>
    </row>
    <row r="506" spans="7:7" ht="12.75">
      <c r="G506" s="14"/>
    </row>
    <row r="507" spans="7:7" ht="12.75">
      <c r="G507" s="14"/>
    </row>
    <row r="508" spans="7:7" ht="12.75">
      <c r="G508" s="14"/>
    </row>
    <row r="509" spans="7:7" ht="12.75">
      <c r="G509" s="14"/>
    </row>
    <row r="510" spans="7:7" ht="12.75">
      <c r="G510" s="14"/>
    </row>
    <row r="511" spans="7:7" ht="12.75">
      <c r="G511" s="14"/>
    </row>
    <row r="512" spans="7:7" ht="12.75">
      <c r="G512" s="14"/>
    </row>
    <row r="513" spans="7:7" ht="12.75">
      <c r="G513" s="14"/>
    </row>
    <row r="514" spans="7:7" ht="12.75">
      <c r="G514" s="14"/>
    </row>
    <row r="515" spans="7:7" ht="12.75">
      <c r="G515" s="14"/>
    </row>
    <row r="516" spans="7:7" ht="12.75">
      <c r="G516" s="14"/>
    </row>
    <row r="517" spans="7:7" ht="12.75">
      <c r="G517" s="14"/>
    </row>
    <row r="518" spans="7:7" ht="12.75">
      <c r="G518" s="14"/>
    </row>
    <row r="519" spans="7:7" ht="12.75">
      <c r="G519" s="14"/>
    </row>
    <row r="520" spans="7:7" ht="12.75">
      <c r="G520" s="14"/>
    </row>
    <row r="521" spans="7:7" ht="12.75">
      <c r="G521" s="14"/>
    </row>
    <row r="522" spans="7:7" ht="12.75">
      <c r="G522" s="14"/>
    </row>
    <row r="523" spans="7:7" ht="12.75">
      <c r="G523" s="14"/>
    </row>
    <row r="524" spans="7:7" ht="12.75">
      <c r="G524" s="14"/>
    </row>
    <row r="525" spans="7:7" ht="12.75">
      <c r="G525" s="14"/>
    </row>
    <row r="526" spans="7:7" ht="12.75">
      <c r="G526" s="14"/>
    </row>
    <row r="527" spans="7:7" ht="12.75">
      <c r="G527" s="14"/>
    </row>
    <row r="528" spans="7:7" ht="12.75">
      <c r="G528" s="14"/>
    </row>
    <row r="529" spans="7:7" ht="12.75">
      <c r="G529" s="14"/>
    </row>
    <row r="530" spans="7:7" ht="12.75">
      <c r="G530" s="14"/>
    </row>
    <row r="531" spans="7:7" ht="12.75">
      <c r="G531" s="14"/>
    </row>
    <row r="532" spans="7:7" ht="12.75">
      <c r="G532" s="14"/>
    </row>
    <row r="533" spans="7:7" ht="12.75">
      <c r="G533" s="14"/>
    </row>
    <row r="534" spans="7:7" ht="12.75">
      <c r="G534" s="14"/>
    </row>
    <row r="535" spans="7:7" ht="12.75">
      <c r="G535" s="14"/>
    </row>
    <row r="536" spans="7:7" ht="12.75">
      <c r="G536" s="14"/>
    </row>
    <row r="537" spans="7:7" ht="12.75">
      <c r="G537" s="14"/>
    </row>
    <row r="538" spans="7:7" ht="12.75">
      <c r="G538" s="14"/>
    </row>
    <row r="539" spans="7:7" ht="12.75">
      <c r="G539" s="14"/>
    </row>
    <row r="540" spans="7:7" ht="12.75">
      <c r="G540" s="14"/>
    </row>
    <row r="541" spans="7:7" ht="12.75">
      <c r="G541" s="14"/>
    </row>
    <row r="542" spans="7:7" ht="12.75">
      <c r="G542" s="14"/>
    </row>
    <row r="543" spans="7:7" ht="12.75">
      <c r="G543" s="14"/>
    </row>
    <row r="544" spans="7:7" ht="12.75">
      <c r="G544" s="14"/>
    </row>
    <row r="545" spans="7:7" ht="12.75">
      <c r="G545" s="14"/>
    </row>
    <row r="546" spans="7:7" ht="12.75">
      <c r="G546" s="14"/>
    </row>
    <row r="547" spans="7:7" ht="12.75">
      <c r="G547" s="14"/>
    </row>
    <row r="548" spans="7:7" ht="12.75">
      <c r="G548" s="14"/>
    </row>
    <row r="549" spans="7:7" ht="12.75">
      <c r="G549" s="14"/>
    </row>
    <row r="550" spans="7:7" ht="12.75">
      <c r="G550" s="14"/>
    </row>
    <row r="551" spans="7:7" ht="12.75">
      <c r="G551" s="14"/>
    </row>
    <row r="552" spans="7:7" ht="12.75">
      <c r="G552" s="14"/>
    </row>
    <row r="553" spans="7:7" ht="12.75">
      <c r="G553" s="14"/>
    </row>
    <row r="554" spans="7:7" ht="12.75">
      <c r="G554" s="14"/>
    </row>
    <row r="555" spans="7:7" ht="12.75">
      <c r="G555" s="14"/>
    </row>
    <row r="556" spans="7:7" ht="12.75">
      <c r="G556" s="14"/>
    </row>
    <row r="557" spans="7:7" ht="12.75">
      <c r="G557" s="14"/>
    </row>
    <row r="558" spans="7:7" ht="12.75">
      <c r="G558" s="14"/>
    </row>
    <row r="559" spans="7:7" ht="12.75">
      <c r="G559" s="14"/>
    </row>
    <row r="560" spans="7:7" ht="12.75">
      <c r="G560" s="14"/>
    </row>
    <row r="561" spans="7:7" ht="12.75">
      <c r="G561" s="14"/>
    </row>
    <row r="562" spans="7:7" ht="12.75">
      <c r="G562" s="14"/>
    </row>
    <row r="563" spans="7:7" ht="12.75">
      <c r="G563" s="14"/>
    </row>
    <row r="564" spans="7:7" ht="12.75">
      <c r="G564" s="14"/>
    </row>
    <row r="565" spans="7:7" ht="12.75">
      <c r="G565" s="14"/>
    </row>
    <row r="566" spans="7:7" ht="12.75">
      <c r="G566" s="14"/>
    </row>
    <row r="567" spans="7:7" ht="12.75">
      <c r="G567" s="14"/>
    </row>
    <row r="568" spans="7:7" ht="12.75">
      <c r="G568" s="14"/>
    </row>
    <row r="569" spans="7:7" ht="12.75">
      <c r="G569" s="14"/>
    </row>
    <row r="570" spans="7:7" ht="12.75">
      <c r="G570" s="14"/>
    </row>
    <row r="571" spans="7:7" ht="12.75">
      <c r="G571" s="14"/>
    </row>
    <row r="572" spans="7:7" ht="12.75">
      <c r="G572" s="14"/>
    </row>
    <row r="573" spans="7:7" ht="12.75">
      <c r="G573" s="14"/>
    </row>
    <row r="574" spans="7:7" ht="12.75">
      <c r="G574" s="14"/>
    </row>
    <row r="575" spans="7:7" ht="12.75">
      <c r="G575" s="14"/>
    </row>
    <row r="576" spans="7:7" ht="12.75">
      <c r="G576" s="14"/>
    </row>
    <row r="577" spans="7:7" ht="12.75">
      <c r="G577" s="14"/>
    </row>
    <row r="578" spans="7:7" ht="12.75">
      <c r="G578" s="14"/>
    </row>
    <row r="579" spans="7:7" ht="12.75">
      <c r="G579" s="14"/>
    </row>
    <row r="580" spans="7:7" ht="12.75">
      <c r="G580" s="14"/>
    </row>
    <row r="581" spans="7:7" ht="12.75">
      <c r="G581" s="14"/>
    </row>
    <row r="582" spans="7:7" ht="12.75">
      <c r="G582" s="14"/>
    </row>
    <row r="583" spans="7:7" ht="12.75">
      <c r="G583" s="14"/>
    </row>
    <row r="584" spans="7:7" ht="12.75">
      <c r="G584" s="14"/>
    </row>
    <row r="585" spans="7:7" ht="12.75">
      <c r="G585" s="14"/>
    </row>
    <row r="586" spans="7:7" ht="12.75">
      <c r="G586" s="14"/>
    </row>
    <row r="587" spans="7:7" ht="12.75">
      <c r="G587" s="14"/>
    </row>
    <row r="588" spans="7:7" ht="12.75">
      <c r="G588" s="14"/>
    </row>
    <row r="589" spans="7:7" ht="12.75">
      <c r="G589" s="14"/>
    </row>
    <row r="590" spans="7:7" ht="12.75">
      <c r="G590" s="14"/>
    </row>
    <row r="591" spans="7:7" ht="12.75">
      <c r="G591" s="14"/>
    </row>
    <row r="592" spans="7:7" ht="12.75">
      <c r="G592" s="14"/>
    </row>
    <row r="593" spans="7:7" ht="12.75">
      <c r="G593" s="14"/>
    </row>
    <row r="594" spans="7:7" ht="12.75">
      <c r="G594" s="14"/>
    </row>
    <row r="595" spans="7:7" ht="12.75">
      <c r="G595" s="14"/>
    </row>
    <row r="596" spans="7:7" ht="12.75">
      <c r="G596" s="14"/>
    </row>
    <row r="597" spans="7:7" ht="12.75">
      <c r="G597" s="14"/>
    </row>
    <row r="598" spans="7:7" ht="12.75">
      <c r="G598" s="14"/>
    </row>
    <row r="599" spans="7:7" ht="12.75">
      <c r="G599" s="14"/>
    </row>
    <row r="600" spans="7:7" ht="12.75">
      <c r="G600" s="14"/>
    </row>
    <row r="601" spans="7:7" ht="12.75">
      <c r="G601" s="14"/>
    </row>
    <row r="602" spans="7:7" ht="12.75">
      <c r="G602" s="14"/>
    </row>
    <row r="603" spans="7:7" ht="12.75">
      <c r="G603" s="14"/>
    </row>
    <row r="604" spans="7:7" ht="12.75">
      <c r="G604" s="14"/>
    </row>
    <row r="605" spans="7:7" ht="12.75">
      <c r="G605" s="14"/>
    </row>
    <row r="606" spans="7:7" ht="12.75">
      <c r="G606" s="14"/>
    </row>
    <row r="607" spans="7:7" ht="12.75">
      <c r="G607" s="14"/>
    </row>
    <row r="608" spans="7:7" ht="12.75">
      <c r="G608" s="14"/>
    </row>
    <row r="609" spans="7:7" ht="12.75">
      <c r="G609" s="14"/>
    </row>
    <row r="610" spans="7:7" ht="12.75">
      <c r="G610" s="14"/>
    </row>
    <row r="611" spans="7:7" ht="12.75">
      <c r="G611" s="14"/>
    </row>
    <row r="612" spans="7:7" ht="12.75">
      <c r="G612" s="14"/>
    </row>
    <row r="613" spans="7:7" ht="12.75">
      <c r="G613" s="14"/>
    </row>
    <row r="614" spans="7:7" ht="12.75">
      <c r="G614" s="14"/>
    </row>
    <row r="615" spans="7:7" ht="12.75">
      <c r="G615" s="14"/>
    </row>
    <row r="616" spans="7:7" ht="12.75">
      <c r="G616" s="14"/>
    </row>
    <row r="617" spans="7:7" ht="12.75">
      <c r="G617" s="14"/>
    </row>
    <row r="618" spans="7:7" ht="12.75">
      <c r="G618" s="14"/>
    </row>
    <row r="619" spans="7:7" ht="12.75">
      <c r="G619" s="14"/>
    </row>
    <row r="620" spans="7:7" ht="12.75">
      <c r="G620" s="14"/>
    </row>
    <row r="621" spans="7:7" ht="12.75">
      <c r="G621" s="14"/>
    </row>
    <row r="622" spans="7:7" ht="12.75">
      <c r="G622" s="14"/>
    </row>
    <row r="623" spans="7:7" ht="12.75">
      <c r="G623" s="14"/>
    </row>
    <row r="624" spans="7:7" ht="12.75">
      <c r="G624" s="14"/>
    </row>
    <row r="625" spans="7:7" ht="12.75">
      <c r="G625" s="14"/>
    </row>
    <row r="626" spans="7:7" ht="12.75">
      <c r="G626" s="14"/>
    </row>
    <row r="627" spans="7:7" ht="12.75">
      <c r="G627" s="14"/>
    </row>
    <row r="628" spans="7:7" ht="12.75">
      <c r="G628" s="14"/>
    </row>
    <row r="629" spans="7:7" ht="12.75">
      <c r="G629" s="14"/>
    </row>
    <row r="630" spans="7:7" ht="12.75">
      <c r="G630" s="14"/>
    </row>
    <row r="631" spans="7:7" ht="12.75">
      <c r="G631" s="14"/>
    </row>
    <row r="632" spans="7:7" ht="12.75">
      <c r="G632" s="14"/>
    </row>
    <row r="633" spans="7:7" ht="12.75">
      <c r="G633" s="14"/>
    </row>
    <row r="634" spans="7:7" ht="12.75">
      <c r="G634" s="14"/>
    </row>
    <row r="635" spans="7:7" ht="12.75">
      <c r="G635" s="14"/>
    </row>
    <row r="636" spans="7:7" ht="12.75">
      <c r="G636" s="14"/>
    </row>
    <row r="637" spans="7:7" ht="12.75">
      <c r="G637" s="14"/>
    </row>
    <row r="638" spans="7:7" ht="12.75">
      <c r="G638" s="14"/>
    </row>
    <row r="639" spans="7:7" ht="12.75">
      <c r="G639" s="14"/>
    </row>
    <row r="640" spans="7:7" ht="12.75">
      <c r="G640" s="14"/>
    </row>
    <row r="641" spans="7:7" ht="12.75">
      <c r="G641" s="14"/>
    </row>
    <row r="642" spans="7:7" ht="12.75">
      <c r="G642" s="14"/>
    </row>
    <row r="643" spans="7:7" ht="12.75">
      <c r="G643" s="14"/>
    </row>
    <row r="644" spans="7:7" ht="12.75">
      <c r="G644" s="14"/>
    </row>
    <row r="645" spans="7:7" ht="12.75">
      <c r="G645" s="14"/>
    </row>
    <row r="646" spans="7:7" ht="12.75">
      <c r="G646" s="14"/>
    </row>
    <row r="647" spans="7:7" ht="12.75">
      <c r="G647" s="14"/>
    </row>
    <row r="648" spans="7:7" ht="12.75">
      <c r="G648" s="14"/>
    </row>
    <row r="649" spans="7:7" ht="12.75">
      <c r="G649" s="14"/>
    </row>
    <row r="650" spans="7:7" ht="12.75">
      <c r="G650" s="14"/>
    </row>
    <row r="651" spans="7:7" ht="12.75">
      <c r="G651" s="14"/>
    </row>
    <row r="652" spans="7:7" ht="12.75">
      <c r="G652" s="14"/>
    </row>
    <row r="653" spans="7:7" ht="12.75">
      <c r="G653" s="14"/>
    </row>
    <row r="654" spans="7:7" ht="12.75">
      <c r="G654" s="14"/>
    </row>
    <row r="655" spans="7:7" ht="12.75">
      <c r="G655" s="14"/>
    </row>
    <row r="656" spans="7:7" ht="12.75">
      <c r="G656" s="14"/>
    </row>
    <row r="657" spans="7:7" ht="12.75">
      <c r="G657" s="14"/>
    </row>
    <row r="658" spans="7:7" ht="12.75">
      <c r="G658" s="14"/>
    </row>
    <row r="659" spans="7:7" ht="12.75">
      <c r="G659" s="14"/>
    </row>
    <row r="660" spans="7:7" ht="12.75">
      <c r="G660" s="14"/>
    </row>
    <row r="661" spans="7:7" ht="12.75">
      <c r="G661" s="14"/>
    </row>
    <row r="662" spans="7:7" ht="12.75">
      <c r="G662" s="14"/>
    </row>
    <row r="663" spans="7:7" ht="12.75">
      <c r="G663" s="14"/>
    </row>
    <row r="664" spans="7:7" ht="12.75">
      <c r="G664" s="14"/>
    </row>
    <row r="665" spans="7:7" ht="12.75">
      <c r="G665" s="14"/>
    </row>
    <row r="666" spans="7:7" ht="12.75">
      <c r="G666" s="14"/>
    </row>
    <row r="667" spans="7:7" ht="12.75">
      <c r="G667" s="14"/>
    </row>
    <row r="668" spans="7:7" ht="12.75">
      <c r="G668" s="14"/>
    </row>
    <row r="669" spans="7:7" ht="12.75">
      <c r="G669" s="14"/>
    </row>
    <row r="670" spans="7:7" ht="12.75">
      <c r="G670" s="14"/>
    </row>
    <row r="671" spans="7:7" ht="12.75">
      <c r="G671" s="14"/>
    </row>
    <row r="672" spans="7:7" ht="12.75">
      <c r="G672" s="14"/>
    </row>
    <row r="673" spans="7:7" ht="12.75">
      <c r="G673" s="14"/>
    </row>
    <row r="674" spans="7:7" ht="12.75">
      <c r="G674" s="14"/>
    </row>
    <row r="675" spans="7:7" ht="12.75">
      <c r="G675" s="14"/>
    </row>
    <row r="676" spans="7:7" ht="12.75">
      <c r="G676" s="14"/>
    </row>
    <row r="677" spans="7:7" ht="12.75">
      <c r="G677" s="14"/>
    </row>
    <row r="678" spans="7:7" ht="12.75">
      <c r="G678" s="14"/>
    </row>
    <row r="679" spans="7:7" ht="12.75">
      <c r="G679" s="14"/>
    </row>
    <row r="680" spans="7:7" ht="12.75">
      <c r="G680" s="14"/>
    </row>
    <row r="681" spans="7:7" ht="12.75">
      <c r="G681" s="14"/>
    </row>
    <row r="682" spans="7:7" ht="12.75">
      <c r="G682" s="14"/>
    </row>
    <row r="683" spans="7:7" ht="12.75">
      <c r="G683" s="14"/>
    </row>
    <row r="684" spans="7:7" ht="12.75">
      <c r="G684" s="14"/>
    </row>
    <row r="685" spans="7:7" ht="12.75">
      <c r="G685" s="14"/>
    </row>
    <row r="686" spans="7:7" ht="12.75">
      <c r="G686" s="14"/>
    </row>
    <row r="687" spans="7:7" ht="12.75">
      <c r="G687" s="14"/>
    </row>
    <row r="688" spans="7:7" ht="12.75">
      <c r="G688" s="14"/>
    </row>
    <row r="689" spans="7:7" ht="12.75">
      <c r="G689" s="14"/>
    </row>
    <row r="690" spans="7:7" ht="12.75">
      <c r="G690" s="14"/>
    </row>
    <row r="691" spans="7:7" ht="12.75">
      <c r="G691" s="14"/>
    </row>
    <row r="692" spans="7:7" ht="12.75">
      <c r="G692" s="14"/>
    </row>
    <row r="693" spans="7:7" ht="12.75">
      <c r="G693" s="14"/>
    </row>
    <row r="694" spans="7:7" ht="12.75">
      <c r="G694" s="14"/>
    </row>
    <row r="695" spans="7:7" ht="12.75">
      <c r="G695" s="14"/>
    </row>
    <row r="696" spans="7:7" ht="12.75">
      <c r="G696" s="14"/>
    </row>
    <row r="697" spans="7:7" ht="12.75">
      <c r="G697" s="14"/>
    </row>
    <row r="698" spans="7:7" ht="12.75">
      <c r="G698" s="14"/>
    </row>
    <row r="699" spans="7:7" ht="12.75">
      <c r="G699" s="14"/>
    </row>
    <row r="700" spans="7:7" ht="12.75">
      <c r="G700" s="14"/>
    </row>
    <row r="701" spans="7:7" ht="12.75">
      <c r="G701" s="14"/>
    </row>
    <row r="702" spans="7:7" ht="12.75">
      <c r="G702" s="14"/>
    </row>
    <row r="703" spans="7:7" ht="12.75">
      <c r="G703" s="14"/>
    </row>
    <row r="704" spans="7:7" ht="12.75">
      <c r="G704" s="14"/>
    </row>
    <row r="705" spans="7:7" ht="12.75">
      <c r="G705" s="14"/>
    </row>
    <row r="706" spans="7:7" ht="12.75">
      <c r="G706" s="14"/>
    </row>
    <row r="707" spans="7:7" ht="12.75">
      <c r="G707" s="14"/>
    </row>
    <row r="708" spans="7:7" ht="12.75">
      <c r="G708" s="14"/>
    </row>
    <row r="709" spans="7:7" ht="12.75">
      <c r="G709" s="14"/>
    </row>
    <row r="710" spans="7:7" ht="12.75">
      <c r="G710" s="14"/>
    </row>
    <row r="711" spans="7:7" ht="12.75">
      <c r="G711" s="14"/>
    </row>
    <row r="712" spans="7:7" ht="12.75">
      <c r="G712" s="14"/>
    </row>
    <row r="713" spans="7:7" ht="12.75">
      <c r="G713" s="14"/>
    </row>
    <row r="714" spans="7:7" ht="12.75">
      <c r="G714" s="14"/>
    </row>
    <row r="715" spans="7:7" ht="12.75">
      <c r="G715" s="14"/>
    </row>
    <row r="716" spans="7:7" ht="12.75">
      <c r="G716" s="14"/>
    </row>
    <row r="717" spans="7:7" ht="12.75">
      <c r="G717" s="14"/>
    </row>
    <row r="718" spans="7:7" ht="12.75">
      <c r="G718" s="14"/>
    </row>
    <row r="719" spans="7:7" ht="12.75">
      <c r="G719" s="14"/>
    </row>
    <row r="720" spans="7:7" ht="12.75">
      <c r="G720" s="14"/>
    </row>
    <row r="721" spans="7:7" ht="12.75">
      <c r="G721" s="14"/>
    </row>
    <row r="722" spans="7:7" ht="12.75">
      <c r="G722" s="14"/>
    </row>
    <row r="723" spans="7:7" ht="12.75">
      <c r="G723" s="14"/>
    </row>
    <row r="724" spans="7:7" ht="12.75">
      <c r="G724" s="14"/>
    </row>
    <row r="725" spans="7:7" ht="12.75">
      <c r="G725" s="14"/>
    </row>
    <row r="726" spans="7:7" ht="12.75">
      <c r="G726" s="14"/>
    </row>
    <row r="727" spans="7:7" ht="12.75">
      <c r="G727" s="14"/>
    </row>
    <row r="728" spans="7:7" ht="12.75">
      <c r="G728" s="14"/>
    </row>
    <row r="729" spans="7:7" ht="12.75">
      <c r="G729" s="14"/>
    </row>
    <row r="730" spans="7:7" ht="12.75">
      <c r="G730" s="14"/>
    </row>
    <row r="731" spans="7:7" ht="12.75">
      <c r="G731" s="14"/>
    </row>
    <row r="732" spans="7:7" ht="12.75">
      <c r="G732" s="14"/>
    </row>
    <row r="733" spans="7:7" ht="12.75">
      <c r="G733" s="14"/>
    </row>
    <row r="734" spans="7:7" ht="12.75">
      <c r="G734" s="14"/>
    </row>
    <row r="735" spans="7:7" ht="12.75">
      <c r="G735" s="14"/>
    </row>
    <row r="736" spans="7:7" ht="12.75">
      <c r="G736" s="14"/>
    </row>
    <row r="737" spans="7:7" ht="12.75">
      <c r="G737" s="14"/>
    </row>
    <row r="738" spans="7:7" ht="12.75">
      <c r="G738" s="14"/>
    </row>
    <row r="739" spans="7:7" ht="12.75">
      <c r="G739" s="14"/>
    </row>
    <row r="740" spans="7:7" ht="12.75">
      <c r="G740" s="14"/>
    </row>
    <row r="741" spans="7:7" ht="12.75">
      <c r="G741" s="14"/>
    </row>
    <row r="742" spans="7:7" ht="12.75">
      <c r="G742" s="14"/>
    </row>
    <row r="743" spans="7:7" ht="12.75">
      <c r="G743" s="14"/>
    </row>
    <row r="744" spans="7:7" ht="12.75">
      <c r="G744" s="14"/>
    </row>
    <row r="745" spans="7:7" ht="12.75">
      <c r="G745" s="14"/>
    </row>
    <row r="746" spans="7:7" ht="12.75">
      <c r="G746" s="14"/>
    </row>
    <row r="747" spans="7:7" ht="12.75">
      <c r="G747" s="14"/>
    </row>
    <row r="748" spans="7:7" ht="12.75">
      <c r="G748" s="14"/>
    </row>
    <row r="749" spans="7:7" ht="12.75">
      <c r="G749" s="14"/>
    </row>
    <row r="750" spans="7:7" ht="12.75">
      <c r="G750" s="14"/>
    </row>
    <row r="751" spans="7:7" ht="12.75">
      <c r="G751" s="14"/>
    </row>
    <row r="752" spans="7:7" ht="12.75">
      <c r="G752" s="14"/>
    </row>
    <row r="753" spans="7:7" ht="12.75">
      <c r="G753" s="14"/>
    </row>
    <row r="754" spans="7:7" ht="12.75">
      <c r="G754" s="14"/>
    </row>
    <row r="755" spans="7:7" ht="12.75">
      <c r="G755" s="14"/>
    </row>
    <row r="756" spans="7:7" ht="12.75">
      <c r="G756" s="14"/>
    </row>
    <row r="757" spans="7:7" ht="12.75">
      <c r="G757" s="14"/>
    </row>
    <row r="758" spans="7:7" ht="12.75">
      <c r="G758" s="14"/>
    </row>
    <row r="759" spans="7:7" ht="12.75">
      <c r="G759" s="14"/>
    </row>
    <row r="760" spans="7:7" ht="12.75">
      <c r="G760" s="14"/>
    </row>
    <row r="761" spans="7:7" ht="12.75">
      <c r="G761" s="14"/>
    </row>
    <row r="762" spans="7:7" ht="12.75">
      <c r="G762" s="14"/>
    </row>
    <row r="763" spans="7:7" ht="12.75">
      <c r="G763" s="14"/>
    </row>
    <row r="764" spans="7:7" ht="12.75">
      <c r="G764" s="14"/>
    </row>
    <row r="765" spans="7:7" ht="12.75">
      <c r="G765" s="14"/>
    </row>
    <row r="766" spans="7:7" ht="12.75">
      <c r="G766" s="14"/>
    </row>
    <row r="767" spans="7:7" ht="12.75">
      <c r="G767" s="14"/>
    </row>
    <row r="768" spans="7:7" ht="12.75">
      <c r="G768" s="14"/>
    </row>
    <row r="769" spans="7:7" ht="12.75">
      <c r="G769" s="14"/>
    </row>
    <row r="770" spans="7:7" ht="12.75">
      <c r="G770" s="14"/>
    </row>
    <row r="771" spans="7:7" ht="12.75">
      <c r="G771" s="14"/>
    </row>
    <row r="772" spans="7:7" ht="12.75">
      <c r="G772" s="14"/>
    </row>
    <row r="773" spans="7:7" ht="12.75">
      <c r="G773" s="14"/>
    </row>
    <row r="774" spans="7:7" ht="12.75">
      <c r="G774" s="14"/>
    </row>
    <row r="775" spans="7:7" ht="12.75">
      <c r="G775" s="14"/>
    </row>
    <row r="776" spans="7:7" ht="12.75">
      <c r="G776" s="14"/>
    </row>
    <row r="777" spans="7:7" ht="12.75">
      <c r="G777" s="14"/>
    </row>
    <row r="778" spans="7:7" ht="12.75">
      <c r="G778" s="14"/>
    </row>
    <row r="779" spans="7:7" ht="12.75">
      <c r="G779" s="14"/>
    </row>
    <row r="780" spans="7:7" ht="12.75">
      <c r="G780" s="14"/>
    </row>
    <row r="781" spans="7:7" ht="12.75">
      <c r="G781" s="14"/>
    </row>
    <row r="782" spans="7:7" ht="12.75">
      <c r="G782" s="14"/>
    </row>
    <row r="783" spans="7:7" ht="12.75">
      <c r="G783" s="14"/>
    </row>
    <row r="784" spans="7:7" ht="12.75">
      <c r="G784" s="14"/>
    </row>
    <row r="785" spans="7:7" ht="12.75">
      <c r="G785" s="14"/>
    </row>
    <row r="786" spans="7:7" ht="12.75">
      <c r="G786" s="14"/>
    </row>
    <row r="787" spans="7:7" ht="12.75">
      <c r="G787" s="14"/>
    </row>
    <row r="788" spans="7:7" ht="12.75">
      <c r="G788" s="14"/>
    </row>
    <row r="789" spans="7:7" ht="12.75">
      <c r="G789" s="14"/>
    </row>
    <row r="790" spans="7:7" ht="12.75">
      <c r="G790" s="14"/>
    </row>
    <row r="791" spans="7:7" ht="12.75">
      <c r="G791" s="14"/>
    </row>
    <row r="792" spans="7:7" ht="12.75">
      <c r="G792" s="14"/>
    </row>
    <row r="793" spans="7:7" ht="12.75">
      <c r="G793" s="14"/>
    </row>
    <row r="794" spans="7:7" ht="12.75">
      <c r="G794" s="14"/>
    </row>
    <row r="795" spans="7:7" ht="12.75">
      <c r="G795" s="14"/>
    </row>
    <row r="796" spans="7:7" ht="12.75">
      <c r="G796" s="14"/>
    </row>
    <row r="797" spans="7:7" ht="12.75">
      <c r="G797" s="14"/>
    </row>
    <row r="798" spans="7:7" ht="12.75">
      <c r="G798" s="14"/>
    </row>
    <row r="799" spans="7:7" ht="12.75">
      <c r="G799" s="14"/>
    </row>
    <row r="800" spans="7:7" ht="12.75">
      <c r="G800" s="14"/>
    </row>
    <row r="801" spans="7:7" ht="12.75">
      <c r="G801" s="14"/>
    </row>
    <row r="802" spans="7:7" ht="12.75">
      <c r="G802" s="14"/>
    </row>
    <row r="803" spans="7:7" ht="12.75">
      <c r="G803" s="14"/>
    </row>
    <row r="804" spans="7:7" ht="12.75">
      <c r="G804" s="14"/>
    </row>
    <row r="805" spans="7:7" ht="12.75">
      <c r="G805" s="14"/>
    </row>
    <row r="806" spans="7:7" ht="12.75">
      <c r="G806" s="14"/>
    </row>
    <row r="807" spans="7:7" ht="12.75">
      <c r="G807" s="14"/>
    </row>
    <row r="808" spans="7:7" ht="12.75">
      <c r="G808" s="14"/>
    </row>
    <row r="809" spans="7:7" ht="12.75">
      <c r="G809" s="14"/>
    </row>
    <row r="810" spans="7:7" ht="12.75">
      <c r="G810" s="14"/>
    </row>
    <row r="811" spans="7:7" ht="12.75">
      <c r="G811" s="14"/>
    </row>
    <row r="812" spans="7:7" ht="12.75">
      <c r="G812" s="14"/>
    </row>
    <row r="813" spans="7:7" ht="12.75">
      <c r="G813" s="14"/>
    </row>
    <row r="814" spans="7:7" ht="12.75">
      <c r="G814" s="14"/>
    </row>
    <row r="815" spans="7:7" ht="12.75">
      <c r="G815" s="14"/>
    </row>
    <row r="816" spans="7:7" ht="12.75">
      <c r="G816" s="14"/>
    </row>
    <row r="817" spans="7:7" ht="12.75">
      <c r="G817" s="14"/>
    </row>
    <row r="818" spans="7:7" ht="12.75">
      <c r="G818" s="14"/>
    </row>
    <row r="819" spans="7:7" ht="12.75">
      <c r="G819" s="14"/>
    </row>
    <row r="820" spans="7:7" ht="12.75">
      <c r="G820" s="14"/>
    </row>
    <row r="821" spans="7:7" ht="12.75">
      <c r="G821" s="14"/>
    </row>
    <row r="822" spans="7:7" ht="12.75">
      <c r="G822" s="14"/>
    </row>
    <row r="823" spans="7:7" ht="12.75">
      <c r="G823" s="14"/>
    </row>
    <row r="824" spans="7:7" ht="12.75">
      <c r="G824" s="14"/>
    </row>
    <row r="825" spans="7:7" ht="12.75">
      <c r="G825" s="14"/>
    </row>
    <row r="826" spans="7:7" ht="12.75">
      <c r="G826" s="14"/>
    </row>
    <row r="827" spans="7:7" ht="12.75">
      <c r="G827" s="14"/>
    </row>
    <row r="828" spans="7:7" ht="12.75">
      <c r="G828" s="14"/>
    </row>
    <row r="829" spans="7:7" ht="12.75">
      <c r="G829" s="14"/>
    </row>
    <row r="830" spans="7:7" ht="12.75">
      <c r="G830" s="14"/>
    </row>
    <row r="831" spans="7:7" ht="12.75">
      <c r="G831" s="14"/>
    </row>
    <row r="832" spans="7:7" ht="12.75">
      <c r="G832" s="14"/>
    </row>
    <row r="833" spans="7:7" ht="12.75">
      <c r="G833" s="14"/>
    </row>
    <row r="834" spans="7:7" ht="12.75">
      <c r="G834" s="14"/>
    </row>
    <row r="835" spans="7:7" ht="12.75">
      <c r="G835" s="14"/>
    </row>
    <row r="836" spans="7:7" ht="12.75">
      <c r="G836" s="14"/>
    </row>
    <row r="837" spans="7:7" ht="12.75">
      <c r="G837" s="14"/>
    </row>
    <row r="838" spans="7:7" ht="12.75">
      <c r="G838" s="14"/>
    </row>
    <row r="839" spans="7:7" ht="12.75">
      <c r="G839" s="14"/>
    </row>
    <row r="840" spans="7:7" ht="12.75">
      <c r="G840" s="14"/>
    </row>
    <row r="841" spans="7:7" ht="12.75">
      <c r="G841" s="14"/>
    </row>
    <row r="842" spans="7:7" ht="12.75">
      <c r="G842" s="14"/>
    </row>
    <row r="843" spans="7:7" ht="12.75">
      <c r="G843" s="14"/>
    </row>
    <row r="844" spans="7:7" ht="12.75">
      <c r="G844" s="14"/>
    </row>
    <row r="845" spans="7:7" ht="12.75">
      <c r="G845" s="14"/>
    </row>
    <row r="846" spans="7:7" ht="12.75">
      <c r="G846" s="14"/>
    </row>
    <row r="847" spans="7:7" ht="12.75">
      <c r="G847" s="14"/>
    </row>
    <row r="848" spans="7:7" ht="12.75">
      <c r="G848" s="14"/>
    </row>
    <row r="849" spans="7:7" ht="12.75">
      <c r="G849" s="14"/>
    </row>
    <row r="850" spans="7:7" ht="12.75">
      <c r="G850" s="14"/>
    </row>
    <row r="851" spans="7:7" ht="12.75">
      <c r="G851" s="14"/>
    </row>
    <row r="852" spans="7:7" ht="12.75">
      <c r="G852" s="14"/>
    </row>
    <row r="853" spans="7:7" ht="12.75">
      <c r="G853" s="14"/>
    </row>
    <row r="854" spans="7:7" ht="12.75">
      <c r="G854" s="14"/>
    </row>
    <row r="855" spans="7:7" ht="12.75">
      <c r="G855" s="14"/>
    </row>
    <row r="856" spans="7:7" ht="12.75">
      <c r="G856" s="14"/>
    </row>
    <row r="857" spans="7:7" ht="12.75">
      <c r="G857" s="14"/>
    </row>
    <row r="858" spans="7:7" ht="12.75">
      <c r="G858" s="14"/>
    </row>
    <row r="859" spans="7:7" ht="12.75">
      <c r="G859" s="14"/>
    </row>
    <row r="860" spans="7:7" ht="12.75">
      <c r="G860" s="14"/>
    </row>
    <row r="861" spans="7:7" ht="12.75">
      <c r="G861" s="14"/>
    </row>
    <row r="862" spans="7:7" ht="12.75">
      <c r="G862" s="14"/>
    </row>
    <row r="863" spans="7:7" ht="12.75">
      <c r="G863" s="14"/>
    </row>
    <row r="864" spans="7:7" ht="12.75">
      <c r="G864" s="14"/>
    </row>
    <row r="865" spans="7:7" ht="12.75">
      <c r="G865" s="14"/>
    </row>
    <row r="866" spans="7:7" ht="12.75">
      <c r="G866" s="14"/>
    </row>
    <row r="867" spans="7:7" ht="12.75">
      <c r="G867" s="14"/>
    </row>
    <row r="868" spans="7:7" ht="12.75">
      <c r="G868" s="14"/>
    </row>
    <row r="869" spans="7:7" ht="12.75">
      <c r="G869" s="14"/>
    </row>
    <row r="870" spans="7:7" ht="12.75">
      <c r="G870" s="14"/>
    </row>
    <row r="871" spans="7:7" ht="12.75">
      <c r="G871" s="14"/>
    </row>
    <row r="872" spans="7:7" ht="12.75">
      <c r="G872" s="14"/>
    </row>
    <row r="873" spans="7:7" ht="12.75">
      <c r="G873" s="14"/>
    </row>
    <row r="874" spans="7:7" ht="12.75">
      <c r="G874" s="14"/>
    </row>
    <row r="875" spans="7:7" ht="12.75">
      <c r="G875" s="14"/>
    </row>
    <row r="876" spans="7:7" ht="12.75">
      <c r="G876" s="14"/>
    </row>
    <row r="877" spans="7:7" ht="12.75">
      <c r="G877" s="14"/>
    </row>
    <row r="878" spans="7:7" ht="12.75">
      <c r="G878" s="14"/>
    </row>
    <row r="879" spans="7:7" ht="12.75">
      <c r="G879" s="14"/>
    </row>
    <row r="880" spans="7:7" ht="12.75">
      <c r="G880" s="14"/>
    </row>
    <row r="881" spans="7:7" ht="12.75">
      <c r="G881" s="14"/>
    </row>
    <row r="882" spans="7:7" ht="12.75">
      <c r="G882" s="14"/>
    </row>
    <row r="883" spans="7:7" ht="12.75">
      <c r="G883" s="14"/>
    </row>
    <row r="884" spans="7:7" ht="12.75">
      <c r="G884" s="14"/>
    </row>
    <row r="885" spans="7:7" ht="12.75">
      <c r="G885" s="14"/>
    </row>
    <row r="886" spans="7:7" ht="12.75">
      <c r="G886" s="14"/>
    </row>
    <row r="887" spans="7:7" ht="12.75">
      <c r="G887" s="14"/>
    </row>
    <row r="888" spans="7:7" ht="12.75">
      <c r="G888" s="14"/>
    </row>
    <row r="889" spans="7:7" ht="12.75">
      <c r="G889" s="14"/>
    </row>
    <row r="890" spans="7:7" ht="12.75">
      <c r="G890" s="14"/>
    </row>
    <row r="891" spans="7:7" ht="12.75">
      <c r="G891" s="14"/>
    </row>
    <row r="892" spans="7:7" ht="12.75">
      <c r="G892" s="14"/>
    </row>
    <row r="893" spans="7:7" ht="12.75">
      <c r="G893" s="14"/>
    </row>
    <row r="894" spans="7:7" ht="12.75">
      <c r="G894" s="14"/>
    </row>
    <row r="895" spans="7:7" ht="12.75">
      <c r="G895" s="14"/>
    </row>
    <row r="896" spans="7:7" ht="12.75">
      <c r="G896" s="14"/>
    </row>
    <row r="897" spans="7:7" ht="12.75">
      <c r="G897" s="14"/>
    </row>
    <row r="898" spans="7:7" ht="12.75">
      <c r="G898" s="14"/>
    </row>
    <row r="899" spans="7:7" ht="12.75">
      <c r="G899" s="14"/>
    </row>
    <row r="900" spans="7:7" ht="12.75">
      <c r="G900" s="14"/>
    </row>
    <row r="901" spans="7:7" ht="12.75">
      <c r="G901" s="14"/>
    </row>
    <row r="902" spans="7:7" ht="12.75">
      <c r="G902" s="14"/>
    </row>
    <row r="903" spans="7:7" ht="12.75">
      <c r="G903" s="14"/>
    </row>
    <row r="904" spans="7:7" ht="12.75">
      <c r="G904" s="14"/>
    </row>
    <row r="905" spans="7:7" ht="12.75">
      <c r="G905" s="14"/>
    </row>
    <row r="906" spans="7:7" ht="12.75">
      <c r="G906" s="14"/>
    </row>
    <row r="907" spans="7:7" ht="12.75">
      <c r="G907" s="14"/>
    </row>
    <row r="908" spans="7:7" ht="12.75">
      <c r="G908" s="14"/>
    </row>
    <row r="909" spans="7:7" ht="12.75">
      <c r="G909" s="14"/>
    </row>
    <row r="910" spans="7:7" ht="12.75">
      <c r="G910" s="14"/>
    </row>
    <row r="911" spans="7:7" ht="12.75">
      <c r="G911" s="14"/>
    </row>
    <row r="912" spans="7:7" ht="12.75">
      <c r="G912" s="14"/>
    </row>
    <row r="913" spans="7:7" ht="12.75">
      <c r="G913" s="14"/>
    </row>
    <row r="914" spans="7:7" ht="12.75">
      <c r="G914" s="14"/>
    </row>
    <row r="915" spans="7:7" ht="12.75">
      <c r="G915" s="14"/>
    </row>
    <row r="916" spans="7:7" ht="12.75">
      <c r="G916" s="14"/>
    </row>
    <row r="917" spans="7:7" ht="12.75">
      <c r="G917" s="14"/>
    </row>
    <row r="918" spans="7:7" ht="12.75">
      <c r="G918" s="14"/>
    </row>
    <row r="919" spans="7:7" ht="12.75">
      <c r="G919" s="14"/>
    </row>
    <row r="920" spans="7:7" ht="12.75">
      <c r="G920" s="14"/>
    </row>
    <row r="921" spans="7:7" ht="12.75">
      <c r="G921" s="14"/>
    </row>
    <row r="922" spans="7:7" ht="12.75">
      <c r="G922" s="14"/>
    </row>
    <row r="923" spans="7:7" ht="12.75">
      <c r="G923" s="14"/>
    </row>
    <row r="924" spans="7:7" ht="12.75">
      <c r="G924" s="14"/>
    </row>
    <row r="925" spans="7:7" ht="12.75">
      <c r="G925" s="14"/>
    </row>
    <row r="926" spans="7:7" ht="12.75">
      <c r="G926" s="14"/>
    </row>
    <row r="927" spans="7:7" ht="12.75">
      <c r="G927" s="14"/>
    </row>
    <row r="928" spans="7:7" ht="12.75">
      <c r="G928" s="14"/>
    </row>
    <row r="929" spans="7:7" ht="12.75">
      <c r="G929" s="14"/>
    </row>
    <row r="930" spans="7:7" ht="12.75">
      <c r="G930" s="14"/>
    </row>
    <row r="931" spans="7:7" ht="12.75">
      <c r="G931" s="14"/>
    </row>
    <row r="932" spans="7:7" ht="12.75">
      <c r="G932" s="14"/>
    </row>
    <row r="933" spans="7:7" ht="12.75">
      <c r="G933" s="14"/>
    </row>
    <row r="934" spans="7:7" ht="12.75">
      <c r="G934" s="14"/>
    </row>
    <row r="935" spans="7:7" ht="12.75">
      <c r="G935" s="14"/>
    </row>
    <row r="936" spans="7:7" ht="12.75">
      <c r="G936" s="14"/>
    </row>
    <row r="937" spans="7:7" ht="12.75">
      <c r="G937" s="14"/>
    </row>
    <row r="938" spans="7:7" ht="12.75">
      <c r="G938" s="14"/>
    </row>
    <row r="939" spans="7:7" ht="12.75">
      <c r="G939" s="14"/>
    </row>
    <row r="940" spans="7:7" ht="12.75">
      <c r="G940" s="14"/>
    </row>
    <row r="941" spans="7:7" ht="12.75">
      <c r="G941" s="14"/>
    </row>
    <row r="942" spans="7:7" ht="12.75">
      <c r="G942" s="14"/>
    </row>
    <row r="943" spans="7:7" ht="12.75">
      <c r="G943" s="14"/>
    </row>
    <row r="944" spans="7:7" ht="12.75">
      <c r="G944" s="14"/>
    </row>
    <row r="945" spans="7:7" ht="12.75">
      <c r="G945" s="14"/>
    </row>
    <row r="946" spans="7:7" ht="12.75">
      <c r="G946" s="14"/>
    </row>
    <row r="947" spans="7:7" ht="12.75">
      <c r="G947" s="14"/>
    </row>
    <row r="948" spans="7:7" ht="12.75">
      <c r="G948" s="14"/>
    </row>
    <row r="949" spans="7:7" ht="12.75">
      <c r="G949" s="14"/>
    </row>
    <row r="950" spans="7:7" ht="12.75">
      <c r="G950" s="14"/>
    </row>
    <row r="951" spans="7:7" ht="12.75">
      <c r="G951" s="14"/>
    </row>
    <row r="952" spans="7:7" ht="12.75">
      <c r="G952" s="14"/>
    </row>
    <row r="953" spans="7:7" ht="12.75">
      <c r="G953" s="14"/>
    </row>
    <row r="954" spans="7:7" ht="12.75">
      <c r="G954" s="14"/>
    </row>
    <row r="955" spans="7:7" ht="12.75">
      <c r="G955" s="14"/>
    </row>
    <row r="956" spans="7:7" ht="12.75">
      <c r="G956" s="14"/>
    </row>
    <row r="957" spans="7:7" ht="12.75">
      <c r="G957" s="14"/>
    </row>
    <row r="958" spans="7:7" ht="12.75">
      <c r="G958" s="14"/>
    </row>
    <row r="959" spans="7:7" ht="12.75">
      <c r="G959" s="14"/>
    </row>
    <row r="960" spans="7:7" ht="12.75">
      <c r="G960" s="14"/>
    </row>
    <row r="961" spans="7:7" ht="12.75">
      <c r="G961" s="14"/>
    </row>
    <row r="962" spans="7:7" ht="12.75">
      <c r="G962" s="14"/>
    </row>
    <row r="963" spans="7:7" ht="12.75">
      <c r="G963" s="14"/>
    </row>
    <row r="964" spans="7:7" ht="12.75">
      <c r="G964" s="14"/>
    </row>
    <row r="965" spans="7:7" ht="12.75">
      <c r="G965" s="14"/>
    </row>
    <row r="966" spans="7:7" ht="12.75">
      <c r="G966" s="14"/>
    </row>
    <row r="967" spans="7:7" ht="12.75">
      <c r="G967" s="14"/>
    </row>
    <row r="968" spans="7:7" ht="12.75">
      <c r="G968" s="14"/>
    </row>
    <row r="969" spans="7:7" ht="12.75">
      <c r="G969" s="14"/>
    </row>
    <row r="970" spans="7:7" ht="12.75">
      <c r="G970" s="14"/>
    </row>
    <row r="971" spans="7:7" ht="12.75">
      <c r="G971" s="14"/>
    </row>
    <row r="972" spans="7:7" ht="12.75">
      <c r="G972" s="14"/>
    </row>
    <row r="973" spans="7:7" ht="12.75">
      <c r="G973" s="14"/>
    </row>
    <row r="974" spans="7:7" ht="12.75">
      <c r="G974" s="14"/>
    </row>
    <row r="975" spans="7:7" ht="12.75">
      <c r="G975" s="14"/>
    </row>
    <row r="976" spans="7:7" ht="12.75">
      <c r="G976" s="14"/>
    </row>
    <row r="977" spans="7:7" ht="12.75">
      <c r="G977" s="14"/>
    </row>
    <row r="978" spans="7:7" ht="12.75">
      <c r="G978" s="14"/>
    </row>
    <row r="979" spans="7:7" ht="12.75">
      <c r="G979" s="14"/>
    </row>
    <row r="980" spans="7:7" ht="12.75">
      <c r="G980" s="14"/>
    </row>
    <row r="981" spans="7:7" ht="12.75">
      <c r="G981" s="14"/>
    </row>
    <row r="982" spans="7:7" ht="12.75">
      <c r="G982" s="14"/>
    </row>
    <row r="983" spans="7:7" ht="12.75">
      <c r="G983" s="14"/>
    </row>
    <row r="984" spans="7:7" ht="12.75">
      <c r="G984" s="14"/>
    </row>
    <row r="985" spans="7:7" ht="12.75">
      <c r="G985" s="14"/>
    </row>
    <row r="986" spans="7:7" ht="12.75">
      <c r="G986" s="14"/>
    </row>
    <row r="987" spans="7:7" ht="12.75">
      <c r="G987" s="14"/>
    </row>
    <row r="988" spans="7:7" ht="12.75">
      <c r="G988" s="14"/>
    </row>
    <row r="989" spans="7:7" ht="12.75">
      <c r="G989" s="14"/>
    </row>
    <row r="990" spans="7:7" ht="12.75">
      <c r="G990" s="14"/>
    </row>
    <row r="991" spans="7:7" ht="12.75">
      <c r="G991" s="14"/>
    </row>
    <row r="992" spans="7:7" ht="12.75">
      <c r="G992" s="14"/>
    </row>
    <row r="993" spans="7:7" ht="12.75">
      <c r="G993" s="14"/>
    </row>
    <row r="994" spans="7:7" ht="12.75">
      <c r="G994" s="14"/>
    </row>
    <row r="995" spans="7:7" ht="12.75">
      <c r="G995" s="14"/>
    </row>
    <row r="996" spans="7:7" ht="12.75">
      <c r="G996" s="14"/>
    </row>
    <row r="997" spans="7:7" ht="12.75">
      <c r="G997" s="14"/>
    </row>
    <row r="998" spans="7:7" ht="12.75">
      <c r="G998" s="14"/>
    </row>
    <row r="999" spans="7:7" ht="12.75">
      <c r="G999" s="14"/>
    </row>
    <row r="1000" spans="7:7" ht="12.75">
      <c r="G1000" s="14"/>
    </row>
    <row r="1001" spans="7:7" ht="12.75">
      <c r="G1001" s="14"/>
    </row>
    <row r="1002" spans="7:7" ht="12.75">
      <c r="G1002" s="14"/>
    </row>
    <row r="1003" spans="7:7" ht="12.75">
      <c r="G1003" s="14"/>
    </row>
    <row r="1004" spans="7:7" ht="12.75">
      <c r="G1004" s="14"/>
    </row>
    <row r="1005" spans="7:7" ht="12.75">
      <c r="G1005" s="14"/>
    </row>
    <row r="1006" spans="7:7" ht="12.75">
      <c r="G1006" s="14"/>
    </row>
    <row r="1007" spans="7:7" ht="12.75">
      <c r="G1007" s="14"/>
    </row>
    <row r="1008" spans="7:7" ht="12.75">
      <c r="G1008" s="14"/>
    </row>
    <row r="1009" spans="7:7" ht="12.75">
      <c r="G1009" s="14"/>
    </row>
    <row r="1010" spans="7:7" ht="12.75">
      <c r="G1010" s="14"/>
    </row>
    <row r="1011" spans="7:7" ht="12.75">
      <c r="G1011" s="14"/>
    </row>
    <row r="1012" spans="7:7" ht="12.75">
      <c r="G1012" s="14"/>
    </row>
    <row r="1013" spans="7:7" ht="12.75">
      <c r="G1013" s="14"/>
    </row>
    <row r="1014" spans="7:7" ht="12.75">
      <c r="G1014" s="14"/>
    </row>
    <row r="1015" spans="7:7" ht="12.75">
      <c r="G1015" s="14"/>
    </row>
    <row r="1016" spans="7:7" ht="12.75">
      <c r="G1016" s="14"/>
    </row>
    <row r="1017" spans="7:7" ht="12.75">
      <c r="G1017" s="14"/>
    </row>
    <row r="1018" spans="7:7" ht="12.75">
      <c r="G1018" s="14"/>
    </row>
    <row r="1019" spans="7:7" ht="12.75">
      <c r="G1019" s="14"/>
    </row>
    <row r="1020" spans="7:7" ht="12.75">
      <c r="G1020" s="14"/>
    </row>
    <row r="1021" spans="7:7" ht="12.75">
      <c r="G1021" s="14"/>
    </row>
    <row r="1022" spans="7:7" ht="12.75">
      <c r="G1022" s="14"/>
    </row>
    <row r="1023" spans="7:7" ht="12.75">
      <c r="G1023" s="14"/>
    </row>
    <row r="1024" spans="7:7" ht="12.75">
      <c r="G1024" s="14"/>
    </row>
    <row r="1025" spans="7:7" ht="12.75">
      <c r="G1025" s="14"/>
    </row>
    <row r="1026" spans="7:7" ht="12.75">
      <c r="G1026" s="14"/>
    </row>
    <row r="1027" spans="7:7" ht="12.75">
      <c r="G1027" s="14"/>
    </row>
    <row r="1028" spans="7:7" ht="12.75">
      <c r="G1028" s="14"/>
    </row>
    <row r="1029" spans="7:7" ht="12.75">
      <c r="G1029" s="14"/>
    </row>
    <row r="1030" spans="7:7" ht="12.75">
      <c r="G1030" s="14"/>
    </row>
    <row r="1031" spans="7:7" ht="12.75">
      <c r="G1031" s="14"/>
    </row>
    <row r="1032" spans="7:7" ht="12.75">
      <c r="G1032" s="14"/>
    </row>
    <row r="1033" spans="7:7" ht="12.75">
      <c r="G1033" s="14"/>
    </row>
    <row r="1034" spans="7:7" ht="12.75">
      <c r="G1034" s="14"/>
    </row>
    <row r="1035" spans="7:7" ht="12.75">
      <c r="G1035" s="14"/>
    </row>
    <row r="1036" spans="7:7" ht="12.75">
      <c r="G1036" s="14"/>
    </row>
    <row r="1037" spans="7:7" ht="12.75">
      <c r="G1037" s="14"/>
    </row>
    <row r="1038" spans="7:7" ht="12.75">
      <c r="G1038" s="14"/>
    </row>
    <row r="1039" spans="7:7" ht="12.75">
      <c r="G1039" s="14"/>
    </row>
    <row r="1040" spans="7:7" ht="12.75">
      <c r="G1040" s="14"/>
    </row>
    <row r="1041" spans="7:7" ht="12.75">
      <c r="G1041" s="14"/>
    </row>
    <row r="1042" spans="7:7" ht="12.75">
      <c r="G1042" s="14"/>
    </row>
    <row r="1043" spans="7:7" ht="12.75">
      <c r="G1043" s="14"/>
    </row>
    <row r="1044" spans="7:7" ht="12.75">
      <c r="G1044" s="14"/>
    </row>
    <row r="1045" spans="7:7" ht="12.75">
      <c r="G1045" s="14"/>
    </row>
    <row r="1046" spans="7:7" ht="12.75">
      <c r="G1046" s="14"/>
    </row>
    <row r="1047" spans="7:7" ht="12.75">
      <c r="G1047" s="14"/>
    </row>
    <row r="1048" spans="7:7" ht="12.75">
      <c r="G1048" s="14"/>
    </row>
    <row r="1049" spans="7:7" ht="12.75">
      <c r="G1049" s="14"/>
    </row>
    <row r="1050" spans="7:7" ht="12.75">
      <c r="G1050" s="14"/>
    </row>
    <row r="1051" spans="7:7" ht="12.75">
      <c r="G1051" s="14"/>
    </row>
    <row r="1052" spans="7:7" ht="12.75">
      <c r="G1052" s="14"/>
    </row>
    <row r="1053" spans="7:7" ht="12.75">
      <c r="G1053" s="14"/>
    </row>
    <row r="1054" spans="7:7" ht="12.75">
      <c r="G1054" s="14"/>
    </row>
    <row r="1055" spans="7:7" ht="12.75">
      <c r="G1055" s="14"/>
    </row>
    <row r="1056" spans="7:7" ht="12.75">
      <c r="G1056" s="14"/>
    </row>
    <row r="1057" spans="7:7" ht="12.75">
      <c r="G1057" s="14"/>
    </row>
    <row r="1058" spans="7:7" ht="12.75">
      <c r="G1058" s="14"/>
    </row>
    <row r="1059" spans="7:7" ht="12.75">
      <c r="G1059" s="14"/>
    </row>
    <row r="1060" spans="7:7" ht="12.75">
      <c r="G1060" s="14"/>
    </row>
    <row r="1061" spans="7:7" ht="12.75">
      <c r="G1061" s="14"/>
    </row>
    <row r="1062" spans="7:7" ht="12.75">
      <c r="G1062" s="14"/>
    </row>
    <row r="1063" spans="7:7" ht="12.75">
      <c r="G1063" s="14"/>
    </row>
    <row r="1064" spans="7:7" ht="12.75">
      <c r="G1064" s="14"/>
    </row>
    <row r="1065" spans="7:7" ht="12.75">
      <c r="G1065" s="14"/>
    </row>
    <row r="1066" spans="7:7" ht="12.75">
      <c r="G1066" s="14"/>
    </row>
    <row r="1067" spans="7:7" ht="12.75">
      <c r="G1067" s="14"/>
    </row>
    <row r="1068" spans="7:7" ht="12.75">
      <c r="G1068" s="14"/>
    </row>
    <row r="1069" spans="7:7" ht="12.75">
      <c r="G1069" s="14"/>
    </row>
    <row r="1070" spans="7:7" ht="12.75">
      <c r="G1070" s="14"/>
    </row>
    <row r="1071" spans="7:7" ht="12.75">
      <c r="G1071" s="14"/>
    </row>
    <row r="1072" spans="7:7" ht="12.75">
      <c r="G1072" s="14"/>
    </row>
    <row r="1073" spans="7:7" ht="12.75">
      <c r="G1073" s="14"/>
    </row>
    <row r="1074" spans="7:7" ht="12.75">
      <c r="G1074" s="14"/>
    </row>
    <row r="1075" spans="7:7" ht="12.75">
      <c r="G1075" s="14"/>
    </row>
    <row r="1076" spans="7:7" ht="12.75">
      <c r="G1076" s="14"/>
    </row>
    <row r="1077" spans="7:7" ht="12.75">
      <c r="G107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63"/>
  <sheetViews>
    <sheetView tabSelected="1" workbookViewId="0">
      <selection activeCell="A307" sqref="A307"/>
    </sheetView>
  </sheetViews>
  <sheetFormatPr defaultColWidth="14.42578125" defaultRowHeight="15.75" customHeight="1" outlineLevelRow="3"/>
  <cols>
    <col min="1" max="1" width="63" style="249" customWidth="1"/>
    <col min="2" max="2" width="20.7109375" style="249" bestFit="1" customWidth="1"/>
    <col min="3" max="3" width="35.140625" style="249" customWidth="1"/>
    <col min="4" max="4" width="36.85546875" style="249" customWidth="1"/>
    <col min="5" max="5" width="86.42578125" style="249" customWidth="1"/>
    <col min="6" max="6" width="10.28515625" style="249" customWidth="1"/>
    <col min="7" max="7" width="14.42578125" style="249"/>
    <col min="8" max="8" width="30" style="249" customWidth="1"/>
    <col min="9" max="9" width="40.7109375" style="249" customWidth="1"/>
    <col min="10" max="16384" width="14.42578125" style="249"/>
  </cols>
  <sheetData>
    <row r="1" spans="1:25" ht="37.5" customHeight="1">
      <c r="A1" s="245" t="s">
        <v>0</v>
      </c>
      <c r="B1" s="323" t="s">
        <v>2998</v>
      </c>
      <c r="C1" s="323" t="s">
        <v>4402</v>
      </c>
      <c r="D1" s="245" t="s">
        <v>4403</v>
      </c>
      <c r="E1" s="246" t="s">
        <v>4404</v>
      </c>
      <c r="F1" s="247" t="s">
        <v>4868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</row>
    <row r="2" spans="1:25" ht="12.75">
      <c r="A2" s="250" t="s">
        <v>3003</v>
      </c>
      <c r="B2" s="247"/>
      <c r="C2" s="251" t="s">
        <v>909</v>
      </c>
      <c r="D2" s="247" t="s">
        <v>4405</v>
      </c>
      <c r="E2" s="252" t="str">
        <f t="shared" ref="E2:E3" si="0">CONCATENATE(C2," [",D2,"]")</f>
        <v>++LNC02.07 [Estrutura-civil-ETA1-ETA1A]</v>
      </c>
      <c r="F2" s="253">
        <f t="shared" ref="F2:F304" si="1">LEN(E2)</f>
        <v>39</v>
      </c>
    </row>
    <row r="3" spans="1:25" ht="12.75">
      <c r="A3" s="254"/>
      <c r="B3" s="247"/>
      <c r="C3" s="247" t="str">
        <f>CONCATENATE(C4," ",C2)</f>
        <v>==G1 GH01 ++LNC02.07</v>
      </c>
      <c r="D3" s="247" t="s">
        <v>4406</v>
      </c>
      <c r="E3" s="252" t="str">
        <f t="shared" si="0"/>
        <v>==G1 GH01 ++LNC02.07 [ETA1 e ETA1A]</v>
      </c>
      <c r="F3" s="253">
        <f t="shared" si="1"/>
        <v>35</v>
      </c>
    </row>
    <row r="4" spans="1:25" ht="12.75">
      <c r="A4" s="255" t="s">
        <v>3004</v>
      </c>
      <c r="B4" s="246" t="s">
        <v>3005</v>
      </c>
      <c r="C4" s="256" t="s">
        <v>2750</v>
      </c>
      <c r="D4" s="247" t="s">
        <v>4407</v>
      </c>
      <c r="E4" s="257" t="str">
        <f t="shared" ref="E4:E5" si="2">CONCATENATE(C4," ",$C$2," [",D4,"]")</f>
        <v>==G1 GH01 ++LNC02.07 [Sistemas-ETA1-ETA1A]</v>
      </c>
      <c r="F4" s="253">
        <f t="shared" si="1"/>
        <v>42</v>
      </c>
    </row>
    <row r="5" spans="1:25" ht="12.75" collapsed="1">
      <c r="A5" s="258" t="s">
        <v>3007</v>
      </c>
      <c r="B5" s="247"/>
      <c r="C5" s="251" t="s">
        <v>3008</v>
      </c>
      <c r="D5" s="247" t="s">
        <v>4408</v>
      </c>
      <c r="E5" s="257" t="str">
        <f t="shared" si="2"/>
        <v>==G1 GH01 =G1 ++LNC02.07 [Sistemas-Gerais]</v>
      </c>
      <c r="F5" s="253">
        <f t="shared" si="1"/>
        <v>42</v>
      </c>
    </row>
    <row r="6" spans="1:25" ht="12.75" hidden="1" outlineLevel="1" collapsed="1">
      <c r="A6" s="259" t="s">
        <v>2765</v>
      </c>
      <c r="B6" s="260"/>
      <c r="C6" s="261" t="s">
        <v>3014</v>
      </c>
      <c r="D6" s="247" t="s">
        <v>4409</v>
      </c>
      <c r="E6" s="257" t="str">
        <f t="shared" ref="E6:E54" si="3">CONCATENATE(C6," ",$C$2," [",D6,"]",)</f>
        <v>==G1 GH01 =G1 GDN01 ++LNC02.07 [Sistema-Fornecimento-Quimicos-Geral]</v>
      </c>
      <c r="F6" s="253">
        <f t="shared" si="1"/>
        <v>68</v>
      </c>
    </row>
    <row r="7" spans="1:25" ht="12.75" hidden="1" outlineLevel="2">
      <c r="A7" s="262" t="s">
        <v>3013</v>
      </c>
      <c r="B7" s="263"/>
      <c r="C7" s="264" t="s">
        <v>3044</v>
      </c>
      <c r="D7" s="247" t="s">
        <v>3015</v>
      </c>
      <c r="E7" s="257" t="str">
        <f t="shared" si="3"/>
        <v>==G1 GH01 =G1 GDN01 WP001 ++LNC02.07 [Fornecimento-Carbonato-Sodio]</v>
      </c>
      <c r="F7" s="253">
        <f t="shared" si="1"/>
        <v>67</v>
      </c>
    </row>
    <row r="8" spans="1:25" ht="12.75" hidden="1" outlineLevel="3">
      <c r="A8" s="265" t="s">
        <v>3016</v>
      </c>
      <c r="B8" s="266" t="s">
        <v>3017</v>
      </c>
      <c r="C8" s="267" t="s">
        <v>4410</v>
      </c>
      <c r="D8" s="266" t="s">
        <v>3019</v>
      </c>
      <c r="E8" s="268" t="str">
        <f t="shared" si="3"/>
        <v>==G1 GH01 =G1 GDN01 WP001 -CM01 ++LNC02.07 [Tanque-carbonato-sodio]</v>
      </c>
      <c r="F8" s="253">
        <f t="shared" si="1"/>
        <v>67</v>
      </c>
    </row>
    <row r="9" spans="1:25" ht="12.75" hidden="1" outlineLevel="3">
      <c r="A9" s="265" t="s">
        <v>3035</v>
      </c>
      <c r="B9" s="266" t="s">
        <v>3036</v>
      </c>
      <c r="C9" s="267" t="s">
        <v>4411</v>
      </c>
      <c r="D9" s="266" t="s">
        <v>3038</v>
      </c>
      <c r="E9" s="268" t="str">
        <f t="shared" si="3"/>
        <v>==G1 GH01 =G1 GDN01 WP001 -GQ01 ++LNC02.07 [Bomba-vacuo-carbonato-sodio]</v>
      </c>
      <c r="F9" s="253">
        <f t="shared" si="1"/>
        <v>72</v>
      </c>
    </row>
    <row r="10" spans="1:25" ht="12.75" hidden="1" outlineLevel="3">
      <c r="A10" s="265" t="s">
        <v>3020</v>
      </c>
      <c r="B10" s="266" t="s">
        <v>3021</v>
      </c>
      <c r="C10" s="267" t="s">
        <v>4412</v>
      </c>
      <c r="D10" s="266" t="s">
        <v>3023</v>
      </c>
      <c r="E10" s="268" t="str">
        <f t="shared" si="3"/>
        <v>==G1 GH01 =G1 GDN01 WP001 -CM01 BL01 ++LNC02.07 [Sensor-tanque-carbonato-sodio]</v>
      </c>
      <c r="F10" s="253">
        <f t="shared" si="1"/>
        <v>79</v>
      </c>
    </row>
    <row r="11" spans="1:25" ht="12.75" hidden="1" outlineLevel="3">
      <c r="A11" s="265" t="s">
        <v>3032</v>
      </c>
      <c r="B11" s="266" t="s">
        <v>3033</v>
      </c>
      <c r="C11" s="267" t="s">
        <v>4413</v>
      </c>
      <c r="D11" s="266" t="s">
        <v>3031</v>
      </c>
      <c r="E11" s="268" t="str">
        <f t="shared" si="3"/>
        <v>==G1 GH01 =G1 GDN01 WP001 -QM01 ++LNC02.07 [Valvula-vacuo-carbonato-sodio]</v>
      </c>
      <c r="F11" s="253">
        <f t="shared" si="1"/>
        <v>74</v>
      </c>
    </row>
    <row r="12" spans="1:25" ht="12.75" hidden="1" outlineLevel="3">
      <c r="A12" s="265" t="s">
        <v>3028</v>
      </c>
      <c r="B12" s="266" t="s">
        <v>3029</v>
      </c>
      <c r="C12" s="267" t="s">
        <v>4414</v>
      </c>
      <c r="D12" s="266" t="s">
        <v>3031</v>
      </c>
      <c r="E12" s="268" t="str">
        <f t="shared" si="3"/>
        <v>==G1 GH01 =G1 GDN01 WP001 -QM02 ++LNC02.07 [Valvula-vacuo-carbonato-sodio]</v>
      </c>
      <c r="F12" s="253">
        <f t="shared" si="1"/>
        <v>74</v>
      </c>
    </row>
    <row r="13" spans="1:25" ht="12.75" hidden="1" outlineLevel="3">
      <c r="A13" s="269" t="s">
        <v>3039</v>
      </c>
      <c r="B13" s="266" t="s">
        <v>3040</v>
      </c>
      <c r="C13" s="267" t="s">
        <v>4415</v>
      </c>
      <c r="D13" s="266" t="s">
        <v>3042</v>
      </c>
      <c r="E13" s="268" t="str">
        <f t="shared" si="3"/>
        <v>==G1 GH01 =G1 GDN01 WP001 -GQ01 BT01 ++LNC02.07 [Sensor-Temperatura-bomba-vacuo-carbonato-sodio]</v>
      </c>
      <c r="F13" s="253">
        <f t="shared" si="1"/>
        <v>96</v>
      </c>
    </row>
    <row r="14" spans="1:25" ht="12.75" hidden="1" outlineLevel="3">
      <c r="A14" s="265" t="s">
        <v>3024</v>
      </c>
      <c r="B14" s="266" t="s">
        <v>3025</v>
      </c>
      <c r="C14" s="267" t="s">
        <v>4416</v>
      </c>
      <c r="D14" s="266" t="s">
        <v>3027</v>
      </c>
      <c r="E14" s="268" t="str">
        <f t="shared" si="3"/>
        <v>==G1 GH01 =G1 GDN01 WP001 -CM01 GS01 ++LNC02.07 [Fluidificador-tanque-carbonato-sodio]</v>
      </c>
      <c r="F14" s="253">
        <f t="shared" si="1"/>
        <v>86</v>
      </c>
    </row>
    <row r="15" spans="1:25" ht="12.75" hidden="1" outlineLevel="3">
      <c r="A15" s="265" t="s">
        <v>3043</v>
      </c>
      <c r="B15" s="270"/>
      <c r="C15" s="271" t="s">
        <v>4417</v>
      </c>
      <c r="D15" s="266" t="s">
        <v>4418</v>
      </c>
      <c r="E15" s="268" t="str">
        <f t="shared" si="3"/>
        <v>==G1 GH01 =G1 GDN01 WP001 -WP01 ++LNC02.07 [Tubulacao-transporte-ar]</v>
      </c>
      <c r="F15" s="253">
        <f t="shared" si="1"/>
        <v>68</v>
      </c>
    </row>
    <row r="16" spans="1:25" ht="12.75" hidden="1" outlineLevel="3">
      <c r="A16" s="269" t="s">
        <v>3046</v>
      </c>
      <c r="B16" s="266" t="s">
        <v>3047</v>
      </c>
      <c r="C16" s="267" t="s">
        <v>4419</v>
      </c>
      <c r="D16" s="266" t="s">
        <v>3049</v>
      </c>
      <c r="E16" s="268" t="str">
        <f t="shared" si="3"/>
        <v>==G1 GH01 =G1 GDN01 WP001 -GQ01 QM01 ++LNC02.07 [Valvula-passo-carbonato-sodio]</v>
      </c>
      <c r="F16" s="253">
        <f t="shared" si="1"/>
        <v>79</v>
      </c>
    </row>
    <row r="17" spans="1:6" ht="12.75" hidden="1" outlineLevel="2">
      <c r="A17" s="262" t="s">
        <v>3050</v>
      </c>
      <c r="B17" s="272"/>
      <c r="C17" s="273" t="s">
        <v>4420</v>
      </c>
      <c r="D17" s="247" t="s">
        <v>3052</v>
      </c>
      <c r="E17" s="257" t="str">
        <f t="shared" si="3"/>
        <v>==G1 GH01 =G1 GDN01 WP002 ++LNC02.07 [Fornecimento-Sulfato-Aluminio]</v>
      </c>
      <c r="F17" s="253">
        <f t="shared" si="1"/>
        <v>68</v>
      </c>
    </row>
    <row r="18" spans="1:6" ht="12.75" hidden="1" outlineLevel="3">
      <c r="A18" s="265" t="s">
        <v>3053</v>
      </c>
      <c r="B18" s="266" t="s">
        <v>3054</v>
      </c>
      <c r="C18" s="267" t="s">
        <v>4421</v>
      </c>
      <c r="D18" s="266" t="s">
        <v>3056</v>
      </c>
      <c r="E18" s="268" t="str">
        <f t="shared" si="3"/>
        <v>==G1 GH01 =G1 GDN01 WP002 -CM01 ++LNC02.07 [Tanque-sulfato-aluminio]</v>
      </c>
      <c r="F18" s="253">
        <f t="shared" si="1"/>
        <v>68</v>
      </c>
    </row>
    <row r="19" spans="1:6" ht="12.75" hidden="1" outlineLevel="3">
      <c r="A19" s="265" t="s">
        <v>3057</v>
      </c>
      <c r="B19" s="266" t="s">
        <v>3058</v>
      </c>
      <c r="C19" s="267" t="s">
        <v>4422</v>
      </c>
      <c r="D19" s="266" t="s">
        <v>3060</v>
      </c>
      <c r="E19" s="268" t="str">
        <f t="shared" si="3"/>
        <v>==G1 GH01 =G1 GDN01 WP002 -GQ01 ++LNC02.07 [Bomba-vacuo-sulfato-aluminio]</v>
      </c>
      <c r="F19" s="253">
        <f t="shared" si="1"/>
        <v>73</v>
      </c>
    </row>
    <row r="20" spans="1:6" ht="12.75" hidden="1" outlineLevel="3">
      <c r="A20" s="265" t="s">
        <v>3061</v>
      </c>
      <c r="B20" s="266" t="s">
        <v>3062</v>
      </c>
      <c r="C20" s="267" t="s">
        <v>4423</v>
      </c>
      <c r="D20" s="266" t="s">
        <v>3064</v>
      </c>
      <c r="E20" s="268" t="str">
        <f t="shared" si="3"/>
        <v>==G1 GH01 =G1 GDN01 WP002 -CM01 BL01 ++LNC02.07 [Sensor-tanque-sulfato-aluminio]</v>
      </c>
      <c r="F20" s="253">
        <f t="shared" si="1"/>
        <v>80</v>
      </c>
    </row>
    <row r="21" spans="1:6" ht="12.75" hidden="1" outlineLevel="3">
      <c r="A21" s="265" t="s">
        <v>3065</v>
      </c>
      <c r="B21" s="266" t="s">
        <v>3066</v>
      </c>
      <c r="C21" s="267" t="s">
        <v>4424</v>
      </c>
      <c r="D21" s="266" t="s">
        <v>3068</v>
      </c>
      <c r="E21" s="268" t="str">
        <f t="shared" si="3"/>
        <v>==G1 GH01 =G1 GDN01 WP002 -QM01 ++LNC02.07 [Valvula-vacuo-sulfato-aluminio]</v>
      </c>
      <c r="F21" s="253">
        <f t="shared" si="1"/>
        <v>75</v>
      </c>
    </row>
    <row r="22" spans="1:6" ht="12.75" hidden="1" outlineLevel="3">
      <c r="A22" s="265" t="s">
        <v>3069</v>
      </c>
      <c r="B22" s="266" t="s">
        <v>3070</v>
      </c>
      <c r="C22" s="267" t="s">
        <v>4425</v>
      </c>
      <c r="D22" s="266" t="s">
        <v>3068</v>
      </c>
      <c r="E22" s="268" t="str">
        <f t="shared" si="3"/>
        <v>==G1 GH01 =G1 GDN01 WP002 -QM02 ++LNC02.07 [Valvula-vacuo-sulfato-aluminio]</v>
      </c>
      <c r="F22" s="253">
        <f t="shared" si="1"/>
        <v>75</v>
      </c>
    </row>
    <row r="23" spans="1:6" ht="12.75" hidden="1" outlineLevel="3">
      <c r="A23" s="269" t="s">
        <v>3072</v>
      </c>
      <c r="B23" s="266" t="s">
        <v>3073</v>
      </c>
      <c r="C23" s="267" t="s">
        <v>4426</v>
      </c>
      <c r="D23" s="266" t="s">
        <v>3075</v>
      </c>
      <c r="E23" s="268" t="str">
        <f t="shared" si="3"/>
        <v>==G1 GH01 =G1 GDN01 WP002 -GQ01 BT01 ++LNC02.07 [Sensor-Temperatura-bomba-vacuo-sulfato-aluminio]</v>
      </c>
      <c r="F23" s="253">
        <f t="shared" si="1"/>
        <v>97</v>
      </c>
    </row>
    <row r="24" spans="1:6" ht="12.75" hidden="1" outlineLevel="3">
      <c r="A24" s="265" t="s">
        <v>3076</v>
      </c>
      <c r="B24" s="266" t="s">
        <v>3077</v>
      </c>
      <c r="C24" s="267" t="s">
        <v>4427</v>
      </c>
      <c r="D24" s="266" t="s">
        <v>3079</v>
      </c>
      <c r="E24" s="268" t="str">
        <f t="shared" si="3"/>
        <v>==G1 GH01 =G1 GDN01 WP002 -CM01 GS01 ++LNC02.07 [Fluidificador-tanque-sulfato-aluminio]</v>
      </c>
      <c r="F24" s="253">
        <f t="shared" si="1"/>
        <v>87</v>
      </c>
    </row>
    <row r="25" spans="1:6" ht="12.75" hidden="1" outlineLevel="3">
      <c r="A25" s="265" t="s">
        <v>3043</v>
      </c>
      <c r="B25" s="270"/>
      <c r="C25" s="271" t="s">
        <v>4428</v>
      </c>
      <c r="D25" s="266" t="s">
        <v>4418</v>
      </c>
      <c r="E25" s="268" t="str">
        <f t="shared" si="3"/>
        <v>==G1 GH01 =G1 GDN01 WP002 -WP01 ++LNC02.07 [Tubulacao-transporte-ar]</v>
      </c>
      <c r="F25" s="253">
        <f t="shared" si="1"/>
        <v>68</v>
      </c>
    </row>
    <row r="26" spans="1:6" ht="12.75" hidden="1" outlineLevel="3">
      <c r="A26" s="269" t="s">
        <v>3081</v>
      </c>
      <c r="B26" s="266" t="s">
        <v>3082</v>
      </c>
      <c r="C26" s="267" t="s">
        <v>4429</v>
      </c>
      <c r="D26" s="266" t="s">
        <v>3084</v>
      </c>
      <c r="E26" s="268" t="str">
        <f t="shared" si="3"/>
        <v>==G1 GH01 =G1 GDN01 WP002 -GQ02 QM01 ++LNC02.07 [Valvula-passo-sulfato-aluminio]</v>
      </c>
      <c r="F26" s="253">
        <f t="shared" si="1"/>
        <v>80</v>
      </c>
    </row>
    <row r="27" spans="1:6" ht="12.75" hidden="1" outlineLevel="2">
      <c r="A27" s="262" t="s">
        <v>3085</v>
      </c>
      <c r="B27" s="263"/>
      <c r="C27" s="264" t="s">
        <v>4430</v>
      </c>
      <c r="D27" s="247" t="s">
        <v>3087</v>
      </c>
      <c r="E27" s="257" t="str">
        <f t="shared" si="3"/>
        <v>==G1 GH01 =G1 GDN01 WP003 ++LNC02.07 [Fornecimento-Hipoclorito-Sodio]</v>
      </c>
      <c r="F27" s="253">
        <f t="shared" si="1"/>
        <v>69</v>
      </c>
    </row>
    <row r="28" spans="1:6" ht="12.75" hidden="1" outlineLevel="3">
      <c r="A28" s="265" t="s">
        <v>3088</v>
      </c>
      <c r="B28" s="266" t="s">
        <v>3089</v>
      </c>
      <c r="C28" s="267" t="s">
        <v>4431</v>
      </c>
      <c r="D28" s="266" t="s">
        <v>3091</v>
      </c>
      <c r="E28" s="268" t="str">
        <f t="shared" si="3"/>
        <v>==G1 GH01 =G1 GDN01 WP003 -CM01 ++LNC02.07 [Tanque-hipoclorito-sodio]</v>
      </c>
      <c r="F28" s="253">
        <f t="shared" si="1"/>
        <v>69</v>
      </c>
    </row>
    <row r="29" spans="1:6" ht="12.75" hidden="1" outlineLevel="3">
      <c r="A29" s="265" t="s">
        <v>3092</v>
      </c>
      <c r="B29" s="266" t="s">
        <v>3093</v>
      </c>
      <c r="C29" s="267" t="s">
        <v>4432</v>
      </c>
      <c r="D29" s="266" t="s">
        <v>3095</v>
      </c>
      <c r="E29" s="268" t="str">
        <f t="shared" si="3"/>
        <v>==G1 GH01 =G1 GDN01 WP003 -CM01 BL01 ++LNC02.07 [Sensor-tanque-hipoclorito-sodio]</v>
      </c>
      <c r="F29" s="253">
        <f t="shared" si="1"/>
        <v>81</v>
      </c>
    </row>
    <row r="30" spans="1:6" ht="12.75" hidden="1" outlineLevel="1" collapsed="1">
      <c r="A30" s="259" t="s">
        <v>3955</v>
      </c>
      <c r="B30" s="260"/>
      <c r="C30" s="261" t="s">
        <v>3097</v>
      </c>
      <c r="D30" s="247" t="s">
        <v>4433</v>
      </c>
      <c r="E30" s="257" t="str">
        <f t="shared" si="3"/>
        <v>==G1 GH01 =G1 XC01 ++LNC02.07 [Sistema-Ar-Comprimido-Geral]</v>
      </c>
      <c r="F30" s="253">
        <f t="shared" si="1"/>
        <v>59</v>
      </c>
    </row>
    <row r="31" spans="1:6" ht="12.75" hidden="1" outlineLevel="2">
      <c r="A31" s="262" t="s">
        <v>4434</v>
      </c>
      <c r="B31" s="263"/>
      <c r="C31" s="264" t="s">
        <v>3117</v>
      </c>
      <c r="D31" s="247" t="s">
        <v>4435</v>
      </c>
      <c r="E31" s="257" t="str">
        <f t="shared" si="3"/>
        <v>==G1 GH01 =G1 XC01 WP001 ++LNC02.07 [Fornecimento-Ar-Comprimido]</v>
      </c>
      <c r="F31" s="253">
        <f t="shared" si="1"/>
        <v>64</v>
      </c>
    </row>
    <row r="32" spans="1:6" ht="12.75" hidden="1" outlineLevel="3">
      <c r="A32" s="265" t="s">
        <v>3102</v>
      </c>
      <c r="B32" s="266" t="s">
        <v>3103</v>
      </c>
      <c r="C32" s="267" t="s">
        <v>4436</v>
      </c>
      <c r="D32" s="266" t="s">
        <v>3105</v>
      </c>
      <c r="E32" s="268" t="str">
        <f t="shared" si="3"/>
        <v>==G1 GH01 =G1 XC01 WP001 -GQ01 ++LNC02.07 [Compressor-ar]</v>
      </c>
      <c r="F32" s="253">
        <f t="shared" si="1"/>
        <v>57</v>
      </c>
    </row>
    <row r="33" spans="1:6" ht="12.75" hidden="1" outlineLevel="3">
      <c r="A33" s="265" t="s">
        <v>3106</v>
      </c>
      <c r="B33" s="266" t="s">
        <v>3107</v>
      </c>
      <c r="C33" s="267" t="s">
        <v>4437</v>
      </c>
      <c r="D33" s="266" t="s">
        <v>3105</v>
      </c>
      <c r="E33" s="268" t="str">
        <f t="shared" si="3"/>
        <v>==G1 GH01 =G1 XC01 WP001 -GQ02 ++LNC02.07 [Compressor-ar]</v>
      </c>
      <c r="F33" s="253">
        <f t="shared" si="1"/>
        <v>57</v>
      </c>
    </row>
    <row r="34" spans="1:6" ht="12.75" hidden="1" outlineLevel="3">
      <c r="A34" s="265" t="s">
        <v>3109</v>
      </c>
      <c r="B34" s="266" t="s">
        <v>3110</v>
      </c>
      <c r="C34" s="267" t="s">
        <v>4438</v>
      </c>
      <c r="D34" s="266" t="s">
        <v>3112</v>
      </c>
      <c r="E34" s="268" t="str">
        <f t="shared" si="3"/>
        <v>==G1 GH01 =G1 XC01 WP001 -GQ03 ++LNC02.07 [Secador-ar-comprimido]</v>
      </c>
      <c r="F34" s="253">
        <f t="shared" si="1"/>
        <v>65</v>
      </c>
    </row>
    <row r="35" spans="1:6" ht="12.75" hidden="1" outlineLevel="3">
      <c r="A35" s="265" t="s">
        <v>3113</v>
      </c>
      <c r="B35" s="266" t="s">
        <v>3114</v>
      </c>
      <c r="C35" s="267" t="s">
        <v>4439</v>
      </c>
      <c r="D35" s="266" t="s">
        <v>3116</v>
      </c>
      <c r="E35" s="268" t="str">
        <f t="shared" si="3"/>
        <v>==G1 GH01 =G1 XC01 WP001 -BP01 ++LNC02.07 [Transmissor-pressao]</v>
      </c>
      <c r="F35" s="253">
        <f t="shared" si="1"/>
        <v>63</v>
      </c>
    </row>
    <row r="36" spans="1:6" ht="12.75" hidden="1" outlineLevel="3">
      <c r="A36" s="269" t="s">
        <v>3043</v>
      </c>
      <c r="B36" s="266"/>
      <c r="C36" s="267" t="s">
        <v>4440</v>
      </c>
      <c r="D36" s="266" t="s">
        <v>4418</v>
      </c>
      <c r="E36" s="268" t="str">
        <f t="shared" si="3"/>
        <v>==G1 GH01 =G1 XC01 WP001 -WP01 ++LNC02.07 [Tubulacao-transporte-ar]</v>
      </c>
      <c r="F36" s="253">
        <f t="shared" si="1"/>
        <v>67</v>
      </c>
    </row>
    <row r="37" spans="1:6" ht="12.75" hidden="1" outlineLevel="1" collapsed="1">
      <c r="A37" s="259" t="s">
        <v>4441</v>
      </c>
      <c r="B37" s="274"/>
      <c r="C37" s="274" t="s">
        <v>3119</v>
      </c>
      <c r="D37" s="247" t="s">
        <v>4442</v>
      </c>
      <c r="E37" s="257" t="str">
        <f t="shared" si="3"/>
        <v>==G1 GH01 =G1 GA01 ++LNC02.07 [Sistema-Fornecimento-Agua-Bruta-Geral]</v>
      </c>
      <c r="F37" s="253">
        <f t="shared" si="1"/>
        <v>69</v>
      </c>
    </row>
    <row r="38" spans="1:6" ht="12.75" hidden="1" outlineLevel="2">
      <c r="A38" s="262" t="s">
        <v>4443</v>
      </c>
      <c r="B38" s="275"/>
      <c r="C38" s="275" t="s">
        <v>3122</v>
      </c>
      <c r="D38" s="247" t="s">
        <v>4444</v>
      </c>
      <c r="E38" s="257" t="str">
        <f t="shared" si="3"/>
        <v>==G1 GH01 =G1 GA01 WP001 ++LNC02.07 [Transporte-agua-bruta]</v>
      </c>
      <c r="F38" s="253">
        <f t="shared" si="1"/>
        <v>59</v>
      </c>
    </row>
    <row r="39" spans="1:6" ht="12.75" hidden="1" outlineLevel="3">
      <c r="A39" s="276" t="s">
        <v>4445</v>
      </c>
      <c r="B39" s="266"/>
      <c r="C39" s="267" t="s">
        <v>4446</v>
      </c>
      <c r="D39" s="266" t="s">
        <v>4447</v>
      </c>
      <c r="E39" s="268" t="str">
        <f t="shared" si="3"/>
        <v>==G1 GH01 =G1 GA01 WP001 -WP01 ++LNC02.07 [Tubulacao-agua-bruta]</v>
      </c>
      <c r="F39" s="253">
        <f t="shared" si="1"/>
        <v>64</v>
      </c>
    </row>
    <row r="40" spans="1:6" ht="12.75" hidden="1" outlineLevel="1">
      <c r="A40" s="277" t="s">
        <v>4448</v>
      </c>
      <c r="B40" s="260"/>
      <c r="C40" s="261" t="s">
        <v>3125</v>
      </c>
      <c r="D40" s="247" t="s">
        <v>4449</v>
      </c>
      <c r="E40" s="257" t="str">
        <f t="shared" si="3"/>
        <v>==G1 GH01 =G1 GH01 ++LNC02.07 [Sistema-Armazenamento-Fornecimento-Agua-Potavel-Geral]</v>
      </c>
      <c r="F40" s="253">
        <f t="shared" si="1"/>
        <v>85</v>
      </c>
    </row>
    <row r="41" spans="1:6" ht="12.75" hidden="1" outlineLevel="2">
      <c r="A41" s="262" t="s">
        <v>4450</v>
      </c>
      <c r="B41" s="263"/>
      <c r="C41" s="264" t="s">
        <v>3128</v>
      </c>
      <c r="D41" s="247" t="s">
        <v>4451</v>
      </c>
      <c r="E41" s="257" t="str">
        <f t="shared" si="3"/>
        <v>==G1 GH01 =G1 GH01 WP001 ++LNC02.07 [Fornecimento-Agua-Potavel-Geral]</v>
      </c>
      <c r="F41" s="253">
        <f t="shared" si="1"/>
        <v>69</v>
      </c>
    </row>
    <row r="42" spans="1:6" ht="12.75" hidden="1" outlineLevel="3">
      <c r="A42" s="269" t="s">
        <v>3130</v>
      </c>
      <c r="B42" s="266" t="s">
        <v>3131</v>
      </c>
      <c r="C42" s="267" t="s">
        <v>4452</v>
      </c>
      <c r="D42" s="266" t="s">
        <v>3133</v>
      </c>
      <c r="E42" s="268" t="str">
        <f t="shared" si="3"/>
        <v>==G1 GH01 =G1 GH01 WP001 -GP01 ++LNC02.07 [Bomba-recalque]</v>
      </c>
      <c r="F42" s="253">
        <f t="shared" si="1"/>
        <v>58</v>
      </c>
    </row>
    <row r="43" spans="1:6" ht="12.75" hidden="1" outlineLevel="3">
      <c r="A43" s="269" t="s">
        <v>3134</v>
      </c>
      <c r="B43" s="266" t="s">
        <v>3135</v>
      </c>
      <c r="C43" s="267" t="s">
        <v>4453</v>
      </c>
      <c r="D43" s="266" t="s">
        <v>3133</v>
      </c>
      <c r="E43" s="268" t="str">
        <f t="shared" si="3"/>
        <v>==G1 GH01 =G1 GH01 WP001 -GP02 ++LNC02.07 [Bomba-recalque]</v>
      </c>
      <c r="F43" s="253">
        <f t="shared" si="1"/>
        <v>58</v>
      </c>
    </row>
    <row r="44" spans="1:6" ht="12.75" hidden="1" outlineLevel="3">
      <c r="A44" s="265" t="s">
        <v>3137</v>
      </c>
      <c r="B44" s="266" t="s">
        <v>3138</v>
      </c>
      <c r="C44" s="267" t="s">
        <v>4454</v>
      </c>
      <c r="D44" s="266" t="s">
        <v>3140</v>
      </c>
      <c r="E44" s="268" t="str">
        <f t="shared" si="3"/>
        <v>==G1 GH01 =G1 GH01 WP001 -BF01 ++LNC02.07 [Detector-fluxo-agua]</v>
      </c>
      <c r="F44" s="253">
        <f t="shared" si="1"/>
        <v>63</v>
      </c>
    </row>
    <row r="45" spans="1:6" ht="12.75" hidden="1" outlineLevel="2">
      <c r="A45" s="278" t="s">
        <v>4455</v>
      </c>
      <c r="B45" s="279"/>
      <c r="C45" s="279" t="s">
        <v>3176</v>
      </c>
      <c r="D45" s="247" t="s">
        <v>4456</v>
      </c>
      <c r="E45" s="257" t="str">
        <f t="shared" si="3"/>
        <v>==G1 GH01 =G1 GH01 CM001 ++LNC02.07 [Armazenamento-agua-potavel-Geral]</v>
      </c>
      <c r="F45" s="253">
        <f t="shared" si="1"/>
        <v>70</v>
      </c>
    </row>
    <row r="46" spans="1:6" ht="12.75" hidden="1" outlineLevel="3">
      <c r="A46" s="280" t="s">
        <v>3178</v>
      </c>
      <c r="C46" s="253" t="s">
        <v>3179</v>
      </c>
      <c r="D46" s="266" t="s">
        <v>3180</v>
      </c>
      <c r="E46" s="268" t="str">
        <f t="shared" si="3"/>
        <v>==G1 GH01 =G1 GH01 CM001 -CM01 ++LNC02.07 [Reservatorio-agua-A]</v>
      </c>
      <c r="F46" s="253">
        <f t="shared" si="1"/>
        <v>63</v>
      </c>
    </row>
    <row r="47" spans="1:6" ht="12.75" hidden="1" outlineLevel="3">
      <c r="A47" s="280" t="s">
        <v>3181</v>
      </c>
      <c r="C47" s="253" t="s">
        <v>3182</v>
      </c>
      <c r="D47" s="266" t="s">
        <v>3183</v>
      </c>
      <c r="E47" s="268" t="str">
        <f t="shared" si="3"/>
        <v>==G1 GH01 =G1 GH01 CM001 -CM02 ++LNC02.07 [Reservatorio-agua-B]</v>
      </c>
      <c r="F47" s="253">
        <f t="shared" si="1"/>
        <v>63</v>
      </c>
    </row>
    <row r="48" spans="1:6" ht="12.75" hidden="1" outlineLevel="3">
      <c r="A48" s="269" t="s">
        <v>3184</v>
      </c>
      <c r="B48" s="253" t="s">
        <v>3185</v>
      </c>
      <c r="C48" s="253" t="s">
        <v>3186</v>
      </c>
      <c r="D48" s="266" t="s">
        <v>3187</v>
      </c>
      <c r="E48" s="268" t="str">
        <f t="shared" si="3"/>
        <v>==G1 GH01 =G1 GH01 CM001 -CM01 BL01 ++LNC02.07 [Sensor-nivel-agua-reservatorio-A]</v>
      </c>
      <c r="F48" s="253">
        <f t="shared" si="1"/>
        <v>81</v>
      </c>
    </row>
    <row r="49" spans="1:6" ht="12.75" hidden="1" outlineLevel="3">
      <c r="A49" s="269" t="s">
        <v>3188</v>
      </c>
      <c r="B49" s="253" t="s">
        <v>3189</v>
      </c>
      <c r="C49" s="253" t="s">
        <v>3190</v>
      </c>
      <c r="D49" s="266" t="s">
        <v>3191</v>
      </c>
      <c r="E49" s="268" t="str">
        <f t="shared" si="3"/>
        <v>==G1 GH01 =G1 GH01 CM001 -CM02 BL01 ++LNC02.07 [Sensor-nivel-agua-reservatorio-B]</v>
      </c>
      <c r="F49" s="253">
        <f t="shared" si="1"/>
        <v>81</v>
      </c>
    </row>
    <row r="50" spans="1:6" ht="12.75" hidden="1" outlineLevel="3">
      <c r="A50" s="269" t="s">
        <v>3192</v>
      </c>
      <c r="B50" s="253" t="s">
        <v>3193</v>
      </c>
      <c r="C50" s="253" t="s">
        <v>3194</v>
      </c>
      <c r="D50" s="266" t="s">
        <v>3195</v>
      </c>
      <c r="E50" s="268" t="str">
        <f t="shared" si="3"/>
        <v>==G1 GH01 =G1 GH01 CM001 -CM01 BT01 ++LNC02.07 [Sensor-temperatura-agua-reservatorio-A]</v>
      </c>
      <c r="F50" s="253">
        <f t="shared" si="1"/>
        <v>87</v>
      </c>
    </row>
    <row r="51" spans="1:6" ht="12.75" hidden="1" outlineLevel="3">
      <c r="A51" s="269" t="s">
        <v>4867</v>
      </c>
      <c r="B51" s="253" t="s">
        <v>3197</v>
      </c>
      <c r="C51" s="253" t="s">
        <v>3198</v>
      </c>
      <c r="D51" s="266" t="s">
        <v>3199</v>
      </c>
      <c r="E51" s="268" t="str">
        <f t="shared" si="3"/>
        <v>==G1 GH01 =G1 GH01 CM001 -CM02 BT01 ++LNC02.07 [Sensor-temperatura-agua-reservatorio-B]</v>
      </c>
      <c r="F51" s="253">
        <f t="shared" si="1"/>
        <v>87</v>
      </c>
    </row>
    <row r="52" spans="1:6" ht="12.75" hidden="1" outlineLevel="1">
      <c r="A52" s="259" t="s">
        <v>2769</v>
      </c>
      <c r="B52" s="274"/>
      <c r="C52" s="274" t="s">
        <v>3201</v>
      </c>
      <c r="D52" s="247" t="s">
        <v>4457</v>
      </c>
      <c r="E52" s="257" t="str">
        <f t="shared" si="3"/>
        <v>==G1 GH01 =G1 GM01 ++LNC02.07 [Sistema-Drenagem-Geral]</v>
      </c>
      <c r="F52" s="253">
        <f t="shared" si="1"/>
        <v>54</v>
      </c>
    </row>
    <row r="53" spans="1:6" ht="12.75" hidden="1" outlineLevel="2">
      <c r="A53" s="281" t="s">
        <v>3203</v>
      </c>
      <c r="B53" s="275"/>
      <c r="C53" s="275" t="s">
        <v>3204</v>
      </c>
      <c r="D53" s="247" t="s">
        <v>4458</v>
      </c>
      <c r="E53" s="257" t="str">
        <f t="shared" si="3"/>
        <v>==G1 GH01 =G1 GM01 WP001 ++LNC02.07 [Tubulacao-Transporte-Residuos]</v>
      </c>
      <c r="F53" s="253">
        <f t="shared" si="1"/>
        <v>67</v>
      </c>
    </row>
    <row r="54" spans="1:6" ht="12.75" hidden="1" outlineLevel="3">
      <c r="A54" s="265" t="s">
        <v>3206</v>
      </c>
      <c r="B54" s="266" t="s">
        <v>3207</v>
      </c>
      <c r="C54" s="267" t="s">
        <v>4459</v>
      </c>
      <c r="D54" s="266" t="s">
        <v>3209</v>
      </c>
      <c r="E54" s="268" t="str">
        <f t="shared" si="3"/>
        <v>==G1 GH01 =G1 GM01 WP001 -QM01 ++LNC02.07 [Valvula-reguladora-retrolavagem]</v>
      </c>
      <c r="F54" s="253">
        <f t="shared" si="1"/>
        <v>75</v>
      </c>
    </row>
    <row r="55" spans="1:6" ht="12.75" collapsed="1">
      <c r="A55" s="258" t="s">
        <v>4460</v>
      </c>
      <c r="B55" s="247"/>
      <c r="C55" s="247" t="s">
        <v>3211</v>
      </c>
      <c r="D55" s="247" t="s">
        <v>4461</v>
      </c>
      <c r="E55" s="257" t="str">
        <f>CONCATENATE(C55," ",$C$2," [",D55,"]")</f>
        <v>==G1 GH01 =G2 ++LNC02.07 [Sistemas-ETA1]</v>
      </c>
      <c r="F55" s="253">
        <f t="shared" si="1"/>
        <v>40</v>
      </c>
    </row>
    <row r="56" spans="1:6" ht="12.75" hidden="1" outlineLevel="1" collapsed="1">
      <c r="A56" s="259" t="s">
        <v>4462</v>
      </c>
      <c r="B56" s="260"/>
      <c r="C56" s="260" t="s">
        <v>3215</v>
      </c>
      <c r="D56" s="247" t="s">
        <v>4463</v>
      </c>
      <c r="E56" s="257" t="str">
        <f t="shared" ref="E56:E168" si="4">CONCATENATE(C56," ",$C$2," [",D56,"]",)</f>
        <v>==G1 GH01 =G2 GDN01 ++LNC02.07 [Sistema-Fornecimento-Quimicos-ETA1]</v>
      </c>
      <c r="F56" s="253">
        <f t="shared" si="1"/>
        <v>67</v>
      </c>
    </row>
    <row r="57" spans="1:6" ht="12.75" hidden="1" outlineLevel="2">
      <c r="A57" s="262" t="s">
        <v>3013</v>
      </c>
      <c r="B57" s="263"/>
      <c r="C57" s="264" t="s">
        <v>3217</v>
      </c>
      <c r="D57" s="247" t="s">
        <v>3015</v>
      </c>
      <c r="E57" s="257" t="str">
        <f t="shared" si="4"/>
        <v>==G1 GH01 =G2 GDN01 WP001 ++LNC02.07 [Fornecimento-Carbonato-Sodio]</v>
      </c>
      <c r="F57" s="253">
        <f t="shared" si="1"/>
        <v>67</v>
      </c>
    </row>
    <row r="58" spans="1:6" ht="12.75" hidden="1" outlineLevel="3">
      <c r="A58" s="265" t="s">
        <v>3216</v>
      </c>
      <c r="B58" s="266"/>
      <c r="C58" s="267" t="s">
        <v>4464</v>
      </c>
      <c r="D58" s="266" t="s">
        <v>3316</v>
      </c>
      <c r="E58" s="268" t="str">
        <f t="shared" si="4"/>
        <v>==G1 GH01 =G2 GDN01 WP001 -WP01 ++LNC02.07 [Tubulacao-transporte-carbonato-sodio]</v>
      </c>
      <c r="F58" s="253">
        <f t="shared" si="1"/>
        <v>81</v>
      </c>
    </row>
    <row r="59" spans="1:6" ht="12.75" hidden="1" outlineLevel="3">
      <c r="A59" s="265" t="s">
        <v>3043</v>
      </c>
      <c r="B59" s="266"/>
      <c r="C59" s="267" t="s">
        <v>4465</v>
      </c>
      <c r="D59" s="266" t="s">
        <v>4418</v>
      </c>
      <c r="E59" s="268" t="str">
        <f t="shared" si="4"/>
        <v>==G1 GH01 =G2 GDN01 WP001 -WP02 ++LNC02.07 [Tubulacao-transporte-ar]</v>
      </c>
      <c r="F59" s="253">
        <f t="shared" si="1"/>
        <v>68</v>
      </c>
    </row>
    <row r="60" spans="1:6" ht="12.75" hidden="1" outlineLevel="3">
      <c r="A60" s="265" t="s">
        <v>3220</v>
      </c>
      <c r="B60" s="249" t="s">
        <v>3221</v>
      </c>
      <c r="C60" s="282" t="s">
        <v>4466</v>
      </c>
      <c r="D60" s="266" t="s">
        <v>3164</v>
      </c>
      <c r="E60" s="268" t="str">
        <f t="shared" si="4"/>
        <v>==G1 GH01 =G2 GDN01 WP001 -QM01 ++LNC02.07 [Valvula-carbonato-sodio]</v>
      </c>
      <c r="F60" s="253">
        <f t="shared" si="1"/>
        <v>68</v>
      </c>
    </row>
    <row r="61" spans="1:6" ht="12.75" hidden="1" outlineLevel="2">
      <c r="A61" s="262" t="s">
        <v>3050</v>
      </c>
      <c r="B61" s="263"/>
      <c r="C61" s="264" t="s">
        <v>3219</v>
      </c>
      <c r="D61" s="247" t="s">
        <v>3052</v>
      </c>
      <c r="E61" s="257" t="str">
        <f t="shared" si="4"/>
        <v>==G1 GH01 =G2 GDN01 WP002 ++LNC02.07 [Fornecimento-Sulfato-Aluminio]</v>
      </c>
      <c r="F61" s="253">
        <f t="shared" si="1"/>
        <v>68</v>
      </c>
    </row>
    <row r="62" spans="1:6" ht="12.75" hidden="1" outlineLevel="3">
      <c r="A62" s="265" t="s">
        <v>3224</v>
      </c>
      <c r="C62" s="282" t="s">
        <v>4467</v>
      </c>
      <c r="D62" s="266" t="s">
        <v>3365</v>
      </c>
      <c r="E62" s="268" t="str">
        <f t="shared" si="4"/>
        <v>==G1 GH01 =G2 GDN01 WP002 -WP01 ++LNC02.07 [Tubulacao-transporte-sulfato-aluminio]</v>
      </c>
      <c r="F62" s="253">
        <f t="shared" si="1"/>
        <v>82</v>
      </c>
    </row>
    <row r="63" spans="1:6" ht="12.75" hidden="1" outlineLevel="3">
      <c r="A63" s="265" t="s">
        <v>3043</v>
      </c>
      <c r="C63" s="282" t="s">
        <v>4468</v>
      </c>
      <c r="D63" s="266" t="s">
        <v>4418</v>
      </c>
      <c r="E63" s="268" t="str">
        <f t="shared" si="4"/>
        <v>==G1 GH01 =G2 GDN01 WP002 -WP02 ++LNC02.07 [Tubulacao-transporte-ar]</v>
      </c>
      <c r="F63" s="253">
        <f t="shared" si="1"/>
        <v>68</v>
      </c>
    </row>
    <row r="64" spans="1:6" ht="12.75" hidden="1" outlineLevel="3">
      <c r="A64" s="265" t="s">
        <v>3228</v>
      </c>
      <c r="B64" s="249" t="s">
        <v>3229</v>
      </c>
      <c r="C64" s="282" t="s">
        <v>4469</v>
      </c>
      <c r="D64" s="266" t="s">
        <v>3168</v>
      </c>
      <c r="E64" s="268" t="str">
        <f t="shared" si="4"/>
        <v>==G1 GH01 =G2 GDN01 WP002 -QM01 ++LNC02.07 [Valvula-sulfato-aluminio]</v>
      </c>
      <c r="F64" s="253">
        <f t="shared" si="1"/>
        <v>69</v>
      </c>
    </row>
    <row r="65" spans="1:6" ht="12.75" hidden="1" outlineLevel="2">
      <c r="A65" s="262" t="s">
        <v>3085</v>
      </c>
      <c r="B65" s="263"/>
      <c r="C65" s="264" t="s">
        <v>4470</v>
      </c>
      <c r="D65" s="247" t="s">
        <v>3087</v>
      </c>
      <c r="E65" s="257" t="str">
        <f t="shared" si="4"/>
        <v>==G1 GH01 =G2 GDN01 WP003 ++LNC02.07 [Fornecimento-Hipoclorito-Sodio]</v>
      </c>
      <c r="F65" s="253">
        <f t="shared" si="1"/>
        <v>69</v>
      </c>
    </row>
    <row r="66" spans="1:6" ht="12.75" hidden="1" outlineLevel="3">
      <c r="A66" s="265" t="s">
        <v>3232</v>
      </c>
      <c r="B66" s="266" t="s">
        <v>3233</v>
      </c>
      <c r="C66" s="267" t="s">
        <v>4471</v>
      </c>
      <c r="D66" s="266" t="s">
        <v>3235</v>
      </c>
      <c r="E66" s="268" t="str">
        <f t="shared" si="4"/>
        <v>==G1 GH01 =G2 GDN01 WP003 -GP01 ++LNC02.07 [Bomba-hipoclorito-sodio]</v>
      </c>
      <c r="F66" s="253">
        <f t="shared" si="1"/>
        <v>68</v>
      </c>
    </row>
    <row r="67" spans="1:6" ht="12.75" hidden="1" outlineLevel="3">
      <c r="A67" s="265" t="s">
        <v>3236</v>
      </c>
      <c r="B67" s="266"/>
      <c r="C67" s="267" t="s">
        <v>4472</v>
      </c>
      <c r="D67" s="266" t="s">
        <v>3390</v>
      </c>
      <c r="E67" s="268" t="str">
        <f t="shared" si="4"/>
        <v>==G1 GH01 =G2 GDN01 WP003 -WP01 ++LNC02.07 [Tubulacao-transporte-hipoclorito-sodio]</v>
      </c>
      <c r="F67" s="253">
        <f t="shared" si="1"/>
        <v>83</v>
      </c>
    </row>
    <row r="68" spans="1:6" ht="12.75" hidden="1" outlineLevel="3">
      <c r="A68" s="265" t="s">
        <v>3239</v>
      </c>
      <c r="B68" s="266" t="s">
        <v>3240</v>
      </c>
      <c r="C68" s="267" t="s">
        <v>4473</v>
      </c>
      <c r="D68" s="266" t="s">
        <v>3242</v>
      </c>
      <c r="E68" s="268" t="str">
        <f t="shared" si="4"/>
        <v>==G1 GH01 =G2 GDN01 WP003 -BF01 ++LNC02.07 [Caudalimetro-hipoclorito-sodio]</v>
      </c>
      <c r="F68" s="253">
        <f t="shared" si="1"/>
        <v>75</v>
      </c>
    </row>
    <row r="69" spans="1:6" ht="12.75" hidden="1" outlineLevel="1" collapsed="1">
      <c r="A69" s="259" t="s">
        <v>4474</v>
      </c>
      <c r="B69" s="274"/>
      <c r="C69" s="274" t="s">
        <v>3244</v>
      </c>
      <c r="D69" s="247" t="s">
        <v>3245</v>
      </c>
      <c r="E69" s="257" t="str">
        <f t="shared" si="4"/>
        <v>==G1 GH01 =G2 GA01 ++LNC02.07 [Fornecimento-Agua-Bruta-ETA1]</v>
      </c>
      <c r="F69" s="253">
        <f t="shared" si="1"/>
        <v>60</v>
      </c>
    </row>
    <row r="70" spans="1:6" ht="12.75" hidden="1" outlineLevel="2" collapsed="1">
      <c r="A70" s="281" t="s">
        <v>4475</v>
      </c>
      <c r="B70" s="263"/>
      <c r="C70" s="283" t="s">
        <v>3246</v>
      </c>
      <c r="D70" s="247" t="s">
        <v>4476</v>
      </c>
      <c r="E70" s="257" t="str">
        <f t="shared" si="4"/>
        <v>==G1 GH01 =G2 GA01 WP001 ++LNC02.07 [Tubulacao-Transporte-agua-bruta]</v>
      </c>
      <c r="F70" s="253">
        <f t="shared" si="1"/>
        <v>69</v>
      </c>
    </row>
    <row r="71" spans="1:6" ht="12.75" hidden="1" outlineLevel="3">
      <c r="A71" s="265" t="s">
        <v>3248</v>
      </c>
      <c r="B71" s="266" t="s">
        <v>3249</v>
      </c>
      <c r="C71" s="284" t="s">
        <v>4477</v>
      </c>
      <c r="D71" s="266" t="s">
        <v>3251</v>
      </c>
      <c r="E71" s="257" t="str">
        <f t="shared" si="4"/>
        <v>==G1 GH01 =G2 GA01 WP001 -QM01 ++LNC02.07 [Valvula-manual-agua-bruta]</v>
      </c>
      <c r="F71" s="253">
        <f t="shared" si="1"/>
        <v>69</v>
      </c>
    </row>
    <row r="72" spans="1:6" ht="12.75" hidden="1" outlineLevel="3">
      <c r="A72" s="265" t="s">
        <v>3592</v>
      </c>
      <c r="B72" s="266" t="s">
        <v>3253</v>
      </c>
      <c r="C72" s="284" t="s">
        <v>4478</v>
      </c>
      <c r="D72" s="266" t="s">
        <v>3255</v>
      </c>
      <c r="E72" s="257" t="str">
        <f t="shared" si="4"/>
        <v>==G1 GH01 =G2 GA01 WP001 -QM02 ++LNC02.07 [Valvula-agua-bruta]</v>
      </c>
      <c r="F72" s="253">
        <f t="shared" si="1"/>
        <v>62</v>
      </c>
    </row>
    <row r="73" spans="1:6" ht="12.75" hidden="1" outlineLevel="3">
      <c r="A73" s="265" t="s">
        <v>3256</v>
      </c>
      <c r="B73" s="266" t="s">
        <v>3257</v>
      </c>
      <c r="C73" s="284" t="s">
        <v>4479</v>
      </c>
      <c r="D73" s="266" t="s">
        <v>3259</v>
      </c>
      <c r="E73" s="257" t="str">
        <f t="shared" si="4"/>
        <v>==G1 GH01 =G2 GA01 WP001 -BF01 ++LNC02.07 [Caudalimetro]</v>
      </c>
      <c r="F73" s="253">
        <f t="shared" si="1"/>
        <v>56</v>
      </c>
    </row>
    <row r="74" spans="1:6" ht="12.75" hidden="1" outlineLevel="3">
      <c r="A74" s="265" t="s">
        <v>3260</v>
      </c>
      <c r="B74" s="266" t="s">
        <v>3261</v>
      </c>
      <c r="C74" s="284" t="s">
        <v>4480</v>
      </c>
      <c r="D74" s="266" t="s">
        <v>3116</v>
      </c>
      <c r="E74" s="257" t="str">
        <f t="shared" si="4"/>
        <v>==G1 GH01 =G2 GA01 WP001 -BP01 ++LNC02.07 [Transmissor-pressao]</v>
      </c>
      <c r="F74" s="253">
        <f t="shared" si="1"/>
        <v>63</v>
      </c>
    </row>
    <row r="75" spans="1:6" ht="12.75" hidden="1" outlineLevel="3">
      <c r="A75" s="265" t="s">
        <v>3263</v>
      </c>
      <c r="B75" s="266" t="s">
        <v>3264</v>
      </c>
      <c r="C75" s="284" t="s">
        <v>4481</v>
      </c>
      <c r="D75" s="266" t="s">
        <v>3266</v>
      </c>
      <c r="E75" s="257" t="str">
        <f t="shared" si="4"/>
        <v>==G1 GH01 =G2 GA01 WP001 -BQ01 ++LNC02.07 [Medidor-PH]</v>
      </c>
      <c r="F75" s="253">
        <f t="shared" si="1"/>
        <v>54</v>
      </c>
    </row>
    <row r="76" spans="1:6" ht="12.75" hidden="1" outlineLevel="3">
      <c r="A76" s="265" t="s">
        <v>3267</v>
      </c>
      <c r="B76" s="266" t="s">
        <v>3268</v>
      </c>
      <c r="C76" s="284" t="s">
        <v>4482</v>
      </c>
      <c r="D76" s="266" t="s">
        <v>3270</v>
      </c>
      <c r="E76" s="257" t="str">
        <f t="shared" si="4"/>
        <v>==G1 GH01 =G2 GA01 WP001 -BQ02 ++LNC02.07 [Turbidimetro]</v>
      </c>
      <c r="F76" s="253">
        <f t="shared" si="1"/>
        <v>56</v>
      </c>
    </row>
    <row r="77" spans="1:6" ht="12.75" hidden="1" outlineLevel="1" collapsed="1">
      <c r="A77" s="277" t="s">
        <v>4483</v>
      </c>
      <c r="B77" s="260"/>
      <c r="C77" s="261" t="s">
        <v>4484</v>
      </c>
      <c r="D77" s="247" t="s">
        <v>4485</v>
      </c>
      <c r="E77" s="257" t="str">
        <f t="shared" si="4"/>
        <v>==G1 GH01 =G2 GH01 ++LNC02.07 [Sistema-Fornecimento-Agua-Potavel-ETA1]</v>
      </c>
      <c r="F77" s="253">
        <f t="shared" si="1"/>
        <v>70</v>
      </c>
    </row>
    <row r="78" spans="1:6" ht="12.75" hidden="1" outlineLevel="2">
      <c r="A78" s="281" t="s">
        <v>4486</v>
      </c>
      <c r="B78" s="263"/>
      <c r="C78" s="264" t="s">
        <v>4487</v>
      </c>
      <c r="D78" s="247" t="s">
        <v>4488</v>
      </c>
      <c r="E78" s="257" t="str">
        <f t="shared" si="4"/>
        <v>==G1 GH01 =G2 GH01 WP001 ++LNC02.07 [Fornecimento-Agua-Potavel-Quimicos-ETA1]</v>
      </c>
      <c r="F78" s="253">
        <f t="shared" si="1"/>
        <v>77</v>
      </c>
    </row>
    <row r="79" spans="1:6" ht="12.75" hidden="1" outlineLevel="3">
      <c r="A79" s="269" t="s">
        <v>3143</v>
      </c>
      <c r="B79" s="266" t="s">
        <v>3144</v>
      </c>
      <c r="C79" s="267" t="s">
        <v>4489</v>
      </c>
      <c r="D79" s="266" t="s">
        <v>3146</v>
      </c>
      <c r="E79" s="268" t="str">
        <f t="shared" si="4"/>
        <v>==G1 GH01 =G2 GH01 WP001 -QM01 ++LNC02.07 [Valvula-agua-tanque-carbonato-sodio]</v>
      </c>
      <c r="F79" s="253">
        <f t="shared" si="1"/>
        <v>79</v>
      </c>
    </row>
    <row r="80" spans="1:6" ht="12.75" hidden="1" outlineLevel="3">
      <c r="A80" s="269" t="s">
        <v>3147</v>
      </c>
      <c r="B80" s="266" t="s">
        <v>3148</v>
      </c>
      <c r="C80" s="267" t="s">
        <v>4490</v>
      </c>
      <c r="D80" s="266" t="s">
        <v>3150</v>
      </c>
      <c r="E80" s="268" t="str">
        <f t="shared" si="4"/>
        <v>==G1 GH01 =G2 GH01 WP001 -QM02 ++LNC02.07 [Valvula-agua-tanque-sulfato-aluminio]</v>
      </c>
      <c r="F80" s="253">
        <f t="shared" si="1"/>
        <v>80</v>
      </c>
    </row>
    <row r="81" spans="1:6" ht="12.75" hidden="1" outlineLevel="3">
      <c r="A81" s="269" t="s">
        <v>3151</v>
      </c>
      <c r="B81" s="266" t="s">
        <v>3152</v>
      </c>
      <c r="C81" s="267" t="s">
        <v>4491</v>
      </c>
      <c r="D81" s="266" t="s">
        <v>3154</v>
      </c>
      <c r="E81" s="268" t="str">
        <f t="shared" si="4"/>
        <v>==G1 GH01 =G2 GH01 WP001 -QM03 ++LNC02.07 [Valvula-agua-tanque-hipoclorito-sodio]</v>
      </c>
      <c r="F81" s="253">
        <f t="shared" si="1"/>
        <v>81</v>
      </c>
    </row>
    <row r="82" spans="1:6" ht="12.75" hidden="1" outlineLevel="1" collapsed="1">
      <c r="A82" s="277" t="s">
        <v>2781</v>
      </c>
      <c r="B82" s="260"/>
      <c r="C82" s="285" t="s">
        <v>3277</v>
      </c>
      <c r="D82" s="247" t="s">
        <v>3272</v>
      </c>
      <c r="E82" s="286" t="str">
        <f t="shared" si="4"/>
        <v>==G1 GH01 =G2 GAD01 ++LNC02.07 [Sistema-Dosagem-ETA1]</v>
      </c>
      <c r="F82" s="253">
        <f t="shared" si="1"/>
        <v>53</v>
      </c>
    </row>
    <row r="83" spans="1:6" ht="12.75" hidden="1" outlineLevel="2">
      <c r="A83" s="278" t="s">
        <v>4492</v>
      </c>
      <c r="B83" s="287"/>
      <c r="C83" s="288" t="s">
        <v>4493</v>
      </c>
      <c r="D83" s="247" t="s">
        <v>4494</v>
      </c>
      <c r="E83" s="286" t="str">
        <f t="shared" si="4"/>
        <v>==G1 GH01 =G2 GAD01 GP001 ++LNC02.07 [Bombas-Reserva]</v>
      </c>
      <c r="F83" s="253">
        <f t="shared" si="1"/>
        <v>53</v>
      </c>
    </row>
    <row r="84" spans="1:6" ht="12.75" hidden="1" outlineLevel="3">
      <c r="A84" s="265" t="s">
        <v>3273</v>
      </c>
      <c r="B84" s="266" t="s">
        <v>3274</v>
      </c>
      <c r="C84" s="289" t="s">
        <v>3319</v>
      </c>
      <c r="D84" s="266" t="s">
        <v>3276</v>
      </c>
      <c r="E84" s="290" t="str">
        <f t="shared" si="4"/>
        <v>==G1 GH01 =G2 GAD01 GP001 -GP01 ++LNC02.07 [Bomba-peristaltica-reserva]</v>
      </c>
      <c r="F84" s="253">
        <f t="shared" si="1"/>
        <v>71</v>
      </c>
    </row>
    <row r="85" spans="1:6" ht="12.75" hidden="1" outlineLevel="2">
      <c r="A85" s="262" t="s">
        <v>4495</v>
      </c>
      <c r="B85" s="263"/>
      <c r="C85" s="264" t="s">
        <v>3315</v>
      </c>
      <c r="D85" s="247" t="s">
        <v>4496</v>
      </c>
      <c r="E85" s="286" t="str">
        <f t="shared" si="4"/>
        <v>==G1 GH01 =G2 GAD01 WP001 ++LNC02.07 [Dosagem-Carbonato-Sodio]</v>
      </c>
      <c r="F85" s="253">
        <f t="shared" si="1"/>
        <v>62</v>
      </c>
    </row>
    <row r="86" spans="1:6" ht="12.75" hidden="1" outlineLevel="3">
      <c r="A86" s="265" t="s">
        <v>3279</v>
      </c>
      <c r="B86" s="266" t="s">
        <v>3280</v>
      </c>
      <c r="C86" s="267" t="s">
        <v>4497</v>
      </c>
      <c r="D86" s="266" t="s">
        <v>3282</v>
      </c>
      <c r="E86" s="290" t="str">
        <f t="shared" si="4"/>
        <v>==G1 GH01 =G2 GAD01 WP001 -HW01 ++LNC02.07 [Agitador-carbonato-sodio]</v>
      </c>
      <c r="F86" s="253">
        <f t="shared" si="1"/>
        <v>69</v>
      </c>
    </row>
    <row r="87" spans="1:6" ht="12.75" hidden="1" outlineLevel="3">
      <c r="A87" s="265" t="s">
        <v>3283</v>
      </c>
      <c r="B87" s="266" t="s">
        <v>3284</v>
      </c>
      <c r="C87" s="267" t="s">
        <v>4498</v>
      </c>
      <c r="D87" s="266" t="s">
        <v>3286</v>
      </c>
      <c r="E87" s="290" t="str">
        <f t="shared" si="4"/>
        <v>==G1 GH01 =G2 GAD01 WP001 -CM01 ++LNC02.07 [Tanque-solucao-carbonato-sodio]</v>
      </c>
      <c r="F87" s="253">
        <f t="shared" si="1"/>
        <v>75</v>
      </c>
    </row>
    <row r="88" spans="1:6" ht="12.75" hidden="1" outlineLevel="3">
      <c r="A88" s="265" t="s">
        <v>4499</v>
      </c>
      <c r="B88" s="266" t="s">
        <v>3288</v>
      </c>
      <c r="C88" s="267" t="s">
        <v>4500</v>
      </c>
      <c r="D88" s="266" t="s">
        <v>3290</v>
      </c>
      <c r="E88" s="290" t="str">
        <f t="shared" si="4"/>
        <v>==G1 GH01 =G2 GAD01 WP001 -CM01 BL01 ++LNC02.07 [Sensor-nivel-tanque-carbonato-sodio]</v>
      </c>
      <c r="F88" s="253">
        <f t="shared" si="1"/>
        <v>85</v>
      </c>
    </row>
    <row r="89" spans="1:6" ht="12.75" hidden="1" outlineLevel="3">
      <c r="A89" s="265" t="s">
        <v>3291</v>
      </c>
      <c r="B89" s="266" t="s">
        <v>3292</v>
      </c>
      <c r="C89" s="267" t="s">
        <v>4501</v>
      </c>
      <c r="D89" s="266" t="s">
        <v>3294</v>
      </c>
      <c r="E89" s="290" t="str">
        <f t="shared" si="4"/>
        <v>==G1 GH01 =G2 GAD01 WP001 -GL01 ++LNC02.07 [Dosificador-carbonato-sodio]</v>
      </c>
      <c r="F89" s="253">
        <f t="shared" si="1"/>
        <v>72</v>
      </c>
    </row>
    <row r="90" spans="1:6" ht="12.75" hidden="1" outlineLevel="3">
      <c r="A90" s="265" t="s">
        <v>3295</v>
      </c>
      <c r="B90" s="266" t="s">
        <v>3296</v>
      </c>
      <c r="C90" s="267" t="s">
        <v>4502</v>
      </c>
      <c r="D90" s="266" t="s">
        <v>3298</v>
      </c>
      <c r="E90" s="290" t="str">
        <f t="shared" si="4"/>
        <v>==G1 GH01 =G2 GAD01 WP001 -GL01 QR01 ++LNC02.07 [Portinhola-dosificadora-carbonato-sodio]</v>
      </c>
      <c r="F90" s="253">
        <f t="shared" si="1"/>
        <v>89</v>
      </c>
    </row>
    <row r="91" spans="1:6" ht="12.75" hidden="1" outlineLevel="3">
      <c r="A91" s="269" t="s">
        <v>3299</v>
      </c>
      <c r="B91" s="266" t="s">
        <v>3300</v>
      </c>
      <c r="C91" s="267" t="s">
        <v>4503</v>
      </c>
      <c r="D91" s="266" t="s">
        <v>3302</v>
      </c>
      <c r="E91" s="290" t="str">
        <f t="shared" si="4"/>
        <v>==G1 GH01 =G2 GAD01 WP001 -CM02 ++LNC02.07 [Tanque-dosificador-carbonato-sodio]</v>
      </c>
      <c r="F91" s="253">
        <f t="shared" si="1"/>
        <v>79</v>
      </c>
    </row>
    <row r="92" spans="1:6" ht="12.75" hidden="1" outlineLevel="3">
      <c r="A92" s="269" t="s">
        <v>3303</v>
      </c>
      <c r="B92" s="266" t="s">
        <v>3304</v>
      </c>
      <c r="C92" s="267" t="s">
        <v>4504</v>
      </c>
      <c r="D92" s="266" t="s">
        <v>3306</v>
      </c>
      <c r="E92" s="290" t="str">
        <f t="shared" si="4"/>
        <v>==G1 GH01 =G2 GAD01 WP001 -CM02 BL01 ++LNC02.07 [Sensor-nivel-max-tanque-carbonato-sodio]</v>
      </c>
      <c r="F92" s="253">
        <f t="shared" si="1"/>
        <v>89</v>
      </c>
    </row>
    <row r="93" spans="1:6" ht="12.75" hidden="1" outlineLevel="3">
      <c r="A93" s="269" t="s">
        <v>3307</v>
      </c>
      <c r="B93" s="266" t="s">
        <v>3308</v>
      </c>
      <c r="C93" s="267" t="s">
        <v>4505</v>
      </c>
      <c r="D93" s="266" t="s">
        <v>3310</v>
      </c>
      <c r="E93" s="290" t="str">
        <f t="shared" si="4"/>
        <v>==G1 GH01 =G2 GAD01 WP001 -CM02 BL02 ++LNC02.07 [Sensor-nivel-min-tanque-carbonato-sodio]</v>
      </c>
      <c r="F93" s="253">
        <f t="shared" si="1"/>
        <v>89</v>
      </c>
    </row>
    <row r="94" spans="1:6" ht="12.75" hidden="1" outlineLevel="3">
      <c r="A94" s="269" t="s">
        <v>3311</v>
      </c>
      <c r="B94" s="266" t="s">
        <v>3312</v>
      </c>
      <c r="C94" s="267" t="s">
        <v>4506</v>
      </c>
      <c r="D94" s="266" t="s">
        <v>3027</v>
      </c>
      <c r="E94" s="290" t="str">
        <f t="shared" si="4"/>
        <v>==G1 GH01 =G2 GAD01 WP001 -CM02 GS01 ++LNC02.07 [Fluidificador-tanque-carbonato-sodio]</v>
      </c>
      <c r="F94" s="253">
        <f t="shared" si="1"/>
        <v>86</v>
      </c>
    </row>
    <row r="95" spans="1:6" ht="12.75" hidden="1" outlineLevel="3">
      <c r="A95" s="265" t="s">
        <v>3314</v>
      </c>
      <c r="B95" s="266"/>
      <c r="C95" s="267" t="s">
        <v>4507</v>
      </c>
      <c r="D95" s="266" t="s">
        <v>3316</v>
      </c>
      <c r="E95" s="290" t="str">
        <f t="shared" si="4"/>
        <v>==G1 GH01 =G2 GAD01 WP001 -WP01 ++LNC02.07 [Tubulacao-transporte-carbonato-sodio]</v>
      </c>
      <c r="F95" s="253">
        <f t="shared" si="1"/>
        <v>81</v>
      </c>
    </row>
    <row r="96" spans="1:6" ht="12.75" hidden="1" outlineLevel="3">
      <c r="A96" s="265" t="s">
        <v>3317</v>
      </c>
      <c r="B96" s="266" t="s">
        <v>3318</v>
      </c>
      <c r="C96" s="267" t="s">
        <v>4508</v>
      </c>
      <c r="D96" s="266" t="s">
        <v>3320</v>
      </c>
      <c r="E96" s="290" t="str">
        <f t="shared" si="4"/>
        <v>==G1 GH01 =G2 GAD01 WP001 -GP01 ++LNC02.07 [Bomba-peristaltica-carbonato-sodio]</v>
      </c>
      <c r="F96" s="253">
        <f t="shared" si="1"/>
        <v>79</v>
      </c>
    </row>
    <row r="97" spans="1:6" ht="12.75" hidden="1" outlineLevel="3">
      <c r="A97" s="265" t="s">
        <v>3321</v>
      </c>
      <c r="B97" s="266" t="s">
        <v>3322</v>
      </c>
      <c r="C97" s="267" t="s">
        <v>4509</v>
      </c>
      <c r="D97" s="266" t="s">
        <v>3324</v>
      </c>
      <c r="E97" s="290" t="str">
        <f t="shared" si="4"/>
        <v>==G1 GH01 =G2 GAD01 WP001 -BF01 ++LNC02.07 [Caudalimetro-carbonato-sodio]</v>
      </c>
      <c r="F97" s="253">
        <f t="shared" si="1"/>
        <v>73</v>
      </c>
    </row>
    <row r="98" spans="1:6" ht="12.75" hidden="1" outlineLevel="2">
      <c r="A98" s="262" t="s">
        <v>4510</v>
      </c>
      <c r="B98" s="263"/>
      <c r="C98" s="264" t="s">
        <v>4511</v>
      </c>
      <c r="D98" s="247" t="s">
        <v>4512</v>
      </c>
      <c r="E98" s="286" t="str">
        <f t="shared" si="4"/>
        <v>==G1 GH01 =G2 GAD01 WP002 ++LNC02.07 [Dosagem-Sulfato-Aluminio]</v>
      </c>
      <c r="F98" s="253">
        <f t="shared" si="1"/>
        <v>63</v>
      </c>
    </row>
    <row r="99" spans="1:6" ht="12.75" hidden="1" outlineLevel="3">
      <c r="A99" s="265" t="s">
        <v>3328</v>
      </c>
      <c r="B99" s="266" t="s">
        <v>3329</v>
      </c>
      <c r="C99" s="267" t="s">
        <v>4513</v>
      </c>
      <c r="D99" s="266" t="s">
        <v>3331</v>
      </c>
      <c r="E99" s="290" t="str">
        <f t="shared" si="4"/>
        <v>==G1 GH01 =G2 GAD01 WP002 -HW01 ++LNC02.07 [Agitador-sulfato-aluminio]</v>
      </c>
      <c r="F99" s="253">
        <f t="shared" si="1"/>
        <v>70</v>
      </c>
    </row>
    <row r="100" spans="1:6" ht="12.75" hidden="1" outlineLevel="3">
      <c r="A100" s="265" t="s">
        <v>3332</v>
      </c>
      <c r="B100" s="266" t="s">
        <v>3333</v>
      </c>
      <c r="C100" s="267" t="s">
        <v>4514</v>
      </c>
      <c r="D100" s="266" t="s">
        <v>3335</v>
      </c>
      <c r="E100" s="290" t="str">
        <f t="shared" si="4"/>
        <v>==G1 GH01 =G2 GAD01 WP002 -CM01 ++LNC02.07 [Tanque-solucao-sulfato-aluminio]</v>
      </c>
      <c r="F100" s="253">
        <f t="shared" si="1"/>
        <v>76</v>
      </c>
    </row>
    <row r="101" spans="1:6" ht="12.75" hidden="1" outlineLevel="3">
      <c r="A101" s="265" t="s">
        <v>3336</v>
      </c>
      <c r="B101" s="266" t="s">
        <v>3337</v>
      </c>
      <c r="C101" s="267" t="s">
        <v>4515</v>
      </c>
      <c r="D101" s="266" t="s">
        <v>3339</v>
      </c>
      <c r="E101" s="290" t="str">
        <f t="shared" si="4"/>
        <v>==G1 GH01 =G2 GAD01 WP002 -CM01 BL01 ++LNC02.07 [Sensor-nivel-tanque-sulfato-aluminio]</v>
      </c>
      <c r="F101" s="253">
        <f t="shared" si="1"/>
        <v>86</v>
      </c>
    </row>
    <row r="102" spans="1:6" ht="12.75" hidden="1" outlineLevel="3">
      <c r="A102" s="265" t="s">
        <v>3340</v>
      </c>
      <c r="B102" s="266" t="s">
        <v>3341</v>
      </c>
      <c r="C102" s="267" t="s">
        <v>4516</v>
      </c>
      <c r="D102" s="266" t="s">
        <v>3343</v>
      </c>
      <c r="E102" s="290" t="str">
        <f t="shared" si="4"/>
        <v>==G1 GH01 =G2 GAD01 WP002 -GL01 ++LNC02.07 [Dosificador-sulfato-aluminio]</v>
      </c>
      <c r="F102" s="253">
        <f t="shared" si="1"/>
        <v>73</v>
      </c>
    </row>
    <row r="103" spans="1:6" ht="12.75" hidden="1" outlineLevel="3">
      <c r="A103" s="265" t="s">
        <v>3344</v>
      </c>
      <c r="B103" s="266" t="s">
        <v>3345</v>
      </c>
      <c r="C103" s="267" t="s">
        <v>4517</v>
      </c>
      <c r="D103" s="266" t="s">
        <v>3347</v>
      </c>
      <c r="E103" s="290" t="str">
        <f t="shared" si="4"/>
        <v>==G1 GH01 =G2 GAD01 WP002 -GL01 QR01 ++LNC02.07 [Portinhola-dosificadora-sulfato-aluminio]</v>
      </c>
      <c r="F103" s="253">
        <f t="shared" si="1"/>
        <v>90</v>
      </c>
    </row>
    <row r="104" spans="1:6" ht="12.75" hidden="1" outlineLevel="3">
      <c r="A104" s="269" t="s">
        <v>3348</v>
      </c>
      <c r="B104" s="266" t="s">
        <v>3349</v>
      </c>
      <c r="C104" s="267" t="s">
        <v>4518</v>
      </c>
      <c r="D104" s="266" t="s">
        <v>3351</v>
      </c>
      <c r="E104" s="290" t="str">
        <f t="shared" si="4"/>
        <v>==G1 GH01 =G2 GAD01 WP002 -CM02 ++LNC02.07 [Tanque-dosificador-sulfato-aluminio]</v>
      </c>
      <c r="F104" s="253">
        <f t="shared" si="1"/>
        <v>80</v>
      </c>
    </row>
    <row r="105" spans="1:6" ht="12.75" hidden="1" outlineLevel="3">
      <c r="A105" s="269" t="s">
        <v>3352</v>
      </c>
      <c r="B105" s="266" t="s">
        <v>3353</v>
      </c>
      <c r="C105" s="267" t="s">
        <v>4519</v>
      </c>
      <c r="D105" s="266" t="s">
        <v>3355</v>
      </c>
      <c r="E105" s="290" t="str">
        <f t="shared" si="4"/>
        <v>==G1 GH01 =G2 GAD01 WP002 -CM02 BL01 ++LNC02.07 [Sensor-nivel-max-tanque-sulfato-aluminio]</v>
      </c>
      <c r="F105" s="253">
        <f t="shared" si="1"/>
        <v>90</v>
      </c>
    </row>
    <row r="106" spans="1:6" ht="12.75" hidden="1" outlineLevel="3">
      <c r="A106" s="269" t="s">
        <v>3356</v>
      </c>
      <c r="B106" s="266" t="s">
        <v>3357</v>
      </c>
      <c r="C106" s="267" t="s">
        <v>4520</v>
      </c>
      <c r="D106" s="266" t="s">
        <v>3359</v>
      </c>
      <c r="E106" s="290" t="str">
        <f t="shared" si="4"/>
        <v>==G1 GH01 =G2 GAD01 WP002 -CM02 BL02 ++LNC02.07 [Sensor-nivel-min-tanque-sulfato-aluminio]</v>
      </c>
      <c r="F106" s="253">
        <f t="shared" si="1"/>
        <v>90</v>
      </c>
    </row>
    <row r="107" spans="1:6" ht="12.75" hidden="1" outlineLevel="3">
      <c r="A107" s="269" t="s">
        <v>3360</v>
      </c>
      <c r="B107" s="266" t="s">
        <v>3361</v>
      </c>
      <c r="C107" s="267" t="s">
        <v>4521</v>
      </c>
      <c r="D107" s="266" t="s">
        <v>3079</v>
      </c>
      <c r="E107" s="290" t="str">
        <f t="shared" si="4"/>
        <v>==G1 GH01 =G2 GAD01 WP002 -CM02 GS01 ++LNC02.07 [Fluidificador-tanque-sulfato-aluminio]</v>
      </c>
      <c r="F107" s="253">
        <f t="shared" si="1"/>
        <v>87</v>
      </c>
    </row>
    <row r="108" spans="1:6" ht="12.75" hidden="1" outlineLevel="3">
      <c r="A108" s="265" t="s">
        <v>3363</v>
      </c>
      <c r="B108" s="266"/>
      <c r="C108" s="267" t="s">
        <v>4522</v>
      </c>
      <c r="D108" s="266" t="s">
        <v>3365</v>
      </c>
      <c r="E108" s="290" t="str">
        <f t="shared" si="4"/>
        <v>==G1 GH01 =G2 GAD01 WP002 -WP01 ++LNC02.07 [Tubulacao-transporte-sulfato-aluminio]</v>
      </c>
      <c r="F108" s="253">
        <f t="shared" si="1"/>
        <v>82</v>
      </c>
    </row>
    <row r="109" spans="1:6" ht="12.75" hidden="1" outlineLevel="3">
      <c r="A109" s="265" t="s">
        <v>3366</v>
      </c>
      <c r="B109" s="266" t="s">
        <v>3367</v>
      </c>
      <c r="C109" s="267" t="s">
        <v>4523</v>
      </c>
      <c r="D109" s="266" t="s">
        <v>3369</v>
      </c>
      <c r="E109" s="290" t="str">
        <f t="shared" si="4"/>
        <v>==G1 GH01 =G2 GAD01 WP002 -GP01 ++LNC02.07 [Bomba-peristaltica-sulfato-aluminio]</v>
      </c>
      <c r="F109" s="253">
        <f t="shared" si="1"/>
        <v>80</v>
      </c>
    </row>
    <row r="110" spans="1:6" ht="12.75" hidden="1" outlineLevel="3">
      <c r="A110" s="265" t="s">
        <v>3370</v>
      </c>
      <c r="B110" s="266" t="s">
        <v>3371</v>
      </c>
      <c r="C110" s="267" t="s">
        <v>4524</v>
      </c>
      <c r="D110" s="266" t="s">
        <v>3373</v>
      </c>
      <c r="E110" s="290" t="str">
        <f t="shared" si="4"/>
        <v>==G1 GH01 =G2 GAD01 WP002 -BF01 ++LNC02.07 [Caudalimetro-sulfato-aluminio]</v>
      </c>
      <c r="F110" s="253">
        <f t="shared" si="1"/>
        <v>74</v>
      </c>
    </row>
    <row r="111" spans="1:6" ht="12.75" hidden="1" outlineLevel="2">
      <c r="A111" s="262" t="s">
        <v>4525</v>
      </c>
      <c r="B111" s="272"/>
      <c r="C111" s="273" t="s">
        <v>4526</v>
      </c>
      <c r="D111" s="247" t="s">
        <v>4527</v>
      </c>
      <c r="E111" s="286" t="str">
        <f t="shared" si="4"/>
        <v>==G1 GH01 =G2 GAD01 WP003 ++LNC02.07 [Dosagem-Hipoclorito-Sodio]</v>
      </c>
      <c r="F111" s="253">
        <f t="shared" si="1"/>
        <v>64</v>
      </c>
    </row>
    <row r="112" spans="1:6" ht="12.75" hidden="1" outlineLevel="3">
      <c r="A112" s="265" t="s">
        <v>3376</v>
      </c>
      <c r="B112" s="266" t="s">
        <v>3377</v>
      </c>
      <c r="C112" s="267" t="s">
        <v>4528</v>
      </c>
      <c r="D112" s="266" t="s">
        <v>3379</v>
      </c>
      <c r="E112" s="290" t="str">
        <f t="shared" si="4"/>
        <v>==G1 GH01 =G2 GAD01 WP003 -HW01 ++LNC02.07 [Agitador-hipoclorito-sodio]</v>
      </c>
      <c r="F112" s="253">
        <f t="shared" si="1"/>
        <v>71</v>
      </c>
    </row>
    <row r="113" spans="1:6" ht="12.75" hidden="1" outlineLevel="3">
      <c r="A113" s="265" t="s">
        <v>3380</v>
      </c>
      <c r="B113" s="266" t="s">
        <v>3381</v>
      </c>
      <c r="C113" s="267" t="s">
        <v>4529</v>
      </c>
      <c r="D113" s="266" t="s">
        <v>3383</v>
      </c>
      <c r="E113" s="290" t="str">
        <f t="shared" si="4"/>
        <v>==G1 GH01 =G2 GAD01 WP003 -CM01 ++LNC02.07 [Tanque-solucao-hipoclorito-sodio]</v>
      </c>
      <c r="F113" s="253">
        <f t="shared" si="1"/>
        <v>77</v>
      </c>
    </row>
    <row r="114" spans="1:6" ht="12.75" hidden="1" outlineLevel="3">
      <c r="A114" s="265" t="s">
        <v>3384</v>
      </c>
      <c r="B114" s="266" t="s">
        <v>3385</v>
      </c>
      <c r="C114" s="267" t="s">
        <v>4530</v>
      </c>
      <c r="D114" s="266" t="s">
        <v>3387</v>
      </c>
      <c r="E114" s="290" t="str">
        <f t="shared" si="4"/>
        <v>==G1 GH01 =G2 GAD01 WP003 -CM01 BL01 ++LNC02.07 [Sensor-nivel-tanque-hipoclorito-sodio]</v>
      </c>
      <c r="F114" s="253">
        <f t="shared" si="1"/>
        <v>87</v>
      </c>
    </row>
    <row r="115" spans="1:6" ht="12.75" hidden="1" outlineLevel="3">
      <c r="A115" s="265" t="s">
        <v>4531</v>
      </c>
      <c r="B115" s="266"/>
      <c r="C115" s="267" t="s">
        <v>4532</v>
      </c>
      <c r="D115" s="266" t="s">
        <v>3390</v>
      </c>
      <c r="E115" s="290" t="str">
        <f t="shared" si="4"/>
        <v>==G1 GH01 =G2 GAD01 WP003 -WP01 ++LNC02.07 [Tubulacao-transporte-hipoclorito-sodio]</v>
      </c>
      <c r="F115" s="253">
        <f t="shared" si="1"/>
        <v>83</v>
      </c>
    </row>
    <row r="116" spans="1:6" ht="12.75" hidden="1" outlineLevel="3">
      <c r="A116" s="265" t="s">
        <v>3391</v>
      </c>
      <c r="B116" s="266" t="s">
        <v>3392</v>
      </c>
      <c r="C116" s="267" t="s">
        <v>4533</v>
      </c>
      <c r="D116" s="266" t="s">
        <v>3394</v>
      </c>
      <c r="E116" s="290" t="str">
        <f t="shared" si="4"/>
        <v>==G1 GH01 =G2 GAD01 WP003 -GP01 ++LNC02.07 [Bomba-peristaltica-hipoclorito-sodio]</v>
      </c>
      <c r="F116" s="253">
        <f t="shared" si="1"/>
        <v>81</v>
      </c>
    </row>
    <row r="117" spans="1:6" ht="12.75" hidden="1" outlineLevel="3">
      <c r="A117" s="265" t="s">
        <v>3395</v>
      </c>
      <c r="B117" s="266" t="s">
        <v>3396</v>
      </c>
      <c r="C117" s="267" t="s">
        <v>4534</v>
      </c>
      <c r="D117" s="266" t="s">
        <v>3242</v>
      </c>
      <c r="E117" s="290" t="str">
        <f t="shared" si="4"/>
        <v>==G1 GH01 =G2 GAD01 WP003 -BF01 ++LNC02.07 [Caudalimetro-hipoclorito-sodio]</v>
      </c>
      <c r="F117" s="253">
        <f t="shared" si="1"/>
        <v>75</v>
      </c>
    </row>
    <row r="118" spans="1:6" ht="12.75" hidden="1" outlineLevel="3">
      <c r="A118" s="265" t="s">
        <v>4535</v>
      </c>
      <c r="B118" s="266"/>
      <c r="C118" s="267" t="s">
        <v>4536</v>
      </c>
      <c r="D118" s="266" t="s">
        <v>3390</v>
      </c>
      <c r="E118" s="290" t="str">
        <f t="shared" si="4"/>
        <v>==G1 GH01 =G2 GAD01 WP003 -WP02 ++LNC02.07 [Tubulacao-transporte-hipoclorito-sodio]</v>
      </c>
      <c r="F118" s="253">
        <f t="shared" si="1"/>
        <v>83</v>
      </c>
    </row>
    <row r="119" spans="1:6" ht="12.75" hidden="1" outlineLevel="3">
      <c r="A119" s="265" t="s">
        <v>3399</v>
      </c>
      <c r="B119" s="266" t="s">
        <v>3400</v>
      </c>
      <c r="C119" s="267" t="s">
        <v>4537</v>
      </c>
      <c r="D119" s="266" t="s">
        <v>3394</v>
      </c>
      <c r="E119" s="290" t="str">
        <f t="shared" si="4"/>
        <v>==G1 GH01 =G2 GAD01 WP003 -GP02 ++LNC02.07 [Bomba-peristaltica-hipoclorito-sodio]</v>
      </c>
      <c r="F119" s="253">
        <f t="shared" si="1"/>
        <v>81</v>
      </c>
    </row>
    <row r="120" spans="1:6" ht="12.75" hidden="1" outlineLevel="3">
      <c r="A120" s="265" t="s">
        <v>3401</v>
      </c>
      <c r="B120" s="266" t="s">
        <v>3402</v>
      </c>
      <c r="C120" s="267" t="s">
        <v>4538</v>
      </c>
      <c r="D120" s="266" t="s">
        <v>3403</v>
      </c>
      <c r="E120" s="290" t="str">
        <f t="shared" si="4"/>
        <v>==G1 GH01 =G2 GAD01 WP003 -BF02 ++LNC02.07 [Caudalimetro-hipoclorito-sodio-agua]</v>
      </c>
      <c r="F120" s="253">
        <f t="shared" si="1"/>
        <v>80</v>
      </c>
    </row>
    <row r="121" spans="1:6" ht="12.75" hidden="1" outlineLevel="1" collapsed="1">
      <c r="A121" s="277" t="s">
        <v>2785</v>
      </c>
      <c r="B121" s="260"/>
      <c r="C121" s="261" t="s">
        <v>3404</v>
      </c>
      <c r="D121" s="247" t="s">
        <v>3405</v>
      </c>
      <c r="E121" s="291" t="str">
        <f t="shared" si="4"/>
        <v>==G1 GH01 =G2 GDP01 ++LNC02.07 [Sistema-Limpeza-ETA1]</v>
      </c>
      <c r="F121" s="253">
        <f t="shared" si="1"/>
        <v>53</v>
      </c>
    </row>
    <row r="122" spans="1:6" ht="12.75" hidden="1" outlineLevel="2">
      <c r="A122" s="262" t="s">
        <v>4539</v>
      </c>
      <c r="B122" s="263"/>
      <c r="C122" s="264" t="s">
        <v>3407</v>
      </c>
      <c r="D122" s="247" t="s">
        <v>3408</v>
      </c>
      <c r="E122" s="291" t="str">
        <f t="shared" si="4"/>
        <v>==G1 GH01 =G2 GDP01 WP001 ++LNC02.07 [Tubulcao-transporte-agua-retrolavado]</v>
      </c>
      <c r="F122" s="253">
        <f t="shared" si="1"/>
        <v>75</v>
      </c>
    </row>
    <row r="123" spans="1:6" ht="12.75" hidden="1" outlineLevel="3">
      <c r="A123" s="265" t="s">
        <v>3409</v>
      </c>
      <c r="B123" s="292" t="s">
        <v>3410</v>
      </c>
      <c r="C123" s="293" t="s">
        <v>4540</v>
      </c>
      <c r="D123" s="266" t="s">
        <v>3412</v>
      </c>
      <c r="E123" s="291" t="str">
        <f t="shared" si="4"/>
        <v>==G1 GH01 =G2 GDP01 WP001 -GP01 ++LNC02.07 [Bomba-retrolavagem]</v>
      </c>
      <c r="F123" s="253">
        <f t="shared" si="1"/>
        <v>63</v>
      </c>
    </row>
    <row r="124" spans="1:6" ht="12.75" hidden="1" outlineLevel="3">
      <c r="A124" s="265" t="s">
        <v>3413</v>
      </c>
      <c r="B124" s="266" t="s">
        <v>3414</v>
      </c>
      <c r="C124" s="267" t="s">
        <v>4541</v>
      </c>
      <c r="D124" s="266" t="s">
        <v>3416</v>
      </c>
      <c r="E124" s="291" t="str">
        <f t="shared" si="4"/>
        <v>==G1 GH01 =G2 GDP01 WP001 -QM01 ++LNC02.07 [Valvula-agua-retrolavagem-filtro-A]</v>
      </c>
      <c r="F124" s="253">
        <f t="shared" si="1"/>
        <v>79</v>
      </c>
    </row>
    <row r="125" spans="1:6" ht="12.75" hidden="1" outlineLevel="3">
      <c r="A125" s="265" t="s">
        <v>3417</v>
      </c>
      <c r="B125" s="292" t="s">
        <v>3418</v>
      </c>
      <c r="C125" s="293" t="s">
        <v>4542</v>
      </c>
      <c r="D125" s="266" t="s">
        <v>3420</v>
      </c>
      <c r="E125" s="291" t="str">
        <f t="shared" si="4"/>
        <v>==G1 GH01 =G2 GDP01 WP001 -QM02 ++LNC02.07 [Valvula-agua-retrolavagem-filtro-B]</v>
      </c>
      <c r="F125" s="253">
        <f t="shared" si="1"/>
        <v>79</v>
      </c>
    </row>
    <row r="126" spans="1:6" ht="12.75" hidden="1" outlineLevel="1" collapsed="1">
      <c r="A126" s="277" t="s">
        <v>4543</v>
      </c>
      <c r="B126" s="260"/>
      <c r="C126" s="261" t="s">
        <v>3535</v>
      </c>
      <c r="D126" s="247" t="s">
        <v>4544</v>
      </c>
      <c r="E126" s="291" t="str">
        <f t="shared" si="4"/>
        <v>==G1 GH01 =G2 GDL01 ++LNC02.07 [Sistema-Abastecimento-Agua-ETA1]</v>
      </c>
      <c r="F126" s="253">
        <f t="shared" si="1"/>
        <v>64</v>
      </c>
    </row>
    <row r="127" spans="1:6" ht="12.75" hidden="1" outlineLevel="2" collapsed="1">
      <c r="A127" s="262" t="s">
        <v>4545</v>
      </c>
      <c r="B127" s="263"/>
      <c r="C127" s="264" t="s">
        <v>3538</v>
      </c>
      <c r="D127" s="247" t="s">
        <v>4546</v>
      </c>
      <c r="E127" s="291" t="str">
        <f t="shared" si="4"/>
        <v>==G1 GH01 =G2 GDL01 WP001 ++LNC02.07 [Tubulacao-transporte-agua-potavel]</v>
      </c>
      <c r="F127" s="253">
        <f t="shared" si="1"/>
        <v>72</v>
      </c>
    </row>
    <row r="128" spans="1:6" ht="12.75" hidden="1" outlineLevel="3">
      <c r="A128" s="265" t="s">
        <v>3539</v>
      </c>
      <c r="B128" s="266" t="s">
        <v>3540</v>
      </c>
      <c r="C128" s="267" t="s">
        <v>4547</v>
      </c>
      <c r="D128" s="266" t="s">
        <v>3542</v>
      </c>
      <c r="E128" s="291" t="str">
        <f t="shared" si="4"/>
        <v>==G1 GH01 =G2 GDL01 WP001 -QM01 ++LNC02.07 [Valvula-saida-agua]</v>
      </c>
      <c r="F128" s="253">
        <f t="shared" si="1"/>
        <v>63</v>
      </c>
    </row>
    <row r="129" spans="1:6" ht="12.75" hidden="1" outlineLevel="3">
      <c r="A129" s="265" t="s">
        <v>3543</v>
      </c>
      <c r="B129" s="266" t="s">
        <v>3544</v>
      </c>
      <c r="C129" s="266" t="s">
        <v>4548</v>
      </c>
      <c r="D129" s="266" t="s">
        <v>3546</v>
      </c>
      <c r="E129" s="291" t="str">
        <f t="shared" si="4"/>
        <v>==G1 GH01 =G2 GDL01 WP001 -QM02 ++LNC02.07 [Valvula-manutencao-sensor-PH]</v>
      </c>
      <c r="F129" s="253">
        <f t="shared" si="1"/>
        <v>73</v>
      </c>
    </row>
    <row r="130" spans="1:6" ht="12.75" hidden="1" outlineLevel="3">
      <c r="A130" s="265" t="s">
        <v>3547</v>
      </c>
      <c r="B130" s="266" t="s">
        <v>3548</v>
      </c>
      <c r="C130" s="266" t="s">
        <v>4549</v>
      </c>
      <c r="D130" s="266" t="s">
        <v>3550</v>
      </c>
      <c r="E130" s="291" t="str">
        <f t="shared" si="4"/>
        <v>==G1 GH01 =G2 GDL01 WP001 -QM03 ++LNC02.07 [Valvula-drenagem-amostra-agua]</v>
      </c>
      <c r="F130" s="253">
        <f t="shared" si="1"/>
        <v>74</v>
      </c>
    </row>
    <row r="131" spans="1:6" ht="12.75" hidden="1" outlineLevel="3">
      <c r="A131" s="265" t="s">
        <v>3551</v>
      </c>
      <c r="B131" s="266" t="s">
        <v>3552</v>
      </c>
      <c r="C131" s="267" t="s">
        <v>4550</v>
      </c>
      <c r="D131" s="266" t="s">
        <v>3554</v>
      </c>
      <c r="E131" s="291" t="str">
        <f t="shared" si="4"/>
        <v>==G1 GH01 =G2 GDL01 WP001 -BQ01 ++LNC02.07 [Sensor-PH]</v>
      </c>
      <c r="F131" s="253">
        <f t="shared" si="1"/>
        <v>54</v>
      </c>
    </row>
    <row r="132" spans="1:6" ht="12.75" hidden="1" outlineLevel="3">
      <c r="A132" s="265" t="s">
        <v>3555</v>
      </c>
      <c r="B132" s="266" t="s">
        <v>3556</v>
      </c>
      <c r="C132" s="266" t="s">
        <v>4551</v>
      </c>
      <c r="D132" s="266" t="s">
        <v>3558</v>
      </c>
      <c r="E132" s="291" t="str">
        <f t="shared" si="4"/>
        <v>==G1 GH01 =G2 GDL01 WP001 -BQ02 ++LNC02.07 [Sensor-cloro]</v>
      </c>
      <c r="F132" s="253">
        <f t="shared" si="1"/>
        <v>57</v>
      </c>
    </row>
    <row r="133" spans="1:6" ht="12.75" hidden="1" outlineLevel="3">
      <c r="A133" s="265" t="s">
        <v>3881</v>
      </c>
      <c r="B133" s="266" t="s">
        <v>3560</v>
      </c>
      <c r="C133" s="266" t="s">
        <v>4552</v>
      </c>
      <c r="D133" s="266" t="s">
        <v>3562</v>
      </c>
      <c r="E133" s="291" t="str">
        <f t="shared" si="4"/>
        <v>==G1 GH01 =G2 GDL01 WP001 -BQ03 ++LNC02.07 [Sensor-turbidez]</v>
      </c>
      <c r="F133" s="253">
        <f t="shared" si="1"/>
        <v>60</v>
      </c>
    </row>
    <row r="134" spans="1:6" ht="12.75" hidden="1" outlineLevel="1" collapsed="1">
      <c r="A134" s="277" t="s">
        <v>2793</v>
      </c>
      <c r="B134" s="260"/>
      <c r="C134" s="261" t="s">
        <v>3449</v>
      </c>
      <c r="D134" s="247" t="s">
        <v>3450</v>
      </c>
      <c r="E134" s="291" t="str">
        <f t="shared" si="4"/>
        <v>==G1 GH01 =G2 GDB01 ++LNC02.07 [Sistema-Filtragem-ETA1]</v>
      </c>
      <c r="F134" s="253">
        <f t="shared" si="1"/>
        <v>55</v>
      </c>
    </row>
    <row r="135" spans="1:6" ht="12.75" hidden="1" outlineLevel="2">
      <c r="A135" s="278" t="s">
        <v>4553</v>
      </c>
      <c r="B135" s="294"/>
      <c r="C135" s="295" t="s">
        <v>3452</v>
      </c>
      <c r="D135" s="247" t="s">
        <v>4554</v>
      </c>
      <c r="E135" s="291" t="str">
        <f t="shared" si="4"/>
        <v>==G1 GH01 =G2 GDB01 HN001 ++LNC02.07 [Filtros-ETA1]</v>
      </c>
      <c r="F135" s="253">
        <f t="shared" si="1"/>
        <v>51</v>
      </c>
    </row>
    <row r="136" spans="1:6" ht="12.75" hidden="1" outlineLevel="3">
      <c r="A136" s="265" t="s">
        <v>4555</v>
      </c>
      <c r="B136" s="266" t="s">
        <v>3455</v>
      </c>
      <c r="C136" s="267" t="s">
        <v>3456</v>
      </c>
      <c r="D136" s="266" t="s">
        <v>3457</v>
      </c>
      <c r="E136" s="291" t="str">
        <f t="shared" si="4"/>
        <v>==G1 GH01 =G2 GDB01 HN001 -HN01 ++LNC02.07 [Filtro-areia-A]</v>
      </c>
      <c r="F136" s="253">
        <f t="shared" si="1"/>
        <v>59</v>
      </c>
    </row>
    <row r="137" spans="1:6" ht="12.75" hidden="1" outlineLevel="3">
      <c r="A137" s="265" t="s">
        <v>4556</v>
      </c>
      <c r="B137" s="266" t="s">
        <v>3459</v>
      </c>
      <c r="C137" s="267" t="s">
        <v>3460</v>
      </c>
      <c r="D137" s="266" t="s">
        <v>3461</v>
      </c>
      <c r="E137" s="291" t="str">
        <f t="shared" si="4"/>
        <v>==G1 GH01 =G2 GDB01 HN001 -HN01 BP01 ++LNC02.07 [Sensor-pressao-filtro-A]</v>
      </c>
      <c r="F137" s="253">
        <f t="shared" si="1"/>
        <v>73</v>
      </c>
    </row>
    <row r="138" spans="1:6" ht="12.75" hidden="1" outlineLevel="3">
      <c r="A138" s="265" t="s">
        <v>4557</v>
      </c>
      <c r="B138" s="266" t="s">
        <v>3463</v>
      </c>
      <c r="C138" s="267" t="s">
        <v>3464</v>
      </c>
      <c r="D138" s="266" t="s">
        <v>3465</v>
      </c>
      <c r="E138" s="291" t="str">
        <f t="shared" si="4"/>
        <v>==G1 GH01 =G2 GDB01 HN001 -HN02 ++LNC02.07 [Filtro-areia-B]</v>
      </c>
      <c r="F138" s="253">
        <f t="shared" si="1"/>
        <v>59</v>
      </c>
    </row>
    <row r="139" spans="1:6" ht="12.75" hidden="1" outlineLevel="3">
      <c r="A139" s="265" t="s">
        <v>3466</v>
      </c>
      <c r="B139" s="266" t="s">
        <v>3467</v>
      </c>
      <c r="C139" s="267" t="s">
        <v>3468</v>
      </c>
      <c r="D139" s="266" t="s">
        <v>3469</v>
      </c>
      <c r="E139" s="291" t="str">
        <f t="shared" si="4"/>
        <v>==G1 GH01 =G2 GDB01 HN001 -HN02 BP01 ++LNC02.07 [Sensor-pressao-filtro-B]</v>
      </c>
      <c r="F139" s="253">
        <f t="shared" si="1"/>
        <v>73</v>
      </c>
    </row>
    <row r="140" spans="1:6" ht="12.75" hidden="1" outlineLevel="2">
      <c r="A140" s="262" t="s">
        <v>4558</v>
      </c>
      <c r="B140" s="263"/>
      <c r="C140" s="264" t="s">
        <v>3471</v>
      </c>
      <c r="D140" s="247" t="s">
        <v>4559</v>
      </c>
      <c r="E140" s="291" t="str">
        <f t="shared" si="4"/>
        <v>==G1 GH01 =G2 GDB01 WP001 ++LNC02.07 [Tubulacoes-Filtros-ETA1]</v>
      </c>
      <c r="F140" s="253">
        <f t="shared" si="1"/>
        <v>62</v>
      </c>
    </row>
    <row r="141" spans="1:6" ht="12.75" hidden="1" outlineLevel="3">
      <c r="A141" s="265" t="s">
        <v>3470</v>
      </c>
      <c r="B141" s="266"/>
      <c r="C141" s="267" t="s">
        <v>4560</v>
      </c>
      <c r="D141" s="266" t="s">
        <v>4561</v>
      </c>
      <c r="E141" s="291" t="str">
        <f t="shared" si="4"/>
        <v>==G1 GH01 =G2 GDB01 WP001 -WP01 ++LNC02.07 [Tubulacao-transporte-agua-filtro-A]</v>
      </c>
      <c r="F141" s="253">
        <f t="shared" si="1"/>
        <v>79</v>
      </c>
    </row>
    <row r="142" spans="1:6" ht="12.75" hidden="1" outlineLevel="3">
      <c r="A142" s="265" t="s">
        <v>3473</v>
      </c>
      <c r="B142" s="266" t="s">
        <v>3474</v>
      </c>
      <c r="C142" s="267" t="s">
        <v>4562</v>
      </c>
      <c r="D142" s="266" t="s">
        <v>3476</v>
      </c>
      <c r="E142" s="291" t="str">
        <f t="shared" si="4"/>
        <v>==G1 GH01 =G2 GDB01 WP001 -QM01 ++LNC02.07 [Valvula-saida-agua-filtro-A]</v>
      </c>
      <c r="F142" s="253">
        <f t="shared" si="1"/>
        <v>72</v>
      </c>
    </row>
    <row r="143" spans="1:6" ht="12.75" hidden="1" outlineLevel="3">
      <c r="A143" s="265" t="s">
        <v>3477</v>
      </c>
      <c r="B143" s="292"/>
      <c r="C143" s="293" t="s">
        <v>4563</v>
      </c>
      <c r="D143" s="266" t="s">
        <v>4564</v>
      </c>
      <c r="E143" s="291" t="str">
        <f t="shared" si="4"/>
        <v>==G1 GH01 =G2 GDB01 WP001 -WP02 ++LNC02.07 [Tubulacao-transporte-agua-filtro-B]</v>
      </c>
      <c r="F143" s="253">
        <f t="shared" si="1"/>
        <v>79</v>
      </c>
    </row>
    <row r="144" spans="1:6" ht="12.75" hidden="1" outlineLevel="3">
      <c r="A144" s="265" t="s">
        <v>3480</v>
      </c>
      <c r="B144" s="266" t="s">
        <v>3481</v>
      </c>
      <c r="C144" s="267" t="s">
        <v>4565</v>
      </c>
      <c r="D144" s="266" t="s">
        <v>3483</v>
      </c>
      <c r="E144" s="291" t="str">
        <f t="shared" si="4"/>
        <v>==G1 GH01 =G2 GDB01 WP001 -QM02 ++LNC02.07 [Valvula-saida-agua-filtro-B]</v>
      </c>
      <c r="F144" s="253">
        <f t="shared" si="1"/>
        <v>72</v>
      </c>
    </row>
    <row r="145" spans="1:21" ht="12.75" hidden="1" outlineLevel="3">
      <c r="A145" s="265" t="s">
        <v>3484</v>
      </c>
      <c r="B145" s="292"/>
      <c r="C145" s="293" t="s">
        <v>4566</v>
      </c>
      <c r="D145" s="266" t="s">
        <v>4567</v>
      </c>
      <c r="E145" s="291" t="str">
        <f t="shared" si="4"/>
        <v>==G1 GH01 =G2 GDB01 WP001 -WP03 ++LNC02.07 [Tubulacao-transporte-drenagem-filtro-A]</v>
      </c>
      <c r="F145" s="253">
        <f t="shared" si="1"/>
        <v>83</v>
      </c>
    </row>
    <row r="146" spans="1:21" ht="12.75" hidden="1" outlineLevel="3">
      <c r="A146" s="265" t="s">
        <v>3487</v>
      </c>
      <c r="B146" s="266" t="s">
        <v>3488</v>
      </c>
      <c r="C146" s="267" t="s">
        <v>4568</v>
      </c>
      <c r="D146" s="266" t="s">
        <v>3490</v>
      </c>
      <c r="E146" s="291" t="str">
        <f t="shared" si="4"/>
        <v>==G1 GH01 =G2 GDB01 WP001 -QM03 ++LNC02.07 [Valvula-drenagem-filtro-A]</v>
      </c>
      <c r="F146" s="253">
        <f t="shared" si="1"/>
        <v>70</v>
      </c>
    </row>
    <row r="147" spans="1:21" ht="12.75" hidden="1" outlineLevel="3">
      <c r="A147" s="265" t="s">
        <v>3491</v>
      </c>
      <c r="B147" s="266" t="s">
        <v>3492</v>
      </c>
      <c r="C147" s="267" t="s">
        <v>4569</v>
      </c>
      <c r="D147" s="266" t="s">
        <v>3494</v>
      </c>
      <c r="E147" s="291" t="str">
        <f t="shared" si="4"/>
        <v>==G1 GH01 =G2 GDB01 WP001 -QM04 ++LNC02.07 [Valvula-saida-agua-retrolavagem-filtro-A]</v>
      </c>
      <c r="F147" s="253">
        <f t="shared" si="1"/>
        <v>85</v>
      </c>
    </row>
    <row r="148" spans="1:21" ht="12.75" hidden="1" outlineLevel="3">
      <c r="A148" s="265" t="s">
        <v>3495</v>
      </c>
      <c r="B148" s="292"/>
      <c r="C148" s="293" t="s">
        <v>4570</v>
      </c>
      <c r="D148" s="266" t="s">
        <v>4571</v>
      </c>
      <c r="E148" s="291" t="str">
        <f t="shared" si="4"/>
        <v>==G1 GH01 =G2 GDB01 WP001 -WP04 ++LNC02.07 [Tubulacao-transporte-drenagem-filtro-B]</v>
      </c>
      <c r="F148" s="253">
        <f t="shared" si="1"/>
        <v>83</v>
      </c>
    </row>
    <row r="149" spans="1:21" ht="12.75" hidden="1" outlineLevel="3">
      <c r="A149" s="265" t="s">
        <v>3498</v>
      </c>
      <c r="B149" s="292" t="s">
        <v>3499</v>
      </c>
      <c r="C149" s="293" t="s">
        <v>4572</v>
      </c>
      <c r="D149" s="266" t="s">
        <v>3501</v>
      </c>
      <c r="E149" s="291" t="str">
        <f t="shared" si="4"/>
        <v>==G1 GH01 =G2 GDB01 WP001 -QM05 ++LNC02.07 [Valvula-drenagem-filtro-B]</v>
      </c>
      <c r="F149" s="253">
        <f t="shared" si="1"/>
        <v>70</v>
      </c>
    </row>
    <row r="150" spans="1:21" ht="12.75" hidden="1" outlineLevel="3">
      <c r="A150" s="265" t="s">
        <v>3502</v>
      </c>
      <c r="B150" s="292" t="s">
        <v>3503</v>
      </c>
      <c r="C150" s="293" t="s">
        <v>4573</v>
      </c>
      <c r="D150" s="266" t="s">
        <v>3505</v>
      </c>
      <c r="E150" s="291" t="str">
        <f t="shared" si="4"/>
        <v>==G1 GH01 =G2 GDB01 WP001 -QM06 ++LNC02.07 [Valvula-saida-agua-retrolavagem-filtro-B]</v>
      </c>
      <c r="F150" s="253">
        <f t="shared" si="1"/>
        <v>85</v>
      </c>
    </row>
    <row r="151" spans="1:21" ht="12.75" hidden="1" outlineLevel="3">
      <c r="A151" s="265" t="s">
        <v>3506</v>
      </c>
      <c r="B151" s="292"/>
      <c r="C151" s="293" t="s">
        <v>4574</v>
      </c>
      <c r="D151" s="266" t="s">
        <v>4575</v>
      </c>
      <c r="E151" s="291" t="str">
        <f t="shared" si="4"/>
        <v>==G1 GH01 =G2 GDB01 WP001 -WP05 ++LNC02.07 [Tubulacao-transporte-agua-normal-filtro-A]</v>
      </c>
      <c r="F151" s="253">
        <f t="shared" si="1"/>
        <v>86</v>
      </c>
    </row>
    <row r="152" spans="1:21" ht="12.75" hidden="1" outlineLevel="3">
      <c r="A152" s="265" t="s">
        <v>3509</v>
      </c>
      <c r="B152" s="292" t="s">
        <v>3510</v>
      </c>
      <c r="C152" s="293" t="s">
        <v>4576</v>
      </c>
      <c r="D152" s="266" t="s">
        <v>3512</v>
      </c>
      <c r="E152" s="291" t="str">
        <f t="shared" si="4"/>
        <v>==G1 GH01 =G2 GDB01 WP001 -BF01 ++LNC02.07 [Detector-fluxo-agua-entrada-filtro-A]</v>
      </c>
      <c r="F152" s="253">
        <f t="shared" si="1"/>
        <v>81</v>
      </c>
    </row>
    <row r="153" spans="1:21" ht="12.75" hidden="1" outlineLevel="3">
      <c r="A153" s="265" t="s">
        <v>3520</v>
      </c>
      <c r="B153" s="292"/>
      <c r="C153" s="293" t="s">
        <v>4577</v>
      </c>
      <c r="D153" s="266" t="s">
        <v>4578</v>
      </c>
      <c r="E153" s="291" t="str">
        <f t="shared" si="4"/>
        <v>==G1 GH01 =G2 GDB01 WP001 -WP06 ++LNC02.07 [Tubulacao-transporte-agua-normal-filtro-B]</v>
      </c>
      <c r="F153" s="253">
        <f t="shared" si="1"/>
        <v>86</v>
      </c>
      <c r="G153" s="247"/>
      <c r="H153" s="296"/>
      <c r="I153" s="247"/>
      <c r="J153" s="297"/>
      <c r="K153" s="247"/>
      <c r="L153" s="298"/>
      <c r="M153" s="299"/>
      <c r="N153" s="300"/>
      <c r="O153" s="247"/>
      <c r="P153" s="297"/>
      <c r="Q153" s="247"/>
      <c r="R153" s="298"/>
      <c r="S153" s="299"/>
      <c r="T153" s="300"/>
      <c r="U153" s="247"/>
    </row>
    <row r="154" spans="1:21" ht="12.75" hidden="1" outlineLevel="3">
      <c r="A154" s="265" t="s">
        <v>3516</v>
      </c>
      <c r="B154" s="292" t="s">
        <v>3517</v>
      </c>
      <c r="C154" s="293" t="s">
        <v>4579</v>
      </c>
      <c r="D154" s="266" t="s">
        <v>3519</v>
      </c>
      <c r="E154" s="291" t="str">
        <f t="shared" si="4"/>
        <v>==G1 GH01 =G2 GDB01 WP001 -BF02 ++LNC02.07 [Detector-fluxo-agua-entrada-retrolavagem-filtro-A]</v>
      </c>
      <c r="F154" s="253">
        <f t="shared" si="1"/>
        <v>94</v>
      </c>
    </row>
    <row r="155" spans="1:21" ht="12.75" hidden="1" outlineLevel="3">
      <c r="A155" s="265" t="s">
        <v>3845</v>
      </c>
      <c r="B155" s="292"/>
      <c r="C155" s="293" t="s">
        <v>4580</v>
      </c>
      <c r="D155" s="266" t="s">
        <v>4581</v>
      </c>
      <c r="E155" s="291" t="str">
        <f t="shared" si="4"/>
        <v>==G1 GH01 =G2 GDB01 WP001 -WP07 ++LNC02.07 [Tubulacao-transporte-agua-lavado-filtro-A]</v>
      </c>
      <c r="F155" s="253">
        <f t="shared" si="1"/>
        <v>86</v>
      </c>
      <c r="G155" s="247"/>
      <c r="H155" s="296"/>
      <c r="I155" s="247"/>
      <c r="J155" s="297"/>
      <c r="K155" s="247"/>
      <c r="L155" s="298"/>
      <c r="M155" s="299"/>
      <c r="N155" s="300"/>
      <c r="O155" s="247"/>
      <c r="P155" s="297"/>
      <c r="Q155" s="247"/>
      <c r="R155" s="298"/>
      <c r="S155" s="299"/>
      <c r="T155" s="300"/>
      <c r="U155" s="247"/>
    </row>
    <row r="156" spans="1:21" ht="12.75" hidden="1" outlineLevel="3">
      <c r="A156" s="265" t="s">
        <v>3523</v>
      </c>
      <c r="B156" s="292" t="s">
        <v>3524</v>
      </c>
      <c r="C156" s="293" t="s">
        <v>4582</v>
      </c>
      <c r="D156" s="266" t="s">
        <v>3526</v>
      </c>
      <c r="E156" s="291" t="str">
        <f t="shared" si="4"/>
        <v>==G1 GH01 =G2 GDB01 WP001 -BF03 ++LNC02.07 [Detector-fluxo-agua-entrada-filtro-B]</v>
      </c>
      <c r="F156" s="253">
        <f t="shared" si="1"/>
        <v>81</v>
      </c>
    </row>
    <row r="157" spans="1:21" ht="12.75" hidden="1" outlineLevel="3">
      <c r="A157" s="265" t="s">
        <v>3527</v>
      </c>
      <c r="B157" s="292"/>
      <c r="C157" s="293" t="s">
        <v>4583</v>
      </c>
      <c r="D157" s="266" t="s">
        <v>4584</v>
      </c>
      <c r="E157" s="291" t="str">
        <f t="shared" si="4"/>
        <v>==G1 GH01 =G2 GDB01 WP001 -WP08 ++LNC02.07 [Tubulacao-transporte-agua-lavado-filtro-B]</v>
      </c>
      <c r="F157" s="253">
        <f t="shared" si="1"/>
        <v>86</v>
      </c>
      <c r="G157" s="247"/>
      <c r="H157" s="296"/>
      <c r="I157" s="247"/>
      <c r="J157" s="297"/>
      <c r="K157" s="247"/>
      <c r="L157" s="298"/>
      <c r="M157" s="299"/>
      <c r="N157" s="300"/>
      <c r="O157" s="247"/>
      <c r="P157" s="297"/>
      <c r="Q157" s="247"/>
      <c r="R157" s="298"/>
      <c r="S157" s="299"/>
      <c r="T157" s="300"/>
      <c r="U157" s="247"/>
    </row>
    <row r="158" spans="1:21" ht="12.75" hidden="1" outlineLevel="3">
      <c r="A158" s="265" t="s">
        <v>3530</v>
      </c>
      <c r="B158" s="292" t="s">
        <v>3531</v>
      </c>
      <c r="C158" s="293" t="s">
        <v>4585</v>
      </c>
      <c r="D158" s="266" t="s">
        <v>3533</v>
      </c>
      <c r="E158" s="291" t="str">
        <f t="shared" si="4"/>
        <v>==G1 GH01 =G2 GDB01 WP001 -BF04 ++LNC02.07 [Detector-fluxo-agua-entrada-retrolavagem-filtro-B]</v>
      </c>
      <c r="F158" s="253">
        <f t="shared" si="1"/>
        <v>94</v>
      </c>
    </row>
    <row r="159" spans="1:21" ht="12.75" hidden="1" outlineLevel="1" collapsed="1">
      <c r="A159" s="277" t="s">
        <v>3421</v>
      </c>
      <c r="B159" s="260"/>
      <c r="C159" s="261" t="s">
        <v>3422</v>
      </c>
      <c r="D159" s="247" t="s">
        <v>3423</v>
      </c>
      <c r="E159" s="291" t="str">
        <f t="shared" si="4"/>
        <v>==G1 GH01 =G2 GDD01 ++LNC02.07 [Sistema-Precipitação-ETA1]</v>
      </c>
      <c r="F159" s="253">
        <f t="shared" si="1"/>
        <v>58</v>
      </c>
    </row>
    <row r="160" spans="1:21" ht="12.75" hidden="1" outlineLevel="2" collapsed="1">
      <c r="A160" s="262" t="s">
        <v>4586</v>
      </c>
      <c r="B160" s="263"/>
      <c r="C160" s="264" t="s">
        <v>3429</v>
      </c>
      <c r="D160" s="247" t="s">
        <v>4587</v>
      </c>
      <c r="E160" s="291" t="str">
        <f t="shared" si="4"/>
        <v>==G1 GH01 =G2 GDD01 WP001 ++LNC02.07 [Tratamento-agua-ETA1]</v>
      </c>
      <c r="F160" s="253">
        <f t="shared" si="1"/>
        <v>59</v>
      </c>
    </row>
    <row r="161" spans="1:25" ht="12.75" hidden="1" outlineLevel="3">
      <c r="A161" s="265" t="s">
        <v>3424</v>
      </c>
      <c r="B161" s="292" t="s">
        <v>3425</v>
      </c>
      <c r="C161" s="293" t="s">
        <v>4588</v>
      </c>
      <c r="D161" s="266" t="s">
        <v>3427</v>
      </c>
      <c r="E161" s="291" t="str">
        <f t="shared" si="4"/>
        <v>==G1 GH01 =G2 GDD01 WP001 -HN01 ++LNC02.07 [Tanque-clarificador]</v>
      </c>
      <c r="F161" s="253">
        <f t="shared" si="1"/>
        <v>64</v>
      </c>
    </row>
    <row r="162" spans="1:25" ht="12.75" hidden="1" outlineLevel="3">
      <c r="A162" s="265" t="s">
        <v>3428</v>
      </c>
      <c r="B162" s="292"/>
      <c r="C162" s="293" t="s">
        <v>4589</v>
      </c>
      <c r="D162" s="266" t="s">
        <v>3430</v>
      </c>
      <c r="E162" s="291" t="str">
        <f t="shared" si="4"/>
        <v>==G1 GH01 =G2 GDD01 WP001 -WP01 ++LNC02.07 [Tubulacao-transporte-agua]</v>
      </c>
      <c r="F162" s="253">
        <f t="shared" si="1"/>
        <v>70</v>
      </c>
    </row>
    <row r="163" spans="1:25" ht="12.75" hidden="1" outlineLevel="3">
      <c r="A163" s="265" t="s">
        <v>3431</v>
      </c>
      <c r="B163" s="292"/>
      <c r="C163" s="293" t="s">
        <v>4590</v>
      </c>
      <c r="D163" s="266" t="s">
        <v>3433</v>
      </c>
      <c r="E163" s="291" t="str">
        <f t="shared" si="4"/>
        <v>==G1 GH01 =G2 GDD01 WP001 -WP02 ++LNC02.07 [Tubulacao-transporte-agua-clarificada]</v>
      </c>
      <c r="F163" s="253">
        <f t="shared" si="1"/>
        <v>82</v>
      </c>
    </row>
    <row r="164" spans="1:25" ht="12.75" hidden="1" outlineLevel="3">
      <c r="A164" s="265" t="s">
        <v>3434</v>
      </c>
      <c r="B164" s="292" t="s">
        <v>3435</v>
      </c>
      <c r="C164" s="293" t="s">
        <v>4591</v>
      </c>
      <c r="D164" s="266" t="s">
        <v>3437</v>
      </c>
      <c r="E164" s="291" t="str">
        <f t="shared" si="4"/>
        <v>==G1 GH01 =G2 GDD01 WP001 -QM01 ++LNC02.07 [Valvula-entrada-agua-filtro-A]</v>
      </c>
      <c r="F164" s="253">
        <f t="shared" si="1"/>
        <v>74</v>
      </c>
    </row>
    <row r="165" spans="1:25" ht="12.75" hidden="1" outlineLevel="3">
      <c r="A165" s="265" t="s">
        <v>3438</v>
      </c>
      <c r="B165" s="292" t="s">
        <v>3439</v>
      </c>
      <c r="C165" s="293" t="s">
        <v>4592</v>
      </c>
      <c r="D165" s="266" t="s">
        <v>3441</v>
      </c>
      <c r="E165" s="291" t="str">
        <f t="shared" si="4"/>
        <v>==G1 GH01 =G2 GDD01 WP001 -QM02 ++LNC02.07 [Valvula-entrada-agua-filtro-B]</v>
      </c>
      <c r="F165" s="253">
        <f t="shared" si="1"/>
        <v>74</v>
      </c>
    </row>
    <row r="166" spans="1:25" ht="12.75" hidden="1" outlineLevel="2" collapsed="1">
      <c r="A166" s="262" t="s">
        <v>4593</v>
      </c>
      <c r="B166" s="301"/>
      <c r="C166" s="302" t="s">
        <v>3432</v>
      </c>
      <c r="D166" s="250" t="s">
        <v>4594</v>
      </c>
      <c r="E166" s="291" t="str">
        <f t="shared" si="4"/>
        <v>==G1 GH01 =G2 GDD01 WP002 ++LNC02.07 [Descarte-agua-ETA1]</v>
      </c>
      <c r="F166" s="253">
        <f t="shared" si="1"/>
        <v>57</v>
      </c>
      <c r="G166" s="303"/>
      <c r="H166" s="303"/>
      <c r="I166" s="303"/>
      <c r="J166" s="303"/>
      <c r="K166" s="303"/>
      <c r="L166" s="303"/>
      <c r="M166" s="303"/>
      <c r="N166" s="303"/>
      <c r="O166" s="303"/>
      <c r="P166" s="303"/>
      <c r="Q166" s="303"/>
      <c r="R166" s="303"/>
      <c r="S166" s="303"/>
      <c r="T166" s="303"/>
      <c r="U166" s="303"/>
      <c r="V166" s="303"/>
      <c r="W166" s="303"/>
      <c r="X166" s="303"/>
      <c r="Y166" s="303"/>
    </row>
    <row r="167" spans="1:25" ht="12.75" hidden="1" outlineLevel="3">
      <c r="A167" s="265" t="s">
        <v>3442</v>
      </c>
      <c r="B167" s="292"/>
      <c r="C167" s="293" t="s">
        <v>4595</v>
      </c>
      <c r="D167" s="266" t="s">
        <v>3444</v>
      </c>
      <c r="E167" s="291" t="str">
        <f t="shared" si="4"/>
        <v>==G1 GH01 =G2 GDD01 WP002 -WP01 ++LNC02.07 [Tubulacao-drenagem]</v>
      </c>
      <c r="F167" s="253">
        <f t="shared" si="1"/>
        <v>63</v>
      </c>
    </row>
    <row r="168" spans="1:25" ht="12.75" hidden="1" outlineLevel="3">
      <c r="A168" s="265" t="s">
        <v>3445</v>
      </c>
      <c r="B168" s="292" t="s">
        <v>3446</v>
      </c>
      <c r="C168" s="293" t="s">
        <v>4596</v>
      </c>
      <c r="D168" s="266" t="s">
        <v>3448</v>
      </c>
      <c r="E168" s="291" t="str">
        <f t="shared" si="4"/>
        <v>==G1 GH01 =G2 GDD01 WP002 -QM01 ++LNC02.07 [Valvula-drenagem-clarificador]</v>
      </c>
      <c r="F168" s="253">
        <f t="shared" si="1"/>
        <v>74</v>
      </c>
    </row>
    <row r="169" spans="1:25" ht="12.75" collapsed="1">
      <c r="A169" s="258" t="s">
        <v>4597</v>
      </c>
      <c r="B169" s="247"/>
      <c r="C169" s="247" t="s">
        <v>3564</v>
      </c>
      <c r="D169" s="247" t="s">
        <v>4598</v>
      </c>
      <c r="E169" s="257" t="str">
        <f>CONCATENATE(C169," ",$C$2," [",D169,"]")</f>
        <v>==G1 GH01 =G3 ++LNC02.07 [Sistemas-ETA1A]</v>
      </c>
      <c r="F169" s="253">
        <f t="shared" si="1"/>
        <v>41</v>
      </c>
    </row>
    <row r="170" spans="1:25" ht="12.75" hidden="1" outlineLevel="1">
      <c r="A170" s="259" t="s">
        <v>2806</v>
      </c>
      <c r="B170" s="260"/>
      <c r="C170" s="261" t="s">
        <v>3567</v>
      </c>
      <c r="D170" s="247" t="s">
        <v>4599</v>
      </c>
      <c r="E170" s="257" t="str">
        <f t="shared" ref="E170:E304" si="5">CONCATENATE(C170," ",$C$2," [",D170,"]",)</f>
        <v>==G1 GH01 =G3 GDN01 ++LNC02.07 [Sistema-Fornecimento-Quimicos-ETA1A]</v>
      </c>
      <c r="F170" s="253">
        <f t="shared" si="1"/>
        <v>68</v>
      </c>
    </row>
    <row r="171" spans="1:25" ht="12.75" hidden="1" outlineLevel="2">
      <c r="A171" s="262" t="s">
        <v>3013</v>
      </c>
      <c r="B171" s="263"/>
      <c r="C171" s="264" t="s">
        <v>3568</v>
      </c>
      <c r="D171" s="247" t="s">
        <v>3015</v>
      </c>
      <c r="E171" s="257" t="str">
        <f t="shared" si="5"/>
        <v>==G1 GH01 =G3 GDN01 WP001 ++LNC02.07 [Fornecimento-Carbonato-Sodio]</v>
      </c>
      <c r="F171" s="253">
        <f t="shared" si="1"/>
        <v>67</v>
      </c>
    </row>
    <row r="172" spans="1:25" ht="12.75" hidden="1" outlineLevel="3">
      <c r="A172" s="265" t="s">
        <v>3216</v>
      </c>
      <c r="B172" s="266"/>
      <c r="C172" s="267" t="s">
        <v>4600</v>
      </c>
      <c r="D172" s="266" t="s">
        <v>3316</v>
      </c>
      <c r="E172" s="268" t="str">
        <f t="shared" si="5"/>
        <v>==G1 GH01 =G3 GDN01 WP001 -WP01 ++LNC02.07 [Tubulacao-transporte-carbonato-sodio]</v>
      </c>
      <c r="F172" s="253">
        <f t="shared" si="1"/>
        <v>81</v>
      </c>
    </row>
    <row r="173" spans="1:25" ht="12.75" hidden="1" outlineLevel="3">
      <c r="A173" s="265" t="s">
        <v>4601</v>
      </c>
      <c r="B173" s="266"/>
      <c r="C173" s="267" t="s">
        <v>4602</v>
      </c>
      <c r="D173" s="266" t="s">
        <v>4603</v>
      </c>
      <c r="E173" s="268" t="str">
        <f t="shared" si="5"/>
        <v>==G1 GH01 =G3 GDN01 WP001 -WP02 ++LNC02.07 [Tubulacao-vacuo]</v>
      </c>
      <c r="F173" s="253">
        <f t="shared" si="1"/>
        <v>60</v>
      </c>
    </row>
    <row r="174" spans="1:25" ht="12.75" hidden="1" outlineLevel="3">
      <c r="A174" s="265" t="s">
        <v>3220</v>
      </c>
      <c r="B174" s="266" t="s">
        <v>3570</v>
      </c>
      <c r="C174" s="267" t="s">
        <v>4604</v>
      </c>
      <c r="D174" s="266" t="s">
        <v>3164</v>
      </c>
      <c r="E174" s="268" t="str">
        <f t="shared" si="5"/>
        <v>==G1 GH01 =G3 GDN01 WP001 -QM01 ++LNC02.07 [Valvula-carbonato-sodio]</v>
      </c>
      <c r="F174" s="253">
        <f t="shared" si="1"/>
        <v>68</v>
      </c>
    </row>
    <row r="175" spans="1:25" ht="12.75" hidden="1" outlineLevel="2">
      <c r="A175" s="262" t="s">
        <v>3050</v>
      </c>
      <c r="B175" s="263"/>
      <c r="C175" s="264" t="s">
        <v>3569</v>
      </c>
      <c r="D175" s="247" t="s">
        <v>3052</v>
      </c>
      <c r="E175" s="257" t="str">
        <f t="shared" si="5"/>
        <v>==G1 GH01 =G3 GDN01 WP002 ++LNC02.07 [Fornecimento-Sulfato-Aluminio]</v>
      </c>
      <c r="F175" s="253">
        <f t="shared" si="1"/>
        <v>68</v>
      </c>
    </row>
    <row r="176" spans="1:25" ht="12.75" hidden="1" outlineLevel="3">
      <c r="A176" s="265" t="s">
        <v>3224</v>
      </c>
      <c r="B176" s="266"/>
      <c r="C176" s="267" t="s">
        <v>4605</v>
      </c>
      <c r="D176" s="266" t="s">
        <v>3365</v>
      </c>
      <c r="E176" s="268" t="str">
        <f t="shared" si="5"/>
        <v>==G1 GH01 =G3 GDN01 WP002 -WP01 ++LNC02.07 [Tubulacao-transporte-sulfato-aluminio]</v>
      </c>
      <c r="F176" s="253">
        <f t="shared" si="1"/>
        <v>82</v>
      </c>
    </row>
    <row r="177" spans="1:6" ht="12.75" hidden="1" outlineLevel="3">
      <c r="A177" s="265" t="s">
        <v>4601</v>
      </c>
      <c r="B177" s="266"/>
      <c r="C177" s="267" t="s">
        <v>4606</v>
      </c>
      <c r="D177" s="266" t="s">
        <v>4603</v>
      </c>
      <c r="E177" s="268" t="str">
        <f t="shared" si="5"/>
        <v>==G1 GH01 =G3 GDN01 WP002 -WP02 ++LNC02.07 [Tubulacao-vacuo]</v>
      </c>
      <c r="F177" s="253">
        <f t="shared" si="1"/>
        <v>60</v>
      </c>
    </row>
    <row r="178" spans="1:6" ht="12.75" hidden="1" outlineLevel="3">
      <c r="A178" s="265" t="s">
        <v>3575</v>
      </c>
      <c r="B178" s="266" t="s">
        <v>3576</v>
      </c>
      <c r="C178" s="267" t="s">
        <v>4607</v>
      </c>
      <c r="D178" s="266" t="s">
        <v>3168</v>
      </c>
      <c r="E178" s="268" t="str">
        <f t="shared" si="5"/>
        <v>==G1 GH01 =G3 GDN01 WP002 -QM01 ++LNC02.07 [Valvula-sulfato-aluminio]</v>
      </c>
      <c r="F178" s="253">
        <f t="shared" si="1"/>
        <v>69</v>
      </c>
    </row>
    <row r="179" spans="1:6" ht="12.75" hidden="1" outlineLevel="2">
      <c r="A179" s="262" t="s">
        <v>3085</v>
      </c>
      <c r="B179" s="263"/>
      <c r="C179" s="264" t="s">
        <v>4608</v>
      </c>
      <c r="D179" s="247" t="s">
        <v>3087</v>
      </c>
      <c r="E179" s="257" t="str">
        <f t="shared" si="5"/>
        <v>==G1 GH01 =G3 GDN01 WP003 ++LNC02.07 [Fornecimento-Hipoclorito-Sodio]</v>
      </c>
      <c r="F179" s="253">
        <f t="shared" si="1"/>
        <v>69</v>
      </c>
    </row>
    <row r="180" spans="1:6" ht="12.75" hidden="1" outlineLevel="3">
      <c r="A180" s="265" t="s">
        <v>3579</v>
      </c>
      <c r="B180" s="266" t="s">
        <v>3580</v>
      </c>
      <c r="C180" s="267" t="s">
        <v>4609</v>
      </c>
      <c r="D180" s="266" t="s">
        <v>3582</v>
      </c>
      <c r="E180" s="268" t="str">
        <f t="shared" si="5"/>
        <v>==G1 GH01 =G3 GDN01 WP003 -GP01 ++LNC02.07 [Bomba-dosificadora-hipoclorito-sodio]</v>
      </c>
      <c r="F180" s="253">
        <f t="shared" si="1"/>
        <v>81</v>
      </c>
    </row>
    <row r="181" spans="1:6" ht="12.75" hidden="1" outlineLevel="3">
      <c r="A181" s="269" t="s">
        <v>3583</v>
      </c>
      <c r="B181" s="266"/>
      <c r="C181" s="267" t="s">
        <v>4610</v>
      </c>
      <c r="D181" s="266" t="s">
        <v>3390</v>
      </c>
      <c r="E181" s="268" t="str">
        <f t="shared" si="5"/>
        <v>==G1 GH01 =G3 GDN01 WP003 -WP01 ++LNC02.07 [Tubulacao-transporte-hipoclorito-sodio]</v>
      </c>
      <c r="F181" s="253">
        <f t="shared" si="1"/>
        <v>83</v>
      </c>
    </row>
    <row r="182" spans="1:6" ht="12.75" hidden="1" outlineLevel="3">
      <c r="A182" s="265" t="s">
        <v>3586</v>
      </c>
      <c r="B182" s="266" t="s">
        <v>3587</v>
      </c>
      <c r="C182" s="267" t="s">
        <v>4611</v>
      </c>
      <c r="D182" s="266" t="s">
        <v>3242</v>
      </c>
      <c r="E182" s="268" t="str">
        <f t="shared" si="5"/>
        <v>==G1 GH01 =G3 GDN01 WP003 -BF01 ++LNC02.07 [Caudalimetro-hipoclorito-sodio]</v>
      </c>
      <c r="F182" s="253">
        <f t="shared" si="1"/>
        <v>75</v>
      </c>
    </row>
    <row r="183" spans="1:6" ht="12.75" hidden="1" outlineLevel="1">
      <c r="A183" s="259" t="s">
        <v>4612</v>
      </c>
      <c r="B183" s="274"/>
      <c r="C183" s="274" t="s">
        <v>3979</v>
      </c>
      <c r="D183" s="247" t="s">
        <v>4613</v>
      </c>
      <c r="E183" s="257" t="str">
        <f t="shared" si="5"/>
        <v>==G1 GH01 =G3 GA01 ++LNC02.07 [Sistema-Fornecimento-Agua-Bruta-ETA1A]</v>
      </c>
      <c r="F183" s="253">
        <f t="shared" si="1"/>
        <v>69</v>
      </c>
    </row>
    <row r="184" spans="1:6" ht="12.75" hidden="1" outlineLevel="2">
      <c r="A184" s="262" t="s">
        <v>3121</v>
      </c>
      <c r="B184" s="263"/>
      <c r="C184" s="264" t="s">
        <v>3589</v>
      </c>
      <c r="D184" s="247" t="s">
        <v>4444</v>
      </c>
      <c r="E184" s="257" t="str">
        <f t="shared" si="5"/>
        <v>==G1 GH01 =G3 GA01 WP001 ++LNC02.07 [Transporte-agua-bruta]</v>
      </c>
      <c r="F184" s="253">
        <f t="shared" si="1"/>
        <v>59</v>
      </c>
    </row>
    <row r="185" spans="1:6" ht="12.75" hidden="1" outlineLevel="3">
      <c r="A185" s="265" t="s">
        <v>3248</v>
      </c>
      <c r="B185" s="266" t="s">
        <v>3590</v>
      </c>
      <c r="C185" s="267" t="s">
        <v>4614</v>
      </c>
      <c r="D185" s="266" t="s">
        <v>3251</v>
      </c>
      <c r="E185" s="257" t="str">
        <f t="shared" si="5"/>
        <v>==G1 GH01 =G3 GA01 WP001 -QM01 ++LNC02.07 [Valvula-manual-agua-bruta]</v>
      </c>
      <c r="F185" s="253">
        <f t="shared" si="1"/>
        <v>69</v>
      </c>
    </row>
    <row r="186" spans="1:6" ht="12.75" hidden="1" outlineLevel="3">
      <c r="A186" s="265" t="s">
        <v>3592</v>
      </c>
      <c r="B186" s="266" t="s">
        <v>3593</v>
      </c>
      <c r="C186" s="267" t="s">
        <v>4615</v>
      </c>
      <c r="D186" s="266" t="s">
        <v>3255</v>
      </c>
      <c r="E186" s="257" t="str">
        <f t="shared" si="5"/>
        <v>==G1 GH01 =G3 GA01 WP001 -QM02 ++LNC02.07 [Valvula-agua-bruta]</v>
      </c>
      <c r="F186" s="253">
        <f t="shared" si="1"/>
        <v>62</v>
      </c>
    </row>
    <row r="187" spans="1:6" ht="12.75" hidden="1" outlineLevel="3">
      <c r="A187" s="265" t="s">
        <v>3595</v>
      </c>
      <c r="B187" s="266" t="s">
        <v>3596</v>
      </c>
      <c r="C187" s="267" t="s">
        <v>4616</v>
      </c>
      <c r="D187" s="266" t="s">
        <v>3598</v>
      </c>
      <c r="E187" s="257" t="str">
        <f t="shared" si="5"/>
        <v>==G1 GH01 =G3 GA01 WP001 -QM03 ++LNC02.07 [Valvula-reguladora-pressao-agua-bruta]</v>
      </c>
      <c r="F187" s="253">
        <f t="shared" si="1"/>
        <v>81</v>
      </c>
    </row>
    <row r="188" spans="1:6" ht="12.75" hidden="1" outlineLevel="3">
      <c r="A188" s="265" t="s">
        <v>3256</v>
      </c>
      <c r="B188" s="266" t="s">
        <v>3599</v>
      </c>
      <c r="C188" s="267" t="s">
        <v>4617</v>
      </c>
      <c r="D188" s="266" t="s">
        <v>3259</v>
      </c>
      <c r="E188" s="257" t="str">
        <f t="shared" si="5"/>
        <v>==G1 GH01 =G3 GA01 WP001 -BF01 ++LNC02.07 [Caudalimetro]</v>
      </c>
      <c r="F188" s="253">
        <f t="shared" si="1"/>
        <v>56</v>
      </c>
    </row>
    <row r="189" spans="1:6" ht="12.75" hidden="1" outlineLevel="3">
      <c r="A189" s="265" t="s">
        <v>3601</v>
      </c>
      <c r="B189" s="266" t="s">
        <v>3602</v>
      </c>
      <c r="C189" s="267" t="s">
        <v>4618</v>
      </c>
      <c r="D189" s="266" t="s">
        <v>3604</v>
      </c>
      <c r="E189" s="257" t="str">
        <f t="shared" si="5"/>
        <v>==G1 GH01 =G3 GA01 WP001 -BF02 ++LNC02.07 [Detector-fluxo-agua-bruta]</v>
      </c>
      <c r="F189" s="253">
        <f t="shared" si="1"/>
        <v>69</v>
      </c>
    </row>
    <row r="190" spans="1:6" ht="12.75" hidden="1" outlineLevel="3">
      <c r="A190" s="265" t="s">
        <v>3605</v>
      </c>
      <c r="B190" s="266" t="s">
        <v>3606</v>
      </c>
      <c r="C190" s="267" t="s">
        <v>4619</v>
      </c>
      <c r="D190" s="266" t="s">
        <v>3266</v>
      </c>
      <c r="E190" s="257" t="str">
        <f t="shared" si="5"/>
        <v>==G1 GH01 =G3 GA01 WP001 -BQ01 ++LNC02.07 [Medidor-PH]</v>
      </c>
      <c r="F190" s="253">
        <f t="shared" si="1"/>
        <v>54</v>
      </c>
    </row>
    <row r="191" spans="1:6" ht="12.75" hidden="1" outlineLevel="3">
      <c r="A191" s="265" t="s">
        <v>3608</v>
      </c>
      <c r="B191" s="266" t="s">
        <v>3609</v>
      </c>
      <c r="C191" s="267" t="s">
        <v>4620</v>
      </c>
      <c r="D191" s="266" t="s">
        <v>3270</v>
      </c>
      <c r="E191" s="257" t="str">
        <f t="shared" si="5"/>
        <v>==G1 GH01 =G3 GA01 WP001 -BQ02 ++LNC02.07 [Turbidimetro]</v>
      </c>
      <c r="F191" s="253">
        <f t="shared" si="1"/>
        <v>56</v>
      </c>
    </row>
    <row r="192" spans="1:6" ht="12.75" hidden="1" outlineLevel="3">
      <c r="A192" s="265" t="s">
        <v>3611</v>
      </c>
      <c r="B192" s="266" t="s">
        <v>3612</v>
      </c>
      <c r="C192" s="267" t="s">
        <v>4621</v>
      </c>
      <c r="D192" s="266" t="s">
        <v>3116</v>
      </c>
      <c r="E192" s="257" t="str">
        <f t="shared" si="5"/>
        <v>==G1 GH01 =G3 GA01 WP001 -BP01 ++LNC02.07 [Transmissor-pressao]</v>
      </c>
      <c r="F192" s="253">
        <f t="shared" si="1"/>
        <v>63</v>
      </c>
    </row>
    <row r="193" spans="1:6" ht="12.75" hidden="1" outlineLevel="1">
      <c r="A193" s="259" t="s">
        <v>4622</v>
      </c>
      <c r="B193" s="260"/>
      <c r="C193" s="261" t="s">
        <v>4623</v>
      </c>
      <c r="D193" s="247" t="s">
        <v>4624</v>
      </c>
      <c r="E193" s="257" t="str">
        <f t="shared" si="5"/>
        <v>==G1 GH01 =G3 GH01 ++LNC02.07 [Sistema-Fornecimento-Agua-Potavel-ETA1A]</v>
      </c>
      <c r="F193" s="253">
        <f t="shared" si="1"/>
        <v>71</v>
      </c>
    </row>
    <row r="194" spans="1:6" ht="12.75" hidden="1" outlineLevel="2">
      <c r="A194" s="281" t="s">
        <v>4625</v>
      </c>
      <c r="B194" s="263"/>
      <c r="C194" s="264" t="s">
        <v>4626</v>
      </c>
      <c r="D194" s="247" t="s">
        <v>4627</v>
      </c>
      <c r="E194" s="257" t="str">
        <f t="shared" si="5"/>
        <v>==G1 GH01 =G3 GH01 WP001 ++LNC02.07 [Fornecimento-Agua-Potavel-Quimicos-ETA1A]</v>
      </c>
      <c r="F194" s="253">
        <f t="shared" si="1"/>
        <v>78</v>
      </c>
    </row>
    <row r="195" spans="1:6" ht="12.75" hidden="1" outlineLevel="3">
      <c r="A195" s="269" t="s">
        <v>3157</v>
      </c>
      <c r="B195" s="266" t="s">
        <v>3158</v>
      </c>
      <c r="C195" s="267" t="s">
        <v>4628</v>
      </c>
      <c r="D195" s="266" t="s">
        <v>3160</v>
      </c>
      <c r="E195" s="268" t="str">
        <f t="shared" si="5"/>
        <v>==G1 GH01 =G3 GH01 WP001 -QM01 ++LNC02.07 [Valvula-hipoclorito-sodio]</v>
      </c>
      <c r="F195" s="253">
        <f t="shared" si="1"/>
        <v>69</v>
      </c>
    </row>
    <row r="196" spans="1:6" ht="12.75" hidden="1" outlineLevel="3">
      <c r="A196" s="269" t="s">
        <v>3161</v>
      </c>
      <c r="B196" s="266" t="s">
        <v>3162</v>
      </c>
      <c r="C196" s="267" t="s">
        <v>4629</v>
      </c>
      <c r="D196" s="266" t="s">
        <v>3164</v>
      </c>
      <c r="E196" s="268" t="str">
        <f t="shared" si="5"/>
        <v>==G1 GH01 =G3 GH01 WP001 -QM02 ++LNC02.07 [Valvula-carbonato-sodio]</v>
      </c>
      <c r="F196" s="253">
        <f t="shared" si="1"/>
        <v>67</v>
      </c>
    </row>
    <row r="197" spans="1:6" ht="12.75" hidden="1" outlineLevel="3">
      <c r="A197" s="269" t="s">
        <v>3165</v>
      </c>
      <c r="B197" s="266" t="s">
        <v>3166</v>
      </c>
      <c r="C197" s="267" t="s">
        <v>4630</v>
      </c>
      <c r="D197" s="266" t="s">
        <v>3168</v>
      </c>
      <c r="E197" s="268" t="str">
        <f t="shared" si="5"/>
        <v>==G1 GH01 =G3 GH01 WP001 -QM03 ++LNC02.07 [Valvula-sulfato-aluminio]</v>
      </c>
      <c r="F197" s="253">
        <f t="shared" si="1"/>
        <v>68</v>
      </c>
    </row>
    <row r="198" spans="1:6" ht="12.75" hidden="1" outlineLevel="2">
      <c r="A198" s="281" t="s">
        <v>4631</v>
      </c>
      <c r="B198" s="263"/>
      <c r="C198" s="264" t="s">
        <v>4632</v>
      </c>
      <c r="D198" s="247" t="s">
        <v>4633</v>
      </c>
      <c r="E198" s="257" t="str">
        <f t="shared" si="5"/>
        <v>==G1 GH01 =G3 GH01 WP002 ++LNC02.07 [Agua-potavel-Retrolavagem-filtros-ETA1A]</v>
      </c>
      <c r="F198" s="253">
        <f t="shared" si="1"/>
        <v>77</v>
      </c>
    </row>
    <row r="199" spans="1:6" ht="12.75" hidden="1" outlineLevel="3">
      <c r="A199" s="269" t="s">
        <v>3171</v>
      </c>
      <c r="B199" s="266" t="s">
        <v>3172</v>
      </c>
      <c r="C199" s="267" t="s">
        <v>4634</v>
      </c>
      <c r="D199" s="266" t="s">
        <v>3174</v>
      </c>
      <c r="E199" s="290" t="str">
        <f t="shared" si="5"/>
        <v>==G1 GH01 =G3 GH01 WP002 -QM01 ++LNC02.07 [Valvula-bloqueio-bomba-retrolavagem]</v>
      </c>
      <c r="F199" s="253">
        <f t="shared" si="1"/>
        <v>79</v>
      </c>
    </row>
    <row r="200" spans="1:6" ht="12.75" hidden="1" outlineLevel="1">
      <c r="A200" s="277" t="s">
        <v>2809</v>
      </c>
      <c r="B200" s="260"/>
      <c r="C200" s="261" t="s">
        <v>3619</v>
      </c>
      <c r="D200" s="247" t="s">
        <v>3615</v>
      </c>
      <c r="E200" s="286" t="str">
        <f t="shared" si="5"/>
        <v>==G1 GH01 =G3 GAD01 ++LNC02.07 [Sistema-Dosagem-ETA1A]</v>
      </c>
      <c r="F200" s="253">
        <f t="shared" si="1"/>
        <v>54</v>
      </c>
    </row>
    <row r="201" spans="1:6" ht="12.75" hidden="1" outlineLevel="2">
      <c r="A201" s="278" t="s">
        <v>4635</v>
      </c>
      <c r="B201" s="287"/>
      <c r="C201" s="304" t="s">
        <v>4636</v>
      </c>
      <c r="D201" s="266" t="s">
        <v>4637</v>
      </c>
      <c r="E201" s="286" t="str">
        <f t="shared" si="5"/>
        <v>==G1 GH01 =G3 GAD01 GP001 ++LNC02.07 [Bomba reserva]</v>
      </c>
      <c r="F201" s="253">
        <f t="shared" si="1"/>
        <v>52</v>
      </c>
    </row>
    <row r="202" spans="1:6" ht="12.75" hidden="1" outlineLevel="3">
      <c r="A202" s="265" t="s">
        <v>3616</v>
      </c>
      <c r="B202" s="266" t="s">
        <v>3617</v>
      </c>
      <c r="C202" s="267" t="s">
        <v>3618</v>
      </c>
      <c r="D202" s="266" t="s">
        <v>3276</v>
      </c>
      <c r="E202" s="290" t="str">
        <f t="shared" si="5"/>
        <v>==G1 GH01 =G3 GAD01 GP001 -GP01 ++LNC02.07 [Bomba-peristaltica-reserva]</v>
      </c>
      <c r="F202" s="253">
        <f t="shared" si="1"/>
        <v>71</v>
      </c>
    </row>
    <row r="203" spans="1:6" ht="12.75" hidden="1" outlineLevel="2">
      <c r="A203" s="262" t="s">
        <v>3013</v>
      </c>
      <c r="B203" s="263"/>
      <c r="C203" s="264" t="s">
        <v>3644</v>
      </c>
      <c r="D203" s="247" t="s">
        <v>3278</v>
      </c>
      <c r="E203" s="286" t="str">
        <f t="shared" si="5"/>
        <v>==G1 GH01 =G3 GAD01 WP001 ++LNC02.07 [Sistema-Dosagem-Carbonato-Sodio]</v>
      </c>
      <c r="F203" s="253">
        <f t="shared" si="1"/>
        <v>70</v>
      </c>
    </row>
    <row r="204" spans="1:6" ht="12.75" hidden="1" outlineLevel="3">
      <c r="A204" s="265" t="s">
        <v>3279</v>
      </c>
      <c r="B204" s="305" t="s">
        <v>3620</v>
      </c>
      <c r="C204" s="306" t="s">
        <v>4638</v>
      </c>
      <c r="D204" s="266" t="s">
        <v>3282</v>
      </c>
      <c r="E204" s="290" t="str">
        <f t="shared" si="5"/>
        <v>==G1 GH01 =G3 GAD01 WP001 -HW01 ++LNC02.07 [Agitador-carbonato-sodio]</v>
      </c>
      <c r="F204" s="253">
        <f t="shared" si="1"/>
        <v>69</v>
      </c>
    </row>
    <row r="205" spans="1:6" ht="12.75" hidden="1" outlineLevel="3">
      <c r="A205" s="265" t="s">
        <v>3283</v>
      </c>
      <c r="B205" s="292" t="s">
        <v>3622</v>
      </c>
      <c r="C205" s="293" t="s">
        <v>4639</v>
      </c>
      <c r="D205" s="266" t="s">
        <v>3286</v>
      </c>
      <c r="E205" s="290" t="str">
        <f t="shared" si="5"/>
        <v>==G1 GH01 =G3 GAD01 WP001 -CM01 ++LNC02.07 [Tanque-solucao-carbonato-sodio]</v>
      </c>
      <c r="F205" s="253">
        <f t="shared" si="1"/>
        <v>75</v>
      </c>
    </row>
    <row r="206" spans="1:6" ht="12.75" hidden="1" outlineLevel="3">
      <c r="A206" s="265" t="s">
        <v>3624</v>
      </c>
      <c r="B206" s="292" t="s">
        <v>3625</v>
      </c>
      <c r="C206" s="293" t="s">
        <v>4640</v>
      </c>
      <c r="D206" s="266" t="s">
        <v>3290</v>
      </c>
      <c r="E206" s="290" t="str">
        <f t="shared" si="5"/>
        <v>==G1 GH01 =G3 GAD01 WP001 -CM01 BL01 ++LNC02.07 [Sensor-nivel-tanque-carbonato-sodio]</v>
      </c>
      <c r="F206" s="253">
        <f t="shared" si="1"/>
        <v>85</v>
      </c>
    </row>
    <row r="207" spans="1:6" ht="12.75" hidden="1" outlineLevel="3">
      <c r="A207" s="265" t="s">
        <v>3658</v>
      </c>
      <c r="B207" s="292" t="s">
        <v>3659</v>
      </c>
      <c r="C207" s="293" t="s">
        <v>4641</v>
      </c>
      <c r="D207" s="307" t="s">
        <v>3294</v>
      </c>
      <c r="E207" s="290" t="str">
        <f t="shared" si="5"/>
        <v>==G1 GH01 =G3 GAD01 WP001 -GL02 ++LNC02.07 [Dosificador-carbonato-sodio]</v>
      </c>
      <c r="F207" s="253">
        <f t="shared" si="1"/>
        <v>72</v>
      </c>
    </row>
    <row r="208" spans="1:6" ht="12.75" hidden="1" outlineLevel="3">
      <c r="A208" s="265" t="s">
        <v>3661</v>
      </c>
      <c r="B208" s="292" t="s">
        <v>3662</v>
      </c>
      <c r="C208" s="293" t="s">
        <v>4642</v>
      </c>
      <c r="D208" s="266" t="s">
        <v>3298</v>
      </c>
      <c r="E208" s="290" t="str">
        <f t="shared" si="5"/>
        <v>==G1 GH01 =G3 GAD01 WP001 -GL02 QR01 ++LNC02.07 [Portinhola-dosificadora-carbonato-sodio]</v>
      </c>
      <c r="F208" s="253">
        <f t="shared" si="1"/>
        <v>89</v>
      </c>
    </row>
    <row r="209" spans="1:6" ht="12.75" hidden="1" outlineLevel="3">
      <c r="A209" s="269" t="s">
        <v>3667</v>
      </c>
      <c r="B209" s="292" t="s">
        <v>3668</v>
      </c>
      <c r="C209" s="293" t="s">
        <v>4643</v>
      </c>
      <c r="D209" s="266" t="s">
        <v>3302</v>
      </c>
      <c r="E209" s="290" t="str">
        <f t="shared" si="5"/>
        <v>==G1 GH01 =G3 GAD01 WP001 -CM02 ++LNC02.07 [Tanque-dosificador-carbonato-sodio]</v>
      </c>
      <c r="F209" s="253">
        <f t="shared" si="1"/>
        <v>79</v>
      </c>
    </row>
    <row r="210" spans="1:6" ht="12.75" hidden="1" outlineLevel="3">
      <c r="A210" s="269" t="s">
        <v>3664</v>
      </c>
      <c r="B210" s="292" t="s">
        <v>3665</v>
      </c>
      <c r="C210" s="293" t="s">
        <v>4644</v>
      </c>
      <c r="D210" s="266" t="s">
        <v>3027</v>
      </c>
      <c r="E210" s="290" t="str">
        <f t="shared" si="5"/>
        <v>==G1 GH01 =G3 GAD01 WP001 -CM02 GS01 ++LNC02.07 [Fluidificador-tanque-carbonato-sodio]</v>
      </c>
      <c r="F210" s="253">
        <f t="shared" si="1"/>
        <v>86</v>
      </c>
    </row>
    <row r="211" spans="1:6" ht="12.75" hidden="1" outlineLevel="3">
      <c r="A211" s="269" t="s">
        <v>3669</v>
      </c>
      <c r="B211" s="292" t="s">
        <v>3670</v>
      </c>
      <c r="C211" s="293" t="s">
        <v>4645</v>
      </c>
      <c r="D211" s="266" t="s">
        <v>3306</v>
      </c>
      <c r="E211" s="290" t="str">
        <f t="shared" si="5"/>
        <v>==G1 GH01 =G3 GAD01 WP001 -CM02 BL01 ++LNC02.07 [Sensor-nivel-max-tanque-carbonato-sodio]</v>
      </c>
      <c r="F211" s="253">
        <f t="shared" si="1"/>
        <v>89</v>
      </c>
    </row>
    <row r="212" spans="1:6" ht="12.75" hidden="1" outlineLevel="3">
      <c r="A212" s="269" t="s">
        <v>3672</v>
      </c>
      <c r="B212" s="292" t="s">
        <v>3673</v>
      </c>
      <c r="C212" s="293" t="s">
        <v>4646</v>
      </c>
      <c r="D212" s="266" t="s">
        <v>3310</v>
      </c>
      <c r="E212" s="290" t="str">
        <f t="shared" si="5"/>
        <v>==G1 GH01 =G3 GAD01 WP001 -CM02 BL02 ++LNC02.07 [Sensor-nivel-min-tanque-carbonato-sodio]</v>
      </c>
      <c r="F212" s="253">
        <f t="shared" si="1"/>
        <v>89</v>
      </c>
    </row>
    <row r="213" spans="1:6" ht="12.75" hidden="1" outlineLevel="3">
      <c r="A213" s="265" t="s">
        <v>3314</v>
      </c>
      <c r="B213" s="292"/>
      <c r="C213" s="293" t="s">
        <v>4647</v>
      </c>
      <c r="D213" s="247" t="s">
        <v>3316</v>
      </c>
      <c r="E213" s="286" t="str">
        <f t="shared" si="5"/>
        <v>==G1 GH01 =G3 GAD01 WP001 -WP01 ++LNC02.07 [Tubulacao-transporte-carbonato-sodio]</v>
      </c>
      <c r="F213" s="253">
        <f t="shared" si="1"/>
        <v>81</v>
      </c>
    </row>
    <row r="214" spans="1:6" ht="12.75" hidden="1" outlineLevel="3">
      <c r="A214" s="265" t="s">
        <v>3645</v>
      </c>
      <c r="B214" s="292" t="s">
        <v>3646</v>
      </c>
      <c r="C214" s="293" t="s">
        <v>4648</v>
      </c>
      <c r="D214" s="266" t="s">
        <v>3320</v>
      </c>
      <c r="E214" s="290" t="str">
        <f t="shared" si="5"/>
        <v>==G1 GH01 =G3 GAD01 WP001 -GP01 ++LNC02.07 [Bomba-peristaltica-carbonato-sodio]</v>
      </c>
      <c r="F214" s="253">
        <f t="shared" si="1"/>
        <v>79</v>
      </c>
    </row>
    <row r="215" spans="1:6" ht="12.75" hidden="1" outlineLevel="3">
      <c r="A215" s="265" t="s">
        <v>3321</v>
      </c>
      <c r="B215" s="292" t="s">
        <v>3647</v>
      </c>
      <c r="C215" s="293" t="s">
        <v>4649</v>
      </c>
      <c r="D215" s="266" t="s">
        <v>3324</v>
      </c>
      <c r="E215" s="290" t="str">
        <f t="shared" si="5"/>
        <v>==G1 GH01 =G3 GAD01 WP001 -BF01 ++LNC02.07 [Caudalimetro-carbonato-sodio]</v>
      </c>
      <c r="F215" s="253">
        <f t="shared" si="1"/>
        <v>73</v>
      </c>
    </row>
    <row r="216" spans="1:6" ht="12.75" hidden="1" outlineLevel="2">
      <c r="A216" s="262" t="s">
        <v>3325</v>
      </c>
      <c r="B216" s="263"/>
      <c r="C216" s="264" t="s">
        <v>4650</v>
      </c>
      <c r="D216" s="247" t="s">
        <v>3327</v>
      </c>
      <c r="E216" s="286" t="str">
        <f t="shared" si="5"/>
        <v>==G1 GH01 =G3 GAD01 WP002 ++LNC02.07 [Sistema-Dosagem-Sulfato-Aluminio]</v>
      </c>
      <c r="F216" s="253">
        <f t="shared" si="1"/>
        <v>71</v>
      </c>
    </row>
    <row r="217" spans="1:6" ht="12.75" hidden="1" outlineLevel="3">
      <c r="A217" s="265" t="s">
        <v>3650</v>
      </c>
      <c r="B217" s="305" t="s">
        <v>3651</v>
      </c>
      <c r="C217" s="306" t="s">
        <v>4651</v>
      </c>
      <c r="D217" s="266" t="s">
        <v>3331</v>
      </c>
      <c r="E217" s="290" t="str">
        <f t="shared" si="5"/>
        <v>==G1 GH01 =G3 GAD01 WP002 -HW01 ++LNC02.07 [Agitador-sulfato-aluminio]</v>
      </c>
      <c r="F217" s="253">
        <f t="shared" si="1"/>
        <v>70</v>
      </c>
    </row>
    <row r="218" spans="1:6" ht="12.75" hidden="1" outlineLevel="3">
      <c r="A218" s="265" t="s">
        <v>3332</v>
      </c>
      <c r="B218" s="305" t="s">
        <v>3653</v>
      </c>
      <c r="C218" s="306" t="s">
        <v>4652</v>
      </c>
      <c r="D218" s="266" t="s">
        <v>3335</v>
      </c>
      <c r="E218" s="290" t="str">
        <f t="shared" si="5"/>
        <v>==G1 GH01 =G3 GAD01 WP002 -CM01 ++LNC02.07 [Tanque-solucao-sulfato-aluminio]</v>
      </c>
      <c r="F218" s="253">
        <f t="shared" si="1"/>
        <v>76</v>
      </c>
    </row>
    <row r="219" spans="1:6" ht="12.75" hidden="1" outlineLevel="3">
      <c r="A219" s="265" t="s">
        <v>3655</v>
      </c>
      <c r="B219" s="305" t="s">
        <v>3656</v>
      </c>
      <c r="C219" s="306" t="s">
        <v>4653</v>
      </c>
      <c r="D219" s="266" t="s">
        <v>3339</v>
      </c>
      <c r="E219" s="290" t="str">
        <f t="shared" si="5"/>
        <v>==G1 GH01 =G3 GAD01 WP002 -CM01 BL01 ++LNC02.07 [Sensor-nivel-tanque-sulfato-aluminio]</v>
      </c>
      <c r="F219" s="253">
        <f t="shared" si="1"/>
        <v>86</v>
      </c>
    </row>
    <row r="220" spans="1:6" ht="12.75" hidden="1" outlineLevel="3">
      <c r="A220" s="265" t="s">
        <v>3627</v>
      </c>
      <c r="B220" s="305" t="s">
        <v>3628</v>
      </c>
      <c r="C220" s="306" t="s">
        <v>4654</v>
      </c>
      <c r="D220" s="266" t="s">
        <v>3343</v>
      </c>
      <c r="E220" s="290" t="str">
        <f t="shared" si="5"/>
        <v>==G1 GH01 =G3 GAD01 WP002 -GL01 ++LNC02.07 [Dosificador-sulfato-aluminio]</v>
      </c>
      <c r="F220" s="253">
        <f t="shared" si="1"/>
        <v>73</v>
      </c>
    </row>
    <row r="221" spans="1:6" ht="12.75" hidden="1" outlineLevel="3">
      <c r="A221" s="265" t="s">
        <v>3344</v>
      </c>
      <c r="B221" s="305" t="s">
        <v>3630</v>
      </c>
      <c r="C221" s="306" t="s">
        <v>4655</v>
      </c>
      <c r="D221" s="266" t="s">
        <v>3347</v>
      </c>
      <c r="E221" s="290" t="str">
        <f t="shared" si="5"/>
        <v>==G1 GH01 =G3 GAD01 WP002 -GL01 QR01 ++LNC02.07 [Portinhola-dosificadora-sulfato-aluminio]</v>
      </c>
      <c r="F221" s="253">
        <f t="shared" si="1"/>
        <v>90</v>
      </c>
    </row>
    <row r="222" spans="1:6" ht="12.75" hidden="1" outlineLevel="3">
      <c r="A222" s="269" t="s">
        <v>3635</v>
      </c>
      <c r="B222" s="305" t="s">
        <v>3636</v>
      </c>
      <c r="C222" s="306" t="s">
        <v>4656</v>
      </c>
      <c r="D222" s="266" t="s">
        <v>3351</v>
      </c>
      <c r="E222" s="290" t="str">
        <f t="shared" si="5"/>
        <v>==G1 GH01 =G3 GAD01 WP002 -CM02 ++LNC02.07 [Tanque-dosificador-sulfato-aluminio]</v>
      </c>
      <c r="F222" s="253">
        <f t="shared" si="1"/>
        <v>80</v>
      </c>
    </row>
    <row r="223" spans="1:6" ht="12.75" hidden="1" outlineLevel="3">
      <c r="A223" s="269" t="s">
        <v>3632</v>
      </c>
      <c r="B223" s="305" t="s">
        <v>3633</v>
      </c>
      <c r="C223" s="306" t="s">
        <v>4657</v>
      </c>
      <c r="D223" s="266" t="s">
        <v>3079</v>
      </c>
      <c r="E223" s="290" t="str">
        <f t="shared" si="5"/>
        <v>==G1 GH01 =G3 GAD01 WP002 -CM02 GS01 ++LNC02.07 [Fluidificador-tanque-sulfato-aluminio]</v>
      </c>
      <c r="F223" s="253">
        <f t="shared" si="1"/>
        <v>87</v>
      </c>
    </row>
    <row r="224" spans="1:6" ht="12.75" hidden="1" outlineLevel="3">
      <c r="A224" s="269" t="s">
        <v>3638</v>
      </c>
      <c r="B224" s="305" t="s">
        <v>3639</v>
      </c>
      <c r="C224" s="306" t="s">
        <v>4658</v>
      </c>
      <c r="D224" s="266" t="s">
        <v>3355</v>
      </c>
      <c r="E224" s="290" t="str">
        <f t="shared" si="5"/>
        <v>==G1 GH01 =G3 GAD01 WP002 -CM02 BL01 ++LNC02.07 [Sensor-nivel-max-tanque-sulfato-aluminio]</v>
      </c>
      <c r="F224" s="253">
        <f t="shared" si="1"/>
        <v>90</v>
      </c>
    </row>
    <row r="225" spans="1:6" ht="12.75" hidden="1" outlineLevel="3">
      <c r="A225" s="269" t="s">
        <v>3641</v>
      </c>
      <c r="B225" s="305" t="s">
        <v>3642</v>
      </c>
      <c r="C225" s="306" t="s">
        <v>4659</v>
      </c>
      <c r="D225" s="266" t="s">
        <v>3359</v>
      </c>
      <c r="E225" s="290" t="str">
        <f t="shared" si="5"/>
        <v>==G1 GH01 =G3 GAD01 WP002 -CM02 BL02 ++LNC02.07 [Sensor-nivel-min-tanque-sulfato-aluminio]</v>
      </c>
      <c r="F225" s="253">
        <f t="shared" si="1"/>
        <v>90</v>
      </c>
    </row>
    <row r="226" spans="1:6" ht="12.75" hidden="1" outlineLevel="3">
      <c r="A226" s="265" t="s">
        <v>3363</v>
      </c>
      <c r="B226" s="305"/>
      <c r="C226" s="306" t="s">
        <v>4660</v>
      </c>
      <c r="D226" s="247" t="s">
        <v>3365</v>
      </c>
      <c r="E226" s="290" t="str">
        <f t="shared" si="5"/>
        <v>==G1 GH01 =G3 GAD01 WP002 -WP01 ++LNC02.07 [Tubulacao-transporte-sulfato-aluminio]</v>
      </c>
      <c r="F226" s="253">
        <f t="shared" si="1"/>
        <v>82</v>
      </c>
    </row>
    <row r="227" spans="1:6" ht="12.75" hidden="1" outlineLevel="3">
      <c r="A227" s="265" t="s">
        <v>3676</v>
      </c>
      <c r="B227" s="305" t="s">
        <v>3677</v>
      </c>
      <c r="C227" s="306" t="s">
        <v>4661</v>
      </c>
      <c r="D227" s="266" t="s">
        <v>3369</v>
      </c>
      <c r="E227" s="290" t="str">
        <f t="shared" si="5"/>
        <v>==G1 GH01 =G3 GAD01 WP002 -GP01 ++LNC02.07 [Bomba-peristaltica-sulfato-aluminio]</v>
      </c>
      <c r="F227" s="253">
        <f t="shared" si="1"/>
        <v>80</v>
      </c>
    </row>
    <row r="228" spans="1:6" ht="12.75" hidden="1" outlineLevel="3">
      <c r="A228" s="265" t="s">
        <v>3370</v>
      </c>
      <c r="B228" s="305" t="s">
        <v>3679</v>
      </c>
      <c r="C228" s="306" t="s">
        <v>4662</v>
      </c>
      <c r="D228" s="266" t="s">
        <v>3373</v>
      </c>
      <c r="E228" s="290" t="str">
        <f t="shared" si="5"/>
        <v>==G1 GH01 =G3 GAD01 WP002 -BF01 ++LNC02.07 [Caudalimetro-sulfato-aluminio]</v>
      </c>
      <c r="F228" s="253">
        <f t="shared" si="1"/>
        <v>74</v>
      </c>
    </row>
    <row r="229" spans="1:6" ht="12.75" hidden="1" outlineLevel="2">
      <c r="A229" s="262" t="s">
        <v>3085</v>
      </c>
      <c r="B229" s="263"/>
      <c r="C229" s="264" t="s">
        <v>4663</v>
      </c>
      <c r="D229" s="247" t="s">
        <v>3375</v>
      </c>
      <c r="E229" s="290" t="str">
        <f t="shared" si="5"/>
        <v>==G1 GH01 =G3 GAD01 WP003 ++LNC02.07 [Sistema-Dosagem-Hipoclorito-Sodio]</v>
      </c>
      <c r="F229" s="253">
        <f t="shared" si="1"/>
        <v>72</v>
      </c>
    </row>
    <row r="230" spans="1:6" ht="12.75" hidden="1" outlineLevel="3">
      <c r="A230" s="265" t="s">
        <v>3682</v>
      </c>
      <c r="B230" s="266" t="s">
        <v>3683</v>
      </c>
      <c r="C230" s="267" t="s">
        <v>4663</v>
      </c>
      <c r="D230" s="266" t="s">
        <v>3379</v>
      </c>
      <c r="E230" s="290" t="str">
        <f t="shared" si="5"/>
        <v>==G1 GH01 =G3 GAD01 WP003 ++LNC02.07 [Agitador-hipoclorito-sodio]</v>
      </c>
      <c r="F230" s="253">
        <f t="shared" si="1"/>
        <v>65</v>
      </c>
    </row>
    <row r="231" spans="1:6" ht="12.75" hidden="1" outlineLevel="3">
      <c r="A231" s="265" t="s">
        <v>3380</v>
      </c>
      <c r="B231" s="305" t="s">
        <v>3685</v>
      </c>
      <c r="C231" s="306" t="s">
        <v>4664</v>
      </c>
      <c r="D231" s="266" t="s">
        <v>3383</v>
      </c>
      <c r="E231" s="290" t="str">
        <f t="shared" si="5"/>
        <v>==G1 GH01 =G3 GAD01 WP003 -CM01 ++LNC02.07 [Tanque-solucao-hipoclorito-sodio]</v>
      </c>
      <c r="F231" s="253">
        <f t="shared" si="1"/>
        <v>77</v>
      </c>
    </row>
    <row r="232" spans="1:6" ht="12.75" hidden="1" outlineLevel="3">
      <c r="A232" s="265" t="s">
        <v>3687</v>
      </c>
      <c r="B232" s="266" t="s">
        <v>3688</v>
      </c>
      <c r="C232" s="267" t="s">
        <v>4665</v>
      </c>
      <c r="D232" s="266" t="s">
        <v>3387</v>
      </c>
      <c r="E232" s="290" t="str">
        <f t="shared" si="5"/>
        <v>==G1 GH01 =G3 GAD01 WP003 -CM01 BL01 ++LNC02.07 [Sensor-nivel-tanque-hipoclorito-sodio]</v>
      </c>
      <c r="F232" s="253">
        <f t="shared" si="1"/>
        <v>87</v>
      </c>
    </row>
    <row r="233" spans="1:6" ht="12.75" hidden="1" outlineLevel="3">
      <c r="A233" s="265" t="s">
        <v>3388</v>
      </c>
      <c r="B233" s="305"/>
      <c r="C233" s="306" t="s">
        <v>4666</v>
      </c>
      <c r="D233" s="247" t="s">
        <v>3390</v>
      </c>
      <c r="E233" s="290" t="str">
        <f t="shared" si="5"/>
        <v>==G1 GH01 =G3 GAD01 WP003 -WP01 ++LNC02.07 [Tubulacao-transporte-hipoclorito-sodio]</v>
      </c>
      <c r="F233" s="253">
        <f t="shared" si="1"/>
        <v>83</v>
      </c>
    </row>
    <row r="234" spans="1:6" ht="12.75" hidden="1" outlineLevel="3">
      <c r="A234" s="265" t="s">
        <v>3691</v>
      </c>
      <c r="B234" s="266" t="s">
        <v>3692</v>
      </c>
      <c r="C234" s="267" t="s">
        <v>4667</v>
      </c>
      <c r="D234" s="266" t="s">
        <v>3394</v>
      </c>
      <c r="E234" s="290" t="str">
        <f t="shared" si="5"/>
        <v>==G1 GH01 =G3 GAD01 WP003 -GP01 ++LNC02.07 [Bomba-peristaltica-hipoclorito-sodio]</v>
      </c>
      <c r="F234" s="253">
        <f t="shared" si="1"/>
        <v>81</v>
      </c>
    </row>
    <row r="235" spans="1:6" ht="12.75" hidden="1" outlineLevel="3">
      <c r="A235" s="265" t="s">
        <v>3395</v>
      </c>
      <c r="B235" s="305" t="s">
        <v>3694</v>
      </c>
      <c r="C235" s="306" t="s">
        <v>4668</v>
      </c>
      <c r="D235" s="266" t="s">
        <v>3242</v>
      </c>
      <c r="E235" s="290" t="str">
        <f t="shared" si="5"/>
        <v>==G1 GH01 =G3 GAD01 WP003 -BF01 ++LNC02.07 [Caudalimetro-hipoclorito-sodio]</v>
      </c>
      <c r="F235" s="253">
        <f t="shared" si="1"/>
        <v>75</v>
      </c>
    </row>
    <row r="236" spans="1:6" ht="12.75" hidden="1" outlineLevel="1">
      <c r="A236" s="277" t="s">
        <v>2812</v>
      </c>
      <c r="B236" s="260"/>
      <c r="C236" s="261" t="s">
        <v>3696</v>
      </c>
      <c r="D236" s="247" t="s">
        <v>3697</v>
      </c>
      <c r="E236" s="290" t="str">
        <f t="shared" si="5"/>
        <v>==G1 GH01 =G3 GDP01 ++LNC02.07 [Sistema-Limpeza-ETA1A]</v>
      </c>
      <c r="F236" s="253">
        <f t="shared" si="1"/>
        <v>54</v>
      </c>
    </row>
    <row r="237" spans="1:6" ht="12.75" hidden="1" outlineLevel="2">
      <c r="A237" s="262" t="s">
        <v>4539</v>
      </c>
      <c r="B237" s="263"/>
      <c r="C237" s="264" t="s">
        <v>3698</v>
      </c>
      <c r="D237" s="247" t="s">
        <v>3408</v>
      </c>
      <c r="E237" s="290" t="str">
        <f t="shared" si="5"/>
        <v>==G1 GH01 =G3 GDP01 WP001 ++LNC02.07 [Tubulcao-transporte-agua-retrolavado]</v>
      </c>
      <c r="F237" s="253">
        <f t="shared" si="1"/>
        <v>75</v>
      </c>
    </row>
    <row r="238" spans="1:6" ht="12.75" hidden="1" outlineLevel="3">
      <c r="A238" s="265" t="s">
        <v>3699</v>
      </c>
      <c r="B238" s="292" t="s">
        <v>3700</v>
      </c>
      <c r="C238" s="293" t="s">
        <v>4669</v>
      </c>
      <c r="D238" s="266" t="s">
        <v>3412</v>
      </c>
      <c r="E238" s="290" t="str">
        <f t="shared" si="5"/>
        <v>==G1 GH01 =G3 GDP01 WP001 -GP01 ++LNC02.07 [Bomba-retrolavagem]</v>
      </c>
      <c r="F238" s="253">
        <f t="shared" si="1"/>
        <v>63</v>
      </c>
    </row>
    <row r="239" spans="1:6" ht="12.75" hidden="1" outlineLevel="3">
      <c r="A239" s="265" t="s">
        <v>3702</v>
      </c>
      <c r="B239" s="292" t="s">
        <v>3703</v>
      </c>
      <c r="C239" s="293" t="s">
        <v>4670</v>
      </c>
      <c r="D239" s="266" t="s">
        <v>3705</v>
      </c>
      <c r="E239" s="290" t="str">
        <f t="shared" si="5"/>
        <v>==G1 GH01 =G3 GDP01 WP001 -RM01 ++LNC02.07 [Valvula-antiretorno-retrolavagem]</v>
      </c>
      <c r="F239" s="253">
        <f t="shared" si="1"/>
        <v>77</v>
      </c>
    </row>
    <row r="240" spans="1:6" ht="12.75" hidden="1" outlineLevel="3">
      <c r="A240" s="265" t="s">
        <v>3706</v>
      </c>
      <c r="B240" s="292" t="s">
        <v>3707</v>
      </c>
      <c r="C240" s="293" t="s">
        <v>4671</v>
      </c>
      <c r="D240" s="266" t="s">
        <v>3709</v>
      </c>
      <c r="E240" s="290" t="str">
        <f t="shared" si="5"/>
        <v>==G1 GH01 =G3 GDP01 WP001 -QM01 ++LNC02.07 [Valvula-retrolavagem]</v>
      </c>
      <c r="F240" s="253">
        <f t="shared" si="1"/>
        <v>65</v>
      </c>
    </row>
    <row r="241" spans="1:6" ht="12.75" hidden="1" outlineLevel="3">
      <c r="A241" s="265" t="s">
        <v>3710</v>
      </c>
      <c r="B241" s="292" t="s">
        <v>3711</v>
      </c>
      <c r="C241" s="292" t="s">
        <v>4672</v>
      </c>
      <c r="D241" s="266" t="s">
        <v>3713</v>
      </c>
      <c r="E241" s="290" t="str">
        <f t="shared" si="5"/>
        <v>==G1 GH01 =G3 GDP01 WP001 -QM02 ++LNC02.07 [Valvula-manutenção-ventosa-retrolavagem]</v>
      </c>
      <c r="F241" s="253">
        <f t="shared" si="1"/>
        <v>84</v>
      </c>
    </row>
    <row r="242" spans="1:6" ht="12.75" hidden="1" outlineLevel="3">
      <c r="A242" s="265" t="s">
        <v>3714</v>
      </c>
      <c r="B242" s="292" t="s">
        <v>3715</v>
      </c>
      <c r="C242" s="292" t="s">
        <v>4673</v>
      </c>
      <c r="D242" s="266" t="s">
        <v>3717</v>
      </c>
      <c r="E242" s="290" t="str">
        <f t="shared" si="5"/>
        <v>==G1 GH01 =G3 GDP01 WP001 -QM03 ++LNC02.07 [Ventosa-retrolavagem]</v>
      </c>
      <c r="F242" s="253">
        <f t="shared" si="1"/>
        <v>65</v>
      </c>
    </row>
    <row r="243" spans="1:6" ht="12.75" hidden="1" outlineLevel="3">
      <c r="A243" s="265" t="s">
        <v>3718</v>
      </c>
      <c r="B243" s="292" t="s">
        <v>3719</v>
      </c>
      <c r="C243" s="292" t="s">
        <v>4674</v>
      </c>
      <c r="D243" s="266" t="s">
        <v>3721</v>
      </c>
      <c r="E243" s="290" t="str">
        <f t="shared" si="5"/>
        <v>==G1 GH01 =G3 GDP01 WP001 -QM04 ++LNC02.07 [Valvula-drenagem-retrolavagem]</v>
      </c>
      <c r="F243" s="253">
        <f t="shared" si="1"/>
        <v>74</v>
      </c>
    </row>
    <row r="244" spans="1:6" ht="12.75" hidden="1" outlineLevel="3">
      <c r="A244" s="265" t="s">
        <v>3722</v>
      </c>
      <c r="B244" s="292" t="s">
        <v>3723</v>
      </c>
      <c r="C244" s="292" t="s">
        <v>4675</v>
      </c>
      <c r="D244" s="266" t="s">
        <v>3725</v>
      </c>
      <c r="E244" s="290" t="str">
        <f t="shared" si="5"/>
        <v>==G1 GH01 =G3 GDP01 WP001 -QM05 ++LNC02.07 [Valvula-entrada-retrolavagem-filtro-A]</v>
      </c>
      <c r="F244" s="253">
        <f t="shared" si="1"/>
        <v>82</v>
      </c>
    </row>
    <row r="245" spans="1:6" ht="12.75" hidden="1" outlineLevel="3">
      <c r="A245" s="265" t="s">
        <v>3726</v>
      </c>
      <c r="B245" s="292" t="s">
        <v>3727</v>
      </c>
      <c r="C245" s="292" t="s">
        <v>4676</v>
      </c>
      <c r="D245" s="266" t="s">
        <v>3729</v>
      </c>
      <c r="E245" s="290" t="str">
        <f t="shared" si="5"/>
        <v>==G1 GH01 =G3 GDP01 WP001 -QM06 ++LNC02.07 [Valvula-entrada-retrolavagem-filtro-B]</v>
      </c>
      <c r="F245" s="253">
        <f t="shared" si="1"/>
        <v>82</v>
      </c>
    </row>
    <row r="246" spans="1:6" ht="12.75" hidden="1" outlineLevel="1">
      <c r="A246" s="277" t="s">
        <v>4677</v>
      </c>
      <c r="B246" s="260"/>
      <c r="C246" s="261" t="s">
        <v>3855</v>
      </c>
      <c r="D246" s="247" t="s">
        <v>4678</v>
      </c>
      <c r="E246" s="290" t="str">
        <f t="shared" si="5"/>
        <v>==G1 GH01 =G3 GDL01 ++LNC02.07 [Sistema-Abastecimento-Agua-Industrial-ETA1A]</v>
      </c>
      <c r="F246" s="253">
        <f t="shared" si="1"/>
        <v>76</v>
      </c>
    </row>
    <row r="247" spans="1:6" ht="12.75" hidden="1" outlineLevel="2">
      <c r="A247" s="262" t="s">
        <v>4679</v>
      </c>
      <c r="B247" s="263"/>
      <c r="C247" s="264" t="s">
        <v>3858</v>
      </c>
      <c r="D247" s="247" t="s">
        <v>4680</v>
      </c>
      <c r="E247" s="290" t="str">
        <f t="shared" si="5"/>
        <v>==G1 GH01 =G3 GDL01 WP001 ++LNC02.07 [Tubulacao-transporte-agua-industrial]</v>
      </c>
      <c r="F247" s="253">
        <f t="shared" si="1"/>
        <v>75</v>
      </c>
    </row>
    <row r="248" spans="1:6" ht="12.75" hidden="1" outlineLevel="3">
      <c r="A248" s="265" t="s">
        <v>3860</v>
      </c>
      <c r="B248" s="266" t="s">
        <v>3861</v>
      </c>
      <c r="C248" s="267" t="s">
        <v>4681</v>
      </c>
      <c r="D248" s="266" t="s">
        <v>4682</v>
      </c>
      <c r="E248" s="290" t="str">
        <f t="shared" si="5"/>
        <v>==G1 GH01 =G3 GDL01 WP001 -QM01 ++LNC02.07 [Valvula-sensor-PH]</v>
      </c>
      <c r="F248" s="253">
        <f t="shared" si="1"/>
        <v>62</v>
      </c>
    </row>
    <row r="249" spans="1:6" ht="12.75" hidden="1" outlineLevel="3">
      <c r="A249" s="265" t="s">
        <v>3863</v>
      </c>
      <c r="B249" s="266" t="s">
        <v>3864</v>
      </c>
      <c r="C249" s="266" t="s">
        <v>4683</v>
      </c>
      <c r="D249" s="266" t="s">
        <v>4684</v>
      </c>
      <c r="E249" s="290" t="str">
        <f t="shared" si="5"/>
        <v>==G1 GH01 =G3 GDL01 WP001 -QM02 ++LNC02.07 [Valvula-regulacao-agua]</v>
      </c>
      <c r="F249" s="253">
        <f t="shared" si="1"/>
        <v>67</v>
      </c>
    </row>
    <row r="250" spans="1:6" ht="12.75" hidden="1" outlineLevel="3">
      <c r="A250" s="265" t="s">
        <v>3866</v>
      </c>
      <c r="B250" s="266" t="s">
        <v>3867</v>
      </c>
      <c r="C250" s="266" t="s">
        <v>4685</v>
      </c>
      <c r="D250" s="266" t="s">
        <v>4686</v>
      </c>
      <c r="E250" s="290" t="str">
        <f t="shared" si="5"/>
        <v>==G1 GH01 =G3 GDL01 WP001 -QM03 ++LNC02.07 [Valvula-medicao-saida-agua]</v>
      </c>
      <c r="F250" s="253">
        <f t="shared" si="1"/>
        <v>71</v>
      </c>
    </row>
    <row r="251" spans="1:6" ht="12.75" hidden="1" outlineLevel="3">
      <c r="A251" s="265" t="s">
        <v>3869</v>
      </c>
      <c r="B251" s="266" t="s">
        <v>3870</v>
      </c>
      <c r="C251" s="266" t="s">
        <v>4687</v>
      </c>
      <c r="D251" s="266" t="s">
        <v>4688</v>
      </c>
      <c r="E251" s="290" t="str">
        <f t="shared" si="5"/>
        <v>==G1 GH01 =G3 GDL01 WP001 -QM04 ++LNC02.07 [Valvula-saida-agua-industrial]</v>
      </c>
      <c r="F251" s="253">
        <f t="shared" si="1"/>
        <v>74</v>
      </c>
    </row>
    <row r="252" spans="1:6" ht="12.75" hidden="1" outlineLevel="3">
      <c r="A252" s="265" t="s">
        <v>3873</v>
      </c>
      <c r="B252" s="266" t="s">
        <v>3874</v>
      </c>
      <c r="C252" s="267" t="s">
        <v>4689</v>
      </c>
      <c r="D252" s="266" t="s">
        <v>4690</v>
      </c>
      <c r="E252" s="290" t="str">
        <f t="shared" si="5"/>
        <v>==G1 GH01 =G3 GDL01 WP001 -RM01 ++LNC02.07 [Filtro-areia]</v>
      </c>
      <c r="F252" s="253">
        <f t="shared" si="1"/>
        <v>57</v>
      </c>
    </row>
    <row r="253" spans="1:6" ht="12.75" hidden="1" outlineLevel="3">
      <c r="A253" s="265" t="s">
        <v>3551</v>
      </c>
      <c r="B253" s="266" t="s">
        <v>3877</v>
      </c>
      <c r="C253" s="267" t="s">
        <v>4691</v>
      </c>
      <c r="D253" s="266" t="s">
        <v>3266</v>
      </c>
      <c r="E253" s="290" t="str">
        <f t="shared" si="5"/>
        <v>==G1 GH01 =G3 GDL01 WP001 -BQ01 ++LNC02.07 [Medidor-PH]</v>
      </c>
      <c r="F253" s="253">
        <f t="shared" si="1"/>
        <v>55</v>
      </c>
    </row>
    <row r="254" spans="1:6" ht="12.75" hidden="1" outlineLevel="3">
      <c r="A254" s="265" t="s">
        <v>3555</v>
      </c>
      <c r="B254" s="266" t="s">
        <v>3879</v>
      </c>
      <c r="C254" s="267" t="s">
        <v>4692</v>
      </c>
      <c r="D254" s="266" t="s">
        <v>4693</v>
      </c>
      <c r="E254" s="290" t="str">
        <f t="shared" si="5"/>
        <v>==G1 GH01 =G3 GDL01 WP001 -BQ02 ++LNC02.07 [Medidor-Cloro]</v>
      </c>
      <c r="F254" s="253">
        <f t="shared" si="1"/>
        <v>58</v>
      </c>
    </row>
    <row r="255" spans="1:6" ht="12.75" hidden="1" outlineLevel="3">
      <c r="A255" s="265" t="s">
        <v>3881</v>
      </c>
      <c r="B255" s="266" t="s">
        <v>3882</v>
      </c>
      <c r="C255" s="267" t="s">
        <v>4694</v>
      </c>
      <c r="D255" s="266" t="s">
        <v>4695</v>
      </c>
      <c r="E255" s="290" t="str">
        <f t="shared" si="5"/>
        <v>==G1 GH01 =G3 GDL01 WP001 -BQ03 ++LNC02.07 [Medidor-turbiedade]</v>
      </c>
      <c r="F255" s="253">
        <f t="shared" si="1"/>
        <v>63</v>
      </c>
    </row>
    <row r="256" spans="1:6" ht="12.75" hidden="1" outlineLevel="3">
      <c r="A256" s="265" t="s">
        <v>3884</v>
      </c>
      <c r="B256" s="266" t="s">
        <v>3885</v>
      </c>
      <c r="C256" s="267" t="s">
        <v>4696</v>
      </c>
      <c r="D256" s="266" t="s">
        <v>4697</v>
      </c>
      <c r="E256" s="290" t="str">
        <f t="shared" si="5"/>
        <v>==G1 GH01 =G3 GDL01 WP001 -BT01 ++LNC02.07 [Sensor-nivel-aguaa-industrial]</v>
      </c>
      <c r="F256" s="253">
        <f t="shared" si="1"/>
        <v>74</v>
      </c>
    </row>
    <row r="257" spans="1:6" ht="12.75" hidden="1" outlineLevel="3">
      <c r="A257" s="265" t="s">
        <v>3888</v>
      </c>
      <c r="B257" s="266" t="s">
        <v>3889</v>
      </c>
      <c r="C257" s="267" t="s">
        <v>4698</v>
      </c>
      <c r="D257" s="266" t="s">
        <v>3891</v>
      </c>
      <c r="E257" s="290" t="str">
        <f t="shared" si="5"/>
        <v>==G1 GH01 =G3 GDL01 WP001 -BL01 ++LNC02.07 [Sensor-temperatura-agua-reservatorio]</v>
      </c>
      <c r="F257" s="253">
        <f t="shared" si="1"/>
        <v>81</v>
      </c>
    </row>
    <row r="258" spans="1:6" ht="12.75" hidden="1" outlineLevel="1">
      <c r="A258" s="277" t="s">
        <v>2818</v>
      </c>
      <c r="B258" s="260"/>
      <c r="C258" s="261" t="s">
        <v>3800</v>
      </c>
      <c r="D258" s="247" t="s">
        <v>3801</v>
      </c>
      <c r="E258" s="290" t="str">
        <f t="shared" si="5"/>
        <v>==G1 GH01 =G3 GDB01 ++LNC02.07 [Sistema-Filtragem-ETA1A]</v>
      </c>
      <c r="F258" s="253">
        <f t="shared" si="1"/>
        <v>56</v>
      </c>
    </row>
    <row r="259" spans="1:6" ht="12.75" hidden="1" outlineLevel="2">
      <c r="A259" s="278" t="s">
        <v>4553</v>
      </c>
      <c r="B259" s="287"/>
      <c r="C259" s="304" t="s">
        <v>4699</v>
      </c>
      <c r="D259" s="247" t="s">
        <v>4700</v>
      </c>
      <c r="E259" s="290" t="str">
        <f t="shared" si="5"/>
        <v>==G1 GH01 =G3 GDB01 HN001 ++LNC02.07 [Filtros-ETA1A]</v>
      </c>
      <c r="F259" s="253">
        <f t="shared" si="1"/>
        <v>52</v>
      </c>
    </row>
    <row r="260" spans="1:6" ht="12.75" hidden="1" outlineLevel="3">
      <c r="A260" s="265" t="s">
        <v>4237</v>
      </c>
      <c r="B260" s="266" t="s">
        <v>3804</v>
      </c>
      <c r="C260" s="267" t="s">
        <v>4701</v>
      </c>
      <c r="D260" s="266" t="s">
        <v>3457</v>
      </c>
      <c r="E260" s="290" t="str">
        <f t="shared" si="5"/>
        <v>==G1 GH01 =G3 GDB01 HN001 -HN01 ++LNC02.07 [Filtro-areia-A]</v>
      </c>
      <c r="F260" s="253">
        <f t="shared" si="1"/>
        <v>59</v>
      </c>
    </row>
    <row r="261" spans="1:6" ht="12.75" hidden="1" outlineLevel="3">
      <c r="A261" s="265" t="s">
        <v>3806</v>
      </c>
      <c r="B261" s="266" t="s">
        <v>3807</v>
      </c>
      <c r="C261" s="267" t="s">
        <v>4702</v>
      </c>
      <c r="D261" s="266" t="s">
        <v>3461</v>
      </c>
      <c r="E261" s="290" t="str">
        <f t="shared" si="5"/>
        <v>==G1 GH01 =G3 GDB01 HN001 -HN01 BP01 ++LNC02.07 [Sensor-pressao-filtro-A]</v>
      </c>
      <c r="F261" s="253">
        <f t="shared" si="1"/>
        <v>73</v>
      </c>
    </row>
    <row r="262" spans="1:6" ht="12.75" hidden="1" outlineLevel="3">
      <c r="A262" s="265" t="s">
        <v>4242</v>
      </c>
      <c r="B262" s="266" t="s">
        <v>3810</v>
      </c>
      <c r="C262" s="267" t="s">
        <v>4703</v>
      </c>
      <c r="D262" s="266" t="s">
        <v>3465</v>
      </c>
      <c r="E262" s="290" t="str">
        <f t="shared" si="5"/>
        <v>==G1 GH01 =G3 GDB01 HN001 -HN02 ++LNC02.07 [Filtro-areia-B]</v>
      </c>
      <c r="F262" s="253">
        <f t="shared" si="1"/>
        <v>59</v>
      </c>
    </row>
    <row r="263" spans="1:6" ht="12.75" hidden="1" outlineLevel="3">
      <c r="A263" s="265" t="s">
        <v>3812</v>
      </c>
      <c r="B263" s="266" t="s">
        <v>3813</v>
      </c>
      <c r="C263" s="267" t="s">
        <v>4704</v>
      </c>
      <c r="D263" s="266" t="s">
        <v>3469</v>
      </c>
      <c r="E263" s="290" t="str">
        <f t="shared" si="5"/>
        <v>==G1 GH01 =G3 GDB01 HN001 -HN01 BP02 ++LNC02.07 [Sensor-pressao-filtro-B]</v>
      </c>
      <c r="F263" s="253">
        <f t="shared" si="1"/>
        <v>73</v>
      </c>
    </row>
    <row r="264" spans="1:6" ht="12.75" hidden="1" outlineLevel="2">
      <c r="A264" s="262" t="s">
        <v>4558</v>
      </c>
      <c r="B264" s="263"/>
      <c r="C264" s="264" t="s">
        <v>3815</v>
      </c>
      <c r="D264" s="247" t="s">
        <v>4705</v>
      </c>
      <c r="E264" s="290" t="str">
        <f t="shared" si="5"/>
        <v>==G1 GH01 =G3 GDB01 WP001 ++LNC02.07 [Tubulacoes-Filtros-ETA1A]</v>
      </c>
      <c r="F264" s="253">
        <f t="shared" si="1"/>
        <v>63</v>
      </c>
    </row>
    <row r="265" spans="1:6" ht="12.75" hidden="1" outlineLevel="3">
      <c r="A265" s="265" t="s">
        <v>3470</v>
      </c>
      <c r="B265" s="266"/>
      <c r="C265" s="267" t="s">
        <v>4706</v>
      </c>
      <c r="D265" s="266" t="s">
        <v>4561</v>
      </c>
      <c r="E265" s="290" t="str">
        <f t="shared" si="5"/>
        <v>==G1 GH01 =G3 GDB01 WP001 -WP01 ++LNC02.07 [Tubulacao-transporte-agua-filtro-A]</v>
      </c>
      <c r="F265" s="253">
        <f t="shared" si="1"/>
        <v>79</v>
      </c>
    </row>
    <row r="266" spans="1:6" ht="12.75" hidden="1" outlineLevel="3">
      <c r="A266" s="265" t="s">
        <v>3816</v>
      </c>
      <c r="B266" s="266" t="s">
        <v>3817</v>
      </c>
      <c r="C266" s="267" t="s">
        <v>4707</v>
      </c>
      <c r="D266" s="266" t="s">
        <v>3476</v>
      </c>
      <c r="E266" s="290" t="str">
        <f t="shared" si="5"/>
        <v>==G1 GH01 =G3 GDB01 WP001 -QM01 ++LNC02.07 [Valvula-saida-agua-filtro-A]</v>
      </c>
      <c r="F266" s="253">
        <f t="shared" si="1"/>
        <v>72</v>
      </c>
    </row>
    <row r="267" spans="1:6" ht="12.75" hidden="1" outlineLevel="3">
      <c r="A267" s="265" t="s">
        <v>3477</v>
      </c>
      <c r="B267" s="266"/>
      <c r="C267" s="267" t="s">
        <v>4708</v>
      </c>
      <c r="D267" s="266" t="s">
        <v>4564</v>
      </c>
      <c r="E267" s="290" t="str">
        <f t="shared" si="5"/>
        <v>==G1 GH01 =G3 GDB01 WP001 -WP02 ++LNC02.07 [Tubulacao-transporte-agua-filtro-B]</v>
      </c>
      <c r="F267" s="253">
        <f t="shared" si="1"/>
        <v>79</v>
      </c>
    </row>
    <row r="268" spans="1:6" ht="12.75" hidden="1" outlineLevel="3">
      <c r="A268" s="265" t="s">
        <v>3820</v>
      </c>
      <c r="B268" s="266" t="s">
        <v>3821</v>
      </c>
      <c r="C268" s="267" t="s">
        <v>4709</v>
      </c>
      <c r="D268" s="266" t="s">
        <v>3483</v>
      </c>
      <c r="E268" s="290" t="str">
        <f t="shared" si="5"/>
        <v>==G1 GH01 =G3 GDB01 WP001 -QM02 ++LNC02.07 [Valvula-saida-agua-filtro-B]</v>
      </c>
      <c r="F268" s="253">
        <f t="shared" si="1"/>
        <v>72</v>
      </c>
    </row>
    <row r="269" spans="1:6" ht="12.75" hidden="1" outlineLevel="3">
      <c r="A269" s="265" t="s">
        <v>3484</v>
      </c>
      <c r="B269" s="266"/>
      <c r="C269" s="267" t="s">
        <v>4710</v>
      </c>
      <c r="D269" s="266" t="s">
        <v>4567</v>
      </c>
      <c r="E269" s="290" t="str">
        <f t="shared" si="5"/>
        <v>==G1 GH01 =G3 GDB01 WP001 -WP03 ++LNC02.07 [Tubulacao-transporte-drenagem-filtro-A]</v>
      </c>
      <c r="F269" s="253">
        <f t="shared" si="1"/>
        <v>83</v>
      </c>
    </row>
    <row r="270" spans="1:6" ht="12.75" hidden="1" outlineLevel="3">
      <c r="A270" s="265" t="s">
        <v>3824</v>
      </c>
      <c r="B270" s="266" t="s">
        <v>3825</v>
      </c>
      <c r="C270" s="267" t="s">
        <v>4711</v>
      </c>
      <c r="D270" s="266" t="s">
        <v>3494</v>
      </c>
      <c r="E270" s="290" t="str">
        <f t="shared" si="5"/>
        <v>==G1 GH01 =G3 GDB01 WP001 -QM03 ++LNC02.07 [Valvula-saida-agua-retrolavagem-filtro-A]</v>
      </c>
      <c r="F270" s="253">
        <f t="shared" si="1"/>
        <v>85</v>
      </c>
    </row>
    <row r="271" spans="1:6" ht="12.75" hidden="1" outlineLevel="3">
      <c r="A271" s="265" t="s">
        <v>3827</v>
      </c>
      <c r="B271" s="266" t="s">
        <v>3828</v>
      </c>
      <c r="C271" s="267" t="s">
        <v>4712</v>
      </c>
      <c r="D271" s="266" t="s">
        <v>3490</v>
      </c>
      <c r="E271" s="290" t="str">
        <f t="shared" si="5"/>
        <v>==G1 GH01 =G3 GDB01 WP001 -QM04 ++LNC02.07 [Valvula-drenagem-filtro-A]</v>
      </c>
      <c r="F271" s="253">
        <f t="shared" si="1"/>
        <v>70</v>
      </c>
    </row>
    <row r="272" spans="1:6" ht="12.75" hidden="1" outlineLevel="3">
      <c r="A272" s="265" t="s">
        <v>3495</v>
      </c>
      <c r="B272" s="266"/>
      <c r="C272" s="267" t="s">
        <v>4713</v>
      </c>
      <c r="D272" s="266" t="s">
        <v>4571</v>
      </c>
      <c r="E272" s="290" t="str">
        <f t="shared" si="5"/>
        <v>==G1 GH01 =G3 GDB01 WP001 -WP04 ++LNC02.07 [Tubulacao-transporte-drenagem-filtro-B]</v>
      </c>
      <c r="F272" s="253">
        <f t="shared" si="1"/>
        <v>83</v>
      </c>
    </row>
    <row r="273" spans="1:6" ht="12.75" hidden="1" outlineLevel="3">
      <c r="A273" s="265" t="s">
        <v>3831</v>
      </c>
      <c r="B273" s="266" t="s">
        <v>3832</v>
      </c>
      <c r="C273" s="267" t="s">
        <v>4714</v>
      </c>
      <c r="D273" s="266" t="s">
        <v>3501</v>
      </c>
      <c r="E273" s="290" t="str">
        <f t="shared" si="5"/>
        <v>==G1 GH01 =G3 GDB01 WP001 -QM05 ++LNC02.07 [Valvula-drenagem-filtro-B]</v>
      </c>
      <c r="F273" s="253">
        <f t="shared" si="1"/>
        <v>70</v>
      </c>
    </row>
    <row r="274" spans="1:6" ht="12.75" hidden="1" outlineLevel="3">
      <c r="A274" s="265" t="s">
        <v>3834</v>
      </c>
      <c r="B274" s="266" t="s">
        <v>3835</v>
      </c>
      <c r="C274" s="267" t="s">
        <v>4715</v>
      </c>
      <c r="D274" s="266" t="s">
        <v>3505</v>
      </c>
      <c r="E274" s="290" t="str">
        <f t="shared" si="5"/>
        <v>==G1 GH01 =G3 GDB01 WP001 -QM06 ++LNC02.07 [Valvula-saida-agua-retrolavagem-filtro-B]</v>
      </c>
      <c r="F274" s="253">
        <f t="shared" si="1"/>
        <v>85</v>
      </c>
    </row>
    <row r="275" spans="1:6" ht="12.75" hidden="1" outlineLevel="3">
      <c r="A275" s="265" t="s">
        <v>3506</v>
      </c>
      <c r="B275" s="266"/>
      <c r="C275" s="267" t="s">
        <v>4716</v>
      </c>
      <c r="D275" s="266" t="s">
        <v>4575</v>
      </c>
      <c r="E275" s="290" t="str">
        <f t="shared" si="5"/>
        <v>==G1 GH01 =G3 GDB01 WP001 -WP05 ++LNC02.07 [Tubulacao-transporte-agua-normal-filtro-A]</v>
      </c>
      <c r="F275" s="253">
        <f t="shared" si="1"/>
        <v>86</v>
      </c>
    </row>
    <row r="276" spans="1:6" ht="12.75" hidden="1" outlineLevel="3">
      <c r="A276" s="265" t="s">
        <v>3838</v>
      </c>
      <c r="B276" s="266" t="s">
        <v>3839</v>
      </c>
      <c r="C276" s="267" t="s">
        <v>4717</v>
      </c>
      <c r="D276" s="266" t="s">
        <v>3512</v>
      </c>
      <c r="E276" s="290" t="str">
        <f t="shared" si="5"/>
        <v>==G1 GH01 =G3 GDB01 WP001 -BF01 ++LNC02.07 [Detector-fluxo-agua-entrada-filtro-A]</v>
      </c>
      <c r="F276" s="253">
        <f t="shared" si="1"/>
        <v>81</v>
      </c>
    </row>
    <row r="277" spans="1:6" ht="12.75" hidden="1" outlineLevel="3">
      <c r="A277" s="265" t="s">
        <v>3520</v>
      </c>
      <c r="B277" s="266"/>
      <c r="C277" s="267" t="s">
        <v>4718</v>
      </c>
      <c r="D277" s="266" t="s">
        <v>4578</v>
      </c>
      <c r="E277" s="290" t="str">
        <f t="shared" si="5"/>
        <v>==G1 GH01 =G3 GDB01 WP001 -WP06 ++LNC02.07 [Tubulacao-transporte-agua-normal-filtro-B]</v>
      </c>
      <c r="F277" s="253">
        <f t="shared" si="1"/>
        <v>86</v>
      </c>
    </row>
    <row r="278" spans="1:6" ht="12.75" hidden="1" outlineLevel="3">
      <c r="A278" s="265" t="s">
        <v>3842</v>
      </c>
      <c r="B278" s="266" t="s">
        <v>3843</v>
      </c>
      <c r="C278" s="267" t="s">
        <v>4719</v>
      </c>
      <c r="D278" s="266" t="s">
        <v>3526</v>
      </c>
      <c r="E278" s="290" t="str">
        <f t="shared" si="5"/>
        <v>==G1 GH01 =G3 GDB01 WP001 -BF02 ++LNC02.07 [Detector-fluxo-agua-entrada-filtro-B]</v>
      </c>
      <c r="F278" s="253">
        <f t="shared" si="1"/>
        <v>81</v>
      </c>
    </row>
    <row r="279" spans="1:6" ht="12.75" hidden="1" outlineLevel="3">
      <c r="A279" s="265" t="s">
        <v>3845</v>
      </c>
      <c r="B279" s="266"/>
      <c r="C279" s="267" t="s">
        <v>4720</v>
      </c>
      <c r="D279" s="266" t="s">
        <v>4581</v>
      </c>
      <c r="E279" s="290" t="str">
        <f t="shared" si="5"/>
        <v>==G1 GH01 =G3 GDB01 WP001 -WP07 ++LNC02.07 [Tubulacao-transporte-agua-lavado-filtro-A]</v>
      </c>
      <c r="F279" s="253">
        <f t="shared" si="1"/>
        <v>86</v>
      </c>
    </row>
    <row r="280" spans="1:6" ht="12.75" hidden="1" outlineLevel="3">
      <c r="A280" s="265" t="s">
        <v>3847</v>
      </c>
      <c r="B280" s="266" t="s">
        <v>3848</v>
      </c>
      <c r="C280" s="267" t="s">
        <v>4721</v>
      </c>
      <c r="D280" s="266" t="s">
        <v>3519</v>
      </c>
      <c r="E280" s="290" t="str">
        <f t="shared" si="5"/>
        <v>==G1 GH01 =G3 GDB01 WP001 -BF03 ++LNC02.07 [Detector-fluxo-agua-entrada-retrolavagem-filtro-A]</v>
      </c>
      <c r="F280" s="253">
        <f t="shared" si="1"/>
        <v>94</v>
      </c>
    </row>
    <row r="281" spans="1:6" ht="12.75" hidden="1" outlineLevel="3">
      <c r="A281" s="265" t="s">
        <v>3527</v>
      </c>
      <c r="B281" s="266"/>
      <c r="C281" s="267" t="s">
        <v>4722</v>
      </c>
      <c r="D281" s="266" t="s">
        <v>4584</v>
      </c>
      <c r="E281" s="290" t="str">
        <f t="shared" si="5"/>
        <v>==G1 GH01 =G3 GDB01 WP001 -WP08 ++LNC02.07 [Tubulacao-transporte-agua-lavado-filtro-B]</v>
      </c>
      <c r="F281" s="253">
        <f t="shared" si="1"/>
        <v>86</v>
      </c>
    </row>
    <row r="282" spans="1:6" ht="12.75" hidden="1" outlineLevel="3">
      <c r="A282" s="265" t="s">
        <v>3851</v>
      </c>
      <c r="B282" s="266" t="s">
        <v>3852</v>
      </c>
      <c r="C282" s="267" t="s">
        <v>4723</v>
      </c>
      <c r="D282" s="266" t="s">
        <v>3533</v>
      </c>
      <c r="E282" s="290" t="str">
        <f t="shared" si="5"/>
        <v>==G1 GH01 =G3 GDB01 WP001 -BF04 ++LNC02.07 [Detector-fluxo-agua-entrada-retrolavagem-filtro-B]</v>
      </c>
      <c r="F282" s="253">
        <f t="shared" si="1"/>
        <v>94</v>
      </c>
    </row>
    <row r="283" spans="1:6" ht="12.75" hidden="1" outlineLevel="1">
      <c r="A283" s="308" t="s">
        <v>3730</v>
      </c>
      <c r="B283" s="260"/>
      <c r="C283" s="261" t="s">
        <v>3731</v>
      </c>
      <c r="D283" s="247" t="s">
        <v>3732</v>
      </c>
      <c r="E283" s="290" t="str">
        <f t="shared" si="5"/>
        <v>==G1 GH01 =G3 GDD01 ++LNC02.07 [Sistema-Precipitação-ETA1A]</v>
      </c>
      <c r="F283" s="253">
        <f t="shared" si="1"/>
        <v>59</v>
      </c>
    </row>
    <row r="284" spans="1:6" ht="12.75" hidden="1" outlineLevel="2">
      <c r="A284" s="309" t="s">
        <v>4586</v>
      </c>
      <c r="B284" s="263"/>
      <c r="C284" s="310" t="s">
        <v>3757</v>
      </c>
      <c r="D284" s="247" t="s">
        <v>4724</v>
      </c>
      <c r="E284" s="290" t="str">
        <f t="shared" si="5"/>
        <v>==G1 GH01 =G3 GDD01 WP001 ++LNC02.07 [Tratamento-agua-ETA1A]</v>
      </c>
      <c r="F284" s="253">
        <f t="shared" si="1"/>
        <v>60</v>
      </c>
    </row>
    <row r="285" spans="1:6" ht="12.75" hidden="1" outlineLevel="3">
      <c r="A285" s="311" t="s">
        <v>3733</v>
      </c>
      <c r="B285" s="266" t="s">
        <v>3734</v>
      </c>
      <c r="C285" s="312" t="s">
        <v>4725</v>
      </c>
      <c r="D285" s="266" t="s">
        <v>3736</v>
      </c>
      <c r="E285" s="290" t="str">
        <f t="shared" si="5"/>
        <v>==G1 GH01 =G3 GDD01 WP001 -HN01 ++LNC02.07 [Tanque-decantador]</v>
      </c>
      <c r="F285" s="253">
        <f t="shared" si="1"/>
        <v>62</v>
      </c>
    </row>
    <row r="286" spans="1:6" ht="12.75" hidden="1" outlineLevel="3">
      <c r="A286" s="311" t="s">
        <v>3737</v>
      </c>
      <c r="B286" s="266" t="s">
        <v>3738</v>
      </c>
      <c r="C286" s="312" t="s">
        <v>4726</v>
      </c>
      <c r="D286" s="266" t="s">
        <v>3740</v>
      </c>
      <c r="E286" s="290" t="str">
        <f t="shared" si="5"/>
        <v>==G1 GH01 =G3 GDD01 WP001 -HW01 ++LNC02.07 [Agitador-floculador]</v>
      </c>
      <c r="F286" s="253">
        <f t="shared" si="1"/>
        <v>64</v>
      </c>
    </row>
    <row r="287" spans="1:6" ht="12.75" hidden="1" outlineLevel="3">
      <c r="A287" s="311" t="s">
        <v>3741</v>
      </c>
      <c r="B287" s="266" t="s">
        <v>3742</v>
      </c>
      <c r="C287" s="312" t="s">
        <v>4727</v>
      </c>
      <c r="D287" s="266" t="s">
        <v>3744</v>
      </c>
      <c r="E287" s="290" t="str">
        <f t="shared" si="5"/>
        <v>==G1 GH01 =G3 GDD01 WP001 -CM01 ++LNC02.07 [Tanque-reducao-pressao]</v>
      </c>
      <c r="F287" s="253">
        <f t="shared" si="1"/>
        <v>67</v>
      </c>
    </row>
    <row r="288" spans="1:6" ht="12.75" hidden="1" outlineLevel="3">
      <c r="A288" s="311" t="s">
        <v>3745</v>
      </c>
      <c r="B288" s="266" t="s">
        <v>3746</v>
      </c>
      <c r="C288" s="312" t="s">
        <v>4728</v>
      </c>
      <c r="D288" s="266" t="s">
        <v>3748</v>
      </c>
      <c r="E288" s="290" t="str">
        <f t="shared" si="5"/>
        <v>==G1 GH01 =G3 GDD01 WP001 -CM02 ++LNC02.07 [Tanque-cebado]</v>
      </c>
      <c r="F288" s="253">
        <f t="shared" si="1"/>
        <v>58</v>
      </c>
    </row>
    <row r="289" spans="1:6" ht="12.75" hidden="1" outlineLevel="3">
      <c r="A289" s="311" t="s">
        <v>3749</v>
      </c>
      <c r="B289" s="266" t="s">
        <v>3750</v>
      </c>
      <c r="C289" s="312" t="s">
        <v>4729</v>
      </c>
      <c r="D289" s="266" t="s">
        <v>3752</v>
      </c>
      <c r="E289" s="290" t="str">
        <f t="shared" si="5"/>
        <v>==G1 GH01 =G3 GDD01 WP001 -CM01 BL01 ++LNC02.07 [Sensor-nivel-max-tanque-cebado]</v>
      </c>
      <c r="F289" s="253">
        <f t="shared" si="1"/>
        <v>80</v>
      </c>
    </row>
    <row r="290" spans="1:6" ht="12.75" hidden="1" outlineLevel="3">
      <c r="A290" s="311" t="s">
        <v>3753</v>
      </c>
      <c r="B290" s="266" t="s">
        <v>3754</v>
      </c>
      <c r="C290" s="312" t="s">
        <v>4730</v>
      </c>
      <c r="D290" s="266" t="s">
        <v>3755</v>
      </c>
      <c r="E290" s="290" t="str">
        <f t="shared" si="5"/>
        <v>==G1 GH01 =G3 GDD01 WP001 -CM01 BL02 ++LNC02.07 [Sensor-nivel-min-tanque-cebado]</v>
      </c>
      <c r="F290" s="253">
        <f t="shared" si="1"/>
        <v>80</v>
      </c>
    </row>
    <row r="291" spans="1:6" ht="12.75" hidden="1" outlineLevel="3">
      <c r="A291" s="311" t="s">
        <v>3756</v>
      </c>
      <c r="B291" s="266"/>
      <c r="C291" s="312" t="s">
        <v>4731</v>
      </c>
      <c r="D291" s="266" t="s">
        <v>3430</v>
      </c>
      <c r="E291" s="290" t="str">
        <f t="shared" si="5"/>
        <v>==G1 GH01 =G3 GDD01 WP001 -WP01 ++LNC02.07 [Tubulacao-transporte-agua]</v>
      </c>
      <c r="F291" s="253">
        <f t="shared" si="1"/>
        <v>70</v>
      </c>
    </row>
    <row r="292" spans="1:6" ht="12.75" hidden="1" outlineLevel="3">
      <c r="A292" s="311" t="s">
        <v>3759</v>
      </c>
      <c r="B292" s="266"/>
      <c r="C292" s="312" t="s">
        <v>4732</v>
      </c>
      <c r="D292" s="266" t="s">
        <v>4733</v>
      </c>
      <c r="E292" s="290" t="str">
        <f t="shared" si="5"/>
        <v>==G1 GH01 =G3 GDD01 WP001 -WP02 ++LNC02.07 [Tubulacao-transporte-agua-decantador]</v>
      </c>
      <c r="F292" s="253">
        <f t="shared" si="1"/>
        <v>81</v>
      </c>
    </row>
    <row r="293" spans="1:6" ht="12.75" hidden="1" outlineLevel="3">
      <c r="A293" s="311" t="s">
        <v>3762</v>
      </c>
      <c r="B293" s="266"/>
      <c r="C293" s="312" t="s">
        <v>4734</v>
      </c>
      <c r="D293" s="266" t="s">
        <v>4735</v>
      </c>
      <c r="E293" s="290" t="str">
        <f t="shared" si="5"/>
        <v>==G1 GH01 =G3 GDD01 WP001 -WP03 ++LNC02.07 [Tubulacao-transporte-agua-cebado]</v>
      </c>
      <c r="F293" s="253">
        <f t="shared" si="1"/>
        <v>77</v>
      </c>
    </row>
    <row r="294" spans="1:6" ht="12.75" hidden="1" outlineLevel="3">
      <c r="A294" s="311" t="s">
        <v>3765</v>
      </c>
      <c r="B294" s="266" t="s">
        <v>3766</v>
      </c>
      <c r="C294" s="312" t="s">
        <v>4736</v>
      </c>
      <c r="D294" s="266" t="s">
        <v>3768</v>
      </c>
      <c r="E294" s="290" t="str">
        <f t="shared" si="5"/>
        <v>==G1 GH01 =G3 GDD01 WP001 -QM01 ++LNC02.07 [Valvula-bloqueio-motobomba]</v>
      </c>
      <c r="F294" s="253">
        <f t="shared" si="1"/>
        <v>71</v>
      </c>
    </row>
    <row r="295" spans="1:6" ht="12.75" hidden="1" outlineLevel="3">
      <c r="A295" s="311" t="s">
        <v>3769</v>
      </c>
      <c r="B295" s="266" t="s">
        <v>3770</v>
      </c>
      <c r="C295" s="312" t="s">
        <v>4737</v>
      </c>
      <c r="D295" s="266" t="s">
        <v>3437</v>
      </c>
      <c r="E295" s="290" t="str">
        <f t="shared" si="5"/>
        <v>==G1 GH01 =G3 GDD01 WP001 -QM02 ++LNC02.07 [Valvula-entrada-agua-filtro-A]</v>
      </c>
      <c r="F295" s="253">
        <f t="shared" si="1"/>
        <v>74</v>
      </c>
    </row>
    <row r="296" spans="1:6" ht="12.75" hidden="1" outlineLevel="3">
      <c r="A296" s="311" t="s">
        <v>3772</v>
      </c>
      <c r="B296" s="266" t="s">
        <v>3773</v>
      </c>
      <c r="C296" s="312" t="s">
        <v>4738</v>
      </c>
      <c r="D296" s="266" t="s">
        <v>3441</v>
      </c>
      <c r="E296" s="290" t="str">
        <f t="shared" si="5"/>
        <v>==G1 GH01 =G3 GDD01 WP001 -QM03 ++LNC02.07 [Valvula-entrada-agua-filtro-B]</v>
      </c>
      <c r="F296" s="253">
        <f t="shared" si="1"/>
        <v>74</v>
      </c>
    </row>
    <row r="297" spans="1:6" ht="12.75" hidden="1" outlineLevel="3">
      <c r="A297" s="311" t="s">
        <v>3775</v>
      </c>
      <c r="B297" s="266" t="s">
        <v>3776</v>
      </c>
      <c r="C297" s="312" t="s">
        <v>4739</v>
      </c>
      <c r="D297" s="266" t="s">
        <v>3768</v>
      </c>
      <c r="E297" s="290" t="str">
        <f t="shared" si="5"/>
        <v>==G1 GH01 =G3 GDD01 WP001 -QM04 ++LNC02.07 [Valvula-bloqueio-motobomba]</v>
      </c>
      <c r="F297" s="253">
        <f t="shared" si="1"/>
        <v>71</v>
      </c>
    </row>
    <row r="298" spans="1:6" ht="12.75" hidden="1" outlineLevel="3">
      <c r="A298" s="311" t="s">
        <v>3778</v>
      </c>
      <c r="B298" s="266" t="s">
        <v>3779</v>
      </c>
      <c r="C298" s="312" t="s">
        <v>4740</v>
      </c>
      <c r="D298" s="266" t="s">
        <v>3781</v>
      </c>
      <c r="E298" s="290" t="str">
        <f t="shared" si="5"/>
        <v>==G1 GH01 =G3 GDD01 WP001 -RM01 ++LNC02.07 [Valvula-antiretorno-motobomba]</v>
      </c>
      <c r="F298" s="253">
        <f t="shared" si="1"/>
        <v>74</v>
      </c>
    </row>
    <row r="299" spans="1:6" ht="12.75" hidden="1" outlineLevel="3">
      <c r="A299" s="313" t="s">
        <v>3782</v>
      </c>
      <c r="B299" s="314" t="s">
        <v>3783</v>
      </c>
      <c r="C299" s="315" t="s">
        <v>4741</v>
      </c>
      <c r="D299" s="266" t="s">
        <v>3785</v>
      </c>
      <c r="E299" s="290" t="str">
        <f t="shared" si="5"/>
        <v>==G1 GH01 =G3 GDD01 WP001 -GP01 ++LNC02.07 [Bomba-tanque-cebado]</v>
      </c>
      <c r="F299" s="253">
        <f t="shared" si="1"/>
        <v>64</v>
      </c>
    </row>
    <row r="300" spans="1:6" ht="12.75" hidden="1" outlineLevel="2">
      <c r="A300" s="309" t="s">
        <v>4593</v>
      </c>
      <c r="B300" s="316"/>
      <c r="C300" s="317" t="s">
        <v>3760</v>
      </c>
      <c r="D300" s="250" t="s">
        <v>4742</v>
      </c>
      <c r="E300" s="290" t="str">
        <f t="shared" si="5"/>
        <v>==G1 GH01 =G3 GDD01 WP002 ++LNC02.07 [Descarte-agua-ETA1A]</v>
      </c>
      <c r="F300" s="253">
        <f t="shared" si="1"/>
        <v>58</v>
      </c>
    </row>
    <row r="301" spans="1:6" ht="12.75" hidden="1" outlineLevel="3">
      <c r="A301" s="311" t="s">
        <v>3786</v>
      </c>
      <c r="B301" s="292"/>
      <c r="C301" s="318" t="s">
        <v>4743</v>
      </c>
      <c r="D301" s="266" t="s">
        <v>4744</v>
      </c>
      <c r="E301" s="290" t="str">
        <f t="shared" si="5"/>
        <v>==G1 GH01 =G3 GDD01 WP002 -WP01 ++LNC02.07 [Tubulacao-tranporte-drenagem-decantador]</v>
      </c>
      <c r="F301" s="253">
        <f t="shared" si="1"/>
        <v>84</v>
      </c>
    </row>
    <row r="302" spans="1:6" ht="12.75" hidden="1" outlineLevel="3">
      <c r="A302" s="311" t="s">
        <v>3789</v>
      </c>
      <c r="B302" s="292" t="s">
        <v>3790</v>
      </c>
      <c r="C302" s="318" t="s">
        <v>4745</v>
      </c>
      <c r="D302" s="266" t="s">
        <v>3792</v>
      </c>
      <c r="E302" s="290" t="str">
        <f t="shared" si="5"/>
        <v>==G1 GH01 =G3 GDD01 WP002 -QM01 ++LNC02.07 [Valvula-drenagem-decantador]</v>
      </c>
      <c r="F302" s="253">
        <f t="shared" si="1"/>
        <v>72</v>
      </c>
    </row>
    <row r="303" spans="1:6" ht="12.75" hidden="1" outlineLevel="3">
      <c r="A303" s="311" t="s">
        <v>3793</v>
      </c>
      <c r="B303" s="292"/>
      <c r="C303" s="318" t="s">
        <v>4746</v>
      </c>
      <c r="D303" s="266" t="s">
        <v>4747</v>
      </c>
      <c r="E303" s="290" t="str">
        <f t="shared" si="5"/>
        <v>==G1 GH01 =G3 GDD01 WP002 -WP02 ++LNC02.07 [Tubulacao-transporte-drenagem-cebado]</v>
      </c>
      <c r="F303" s="253">
        <f t="shared" si="1"/>
        <v>81</v>
      </c>
    </row>
    <row r="304" spans="1:6" ht="12.75" hidden="1" outlineLevel="3">
      <c r="A304" s="319" t="s">
        <v>3796</v>
      </c>
      <c r="B304" s="320" t="s">
        <v>3797</v>
      </c>
      <c r="C304" s="321" t="s">
        <v>4748</v>
      </c>
      <c r="D304" s="266" t="s">
        <v>3799</v>
      </c>
      <c r="E304" s="290" t="str">
        <f t="shared" si="5"/>
        <v>==G1 GH01 =G3 GDD01 WP002 -QM02 ++LNC02.07 [Valvula-drenagem-tanque-cebado]</v>
      </c>
      <c r="F304" s="253">
        <f t="shared" si="1"/>
        <v>75</v>
      </c>
    </row>
    <row r="305" spans="1:4" ht="12.75">
      <c r="A305" s="266"/>
      <c r="B305" s="266"/>
      <c r="C305" s="266"/>
      <c r="D305" s="266"/>
    </row>
    <row r="306" spans="1:4" ht="12.75">
      <c r="B306" s="246"/>
      <c r="C306" s="246"/>
      <c r="D306" s="247"/>
    </row>
    <row r="307" spans="1:4" ht="12.75">
      <c r="B307" s="322"/>
      <c r="C307" s="322"/>
    </row>
    <row r="308" spans="1:4" ht="12.75">
      <c r="B308" s="322"/>
      <c r="C308" s="322"/>
    </row>
    <row r="309" spans="1:4" ht="12.75">
      <c r="B309" s="322"/>
      <c r="C309" s="322"/>
    </row>
    <row r="310" spans="1:4" ht="12.75">
      <c r="B310" s="322"/>
      <c r="C310" s="322"/>
    </row>
    <row r="311" spans="1:4" ht="12.75">
      <c r="B311" s="322"/>
      <c r="C311" s="322"/>
    </row>
    <row r="312" spans="1:4" ht="12.75">
      <c r="B312" s="322"/>
      <c r="C312" s="322"/>
    </row>
    <row r="313" spans="1:4" ht="12.75">
      <c r="B313" s="322"/>
      <c r="C313" s="322"/>
    </row>
    <row r="314" spans="1:4" ht="12.75">
      <c r="B314" s="322"/>
      <c r="C314" s="322"/>
    </row>
    <row r="315" spans="1:4" ht="12.75">
      <c r="B315" s="322"/>
      <c r="C315" s="322"/>
    </row>
    <row r="316" spans="1:4" ht="12.75">
      <c r="B316" s="322"/>
      <c r="C316" s="322"/>
    </row>
    <row r="317" spans="1:4" ht="12.75">
      <c r="B317" s="322"/>
      <c r="C317" s="322"/>
    </row>
    <row r="318" spans="1:4" ht="12.75">
      <c r="B318" s="322"/>
      <c r="C318" s="322"/>
    </row>
    <row r="319" spans="1:4" ht="12.75">
      <c r="B319" s="322"/>
      <c r="C319" s="322"/>
    </row>
    <row r="320" spans="1:4" ht="12.75">
      <c r="B320" s="322"/>
      <c r="C320" s="322"/>
    </row>
    <row r="321" spans="2:3" ht="12.75">
      <c r="B321" s="322"/>
      <c r="C321" s="322"/>
    </row>
    <row r="322" spans="2:3" ht="12.75">
      <c r="B322" s="322"/>
      <c r="C322" s="322"/>
    </row>
    <row r="323" spans="2:3" ht="12.75">
      <c r="B323" s="322"/>
      <c r="C323" s="322"/>
    </row>
    <row r="324" spans="2:3" ht="12.75">
      <c r="B324" s="322"/>
      <c r="C324" s="322"/>
    </row>
    <row r="325" spans="2:3" ht="12.75">
      <c r="B325" s="322"/>
      <c r="C325" s="322"/>
    </row>
    <row r="326" spans="2:3" ht="12.75">
      <c r="B326" s="322"/>
      <c r="C326" s="322"/>
    </row>
    <row r="327" spans="2:3" ht="12.75">
      <c r="B327" s="322"/>
      <c r="C327" s="322"/>
    </row>
    <row r="328" spans="2:3" ht="12.75">
      <c r="B328" s="322"/>
      <c r="C328" s="322"/>
    </row>
    <row r="329" spans="2:3" ht="12.75">
      <c r="B329" s="322"/>
      <c r="C329" s="322"/>
    </row>
    <row r="330" spans="2:3" ht="12.75">
      <c r="B330" s="322"/>
      <c r="C330" s="322"/>
    </row>
    <row r="331" spans="2:3" ht="12.75">
      <c r="B331" s="322"/>
      <c r="C331" s="322"/>
    </row>
    <row r="332" spans="2:3" ht="12.75">
      <c r="B332" s="322"/>
      <c r="C332" s="322"/>
    </row>
    <row r="333" spans="2:3" ht="12.75">
      <c r="B333" s="322"/>
      <c r="C333" s="322"/>
    </row>
    <row r="334" spans="2:3" ht="12.75">
      <c r="B334" s="322"/>
      <c r="C334" s="322"/>
    </row>
    <row r="335" spans="2:3" ht="12.75">
      <c r="B335" s="322"/>
      <c r="C335" s="322"/>
    </row>
    <row r="336" spans="2:3" ht="12.75">
      <c r="B336" s="322"/>
      <c r="C336" s="322"/>
    </row>
    <row r="337" spans="2:3" ht="12.75">
      <c r="B337" s="322"/>
      <c r="C337" s="322"/>
    </row>
    <row r="338" spans="2:3" ht="12.75">
      <c r="B338" s="322"/>
      <c r="C338" s="322"/>
    </row>
    <row r="339" spans="2:3" ht="12.75">
      <c r="B339" s="322"/>
      <c r="C339" s="322"/>
    </row>
    <row r="340" spans="2:3" ht="12.75">
      <c r="B340" s="322"/>
      <c r="C340" s="322"/>
    </row>
    <row r="341" spans="2:3" ht="12.75">
      <c r="B341" s="322"/>
      <c r="C341" s="322"/>
    </row>
    <row r="342" spans="2:3" ht="12.75">
      <c r="B342" s="322"/>
      <c r="C342" s="322"/>
    </row>
    <row r="343" spans="2:3" ht="12.75">
      <c r="B343" s="322"/>
      <c r="C343" s="322"/>
    </row>
    <row r="344" spans="2:3" ht="12.75">
      <c r="B344" s="322"/>
      <c r="C344" s="322"/>
    </row>
    <row r="345" spans="2:3" ht="12.75">
      <c r="B345" s="322"/>
      <c r="C345" s="322"/>
    </row>
    <row r="346" spans="2:3" ht="12.75">
      <c r="B346" s="322"/>
      <c r="C346" s="322"/>
    </row>
    <row r="347" spans="2:3" ht="12.75">
      <c r="B347" s="322"/>
      <c r="C347" s="322"/>
    </row>
    <row r="348" spans="2:3" ht="12.75">
      <c r="B348" s="322"/>
      <c r="C348" s="322"/>
    </row>
    <row r="349" spans="2:3" ht="12.75">
      <c r="B349" s="322"/>
      <c r="C349" s="322"/>
    </row>
    <row r="350" spans="2:3" ht="12.75">
      <c r="B350" s="322"/>
      <c r="C350" s="322"/>
    </row>
    <row r="351" spans="2:3" ht="12.75">
      <c r="B351" s="322"/>
      <c r="C351" s="322"/>
    </row>
    <row r="352" spans="2:3" ht="12.75">
      <c r="B352" s="322"/>
      <c r="C352" s="322"/>
    </row>
    <row r="353" spans="2:3" ht="12.75">
      <c r="B353" s="322"/>
      <c r="C353" s="322"/>
    </row>
    <row r="354" spans="2:3" ht="12.75">
      <c r="B354" s="322"/>
      <c r="C354" s="322"/>
    </row>
    <row r="355" spans="2:3" ht="12.75">
      <c r="B355" s="322"/>
      <c r="C355" s="322"/>
    </row>
    <row r="356" spans="2:3" ht="12.75">
      <c r="B356" s="322"/>
      <c r="C356" s="322"/>
    </row>
    <row r="357" spans="2:3" ht="12.75">
      <c r="B357" s="322"/>
      <c r="C357" s="322"/>
    </row>
    <row r="358" spans="2:3" ht="12.75">
      <c r="B358" s="322"/>
      <c r="C358" s="322"/>
    </row>
    <row r="359" spans="2:3" ht="12.75">
      <c r="B359" s="322"/>
      <c r="C359" s="322"/>
    </row>
    <row r="360" spans="2:3" ht="12.75">
      <c r="B360" s="322"/>
      <c r="C360" s="322"/>
    </row>
    <row r="361" spans="2:3" ht="12.75">
      <c r="B361" s="322"/>
      <c r="C361" s="322"/>
    </row>
    <row r="362" spans="2:3" ht="12.75">
      <c r="B362" s="322"/>
      <c r="C362" s="322"/>
    </row>
    <row r="363" spans="2:3" ht="12.75">
      <c r="B363" s="322"/>
      <c r="C363" s="322"/>
    </row>
    <row r="364" spans="2:3" ht="12.75">
      <c r="B364" s="322"/>
      <c r="C364" s="322"/>
    </row>
    <row r="365" spans="2:3" ht="12.75">
      <c r="B365" s="322"/>
      <c r="C365" s="322"/>
    </row>
    <row r="366" spans="2:3" ht="12.75">
      <c r="B366" s="322"/>
      <c r="C366" s="322"/>
    </row>
    <row r="367" spans="2:3" ht="12.75">
      <c r="B367" s="322"/>
      <c r="C367" s="322"/>
    </row>
    <row r="368" spans="2:3" ht="12.75">
      <c r="B368" s="322"/>
      <c r="C368" s="322"/>
    </row>
    <row r="369" spans="2:3" ht="12.75">
      <c r="B369" s="322"/>
      <c r="C369" s="322"/>
    </row>
    <row r="370" spans="2:3" ht="12.75">
      <c r="B370" s="322"/>
      <c r="C370" s="322"/>
    </row>
    <row r="371" spans="2:3" ht="12.75">
      <c r="B371" s="322"/>
      <c r="C371" s="322"/>
    </row>
    <row r="372" spans="2:3" ht="12.75">
      <c r="B372" s="322"/>
      <c r="C372" s="322"/>
    </row>
    <row r="373" spans="2:3" ht="12.75">
      <c r="B373" s="322"/>
      <c r="C373" s="322"/>
    </row>
    <row r="374" spans="2:3" ht="12.75">
      <c r="B374" s="322"/>
      <c r="C374" s="322"/>
    </row>
    <row r="375" spans="2:3" ht="12.75">
      <c r="B375" s="322"/>
      <c r="C375" s="322"/>
    </row>
    <row r="376" spans="2:3" ht="12.75">
      <c r="B376" s="322"/>
      <c r="C376" s="322"/>
    </row>
    <row r="377" spans="2:3" ht="12.75">
      <c r="B377" s="322"/>
      <c r="C377" s="322"/>
    </row>
    <row r="378" spans="2:3" ht="12.75">
      <c r="B378" s="322"/>
      <c r="C378" s="322"/>
    </row>
    <row r="379" spans="2:3" ht="12.75">
      <c r="B379" s="322"/>
      <c r="C379" s="322"/>
    </row>
    <row r="380" spans="2:3" ht="12.75">
      <c r="B380" s="322"/>
      <c r="C380" s="322"/>
    </row>
    <row r="381" spans="2:3" ht="12.75">
      <c r="B381" s="322"/>
      <c r="C381" s="322"/>
    </row>
    <row r="382" spans="2:3" ht="12.75">
      <c r="B382" s="322"/>
      <c r="C382" s="322"/>
    </row>
    <row r="383" spans="2:3" ht="12.75">
      <c r="B383" s="322"/>
      <c r="C383" s="322"/>
    </row>
    <row r="384" spans="2:3" ht="12.75">
      <c r="B384" s="322"/>
      <c r="C384" s="322"/>
    </row>
    <row r="385" spans="2:3" ht="12.75">
      <c r="B385" s="322"/>
      <c r="C385" s="322"/>
    </row>
    <row r="386" spans="2:3" ht="12.75">
      <c r="B386" s="322"/>
      <c r="C386" s="322"/>
    </row>
    <row r="387" spans="2:3" ht="12.75">
      <c r="B387" s="322"/>
      <c r="C387" s="322"/>
    </row>
    <row r="388" spans="2:3" ht="12.75">
      <c r="B388" s="322"/>
      <c r="C388" s="322"/>
    </row>
    <row r="389" spans="2:3" ht="12.75">
      <c r="B389" s="322"/>
      <c r="C389" s="322"/>
    </row>
    <row r="390" spans="2:3" ht="12.75">
      <c r="B390" s="322"/>
      <c r="C390" s="322"/>
    </row>
    <row r="391" spans="2:3" ht="12.75">
      <c r="B391" s="322"/>
      <c r="C391" s="322"/>
    </row>
    <row r="392" spans="2:3" ht="12.75">
      <c r="B392" s="322"/>
      <c r="C392" s="322"/>
    </row>
    <row r="393" spans="2:3" ht="12.75">
      <c r="B393" s="322"/>
      <c r="C393" s="322"/>
    </row>
    <row r="394" spans="2:3" ht="12.75">
      <c r="B394" s="322"/>
      <c r="C394" s="322"/>
    </row>
    <row r="395" spans="2:3" ht="12.75">
      <c r="B395" s="322"/>
      <c r="C395" s="322"/>
    </row>
    <row r="396" spans="2:3" ht="12.75">
      <c r="B396" s="322"/>
      <c r="C396" s="322"/>
    </row>
    <row r="397" spans="2:3" ht="12.75">
      <c r="B397" s="322"/>
      <c r="C397" s="322"/>
    </row>
    <row r="398" spans="2:3" ht="12.75">
      <c r="B398" s="322"/>
      <c r="C398" s="322"/>
    </row>
    <row r="399" spans="2:3" ht="12.75">
      <c r="B399" s="322"/>
      <c r="C399" s="322"/>
    </row>
    <row r="400" spans="2:3" ht="12.75">
      <c r="B400" s="322"/>
      <c r="C400" s="322"/>
    </row>
    <row r="401" spans="2:3" ht="12.75">
      <c r="B401" s="322"/>
      <c r="C401" s="322"/>
    </row>
    <row r="402" spans="2:3" ht="12.75">
      <c r="B402" s="322"/>
      <c r="C402" s="322"/>
    </row>
    <row r="403" spans="2:3" ht="12.75">
      <c r="B403" s="322"/>
      <c r="C403" s="322"/>
    </row>
    <row r="404" spans="2:3" ht="12.75">
      <c r="B404" s="322"/>
      <c r="C404" s="322"/>
    </row>
    <row r="405" spans="2:3" ht="12.75">
      <c r="B405" s="322"/>
      <c r="C405" s="322"/>
    </row>
    <row r="406" spans="2:3" ht="12.75">
      <c r="B406" s="322"/>
      <c r="C406" s="322"/>
    </row>
    <row r="407" spans="2:3" ht="12.75">
      <c r="B407" s="322"/>
      <c r="C407" s="322"/>
    </row>
    <row r="408" spans="2:3" ht="12.75">
      <c r="B408" s="322"/>
      <c r="C408" s="322"/>
    </row>
    <row r="409" spans="2:3" ht="12.75">
      <c r="B409" s="322"/>
      <c r="C409" s="322"/>
    </row>
    <row r="410" spans="2:3" ht="12.75">
      <c r="B410" s="322"/>
      <c r="C410" s="322"/>
    </row>
    <row r="411" spans="2:3" ht="12.75">
      <c r="B411" s="322"/>
      <c r="C411" s="322"/>
    </row>
    <row r="412" spans="2:3" ht="12.75">
      <c r="B412" s="322"/>
      <c r="C412" s="322"/>
    </row>
    <row r="413" spans="2:3" ht="12.75">
      <c r="B413" s="322"/>
      <c r="C413" s="322"/>
    </row>
    <row r="414" spans="2:3" ht="12.75">
      <c r="B414" s="322"/>
      <c r="C414" s="322"/>
    </row>
    <row r="415" spans="2:3" ht="12.75">
      <c r="B415" s="322"/>
      <c r="C415" s="322"/>
    </row>
    <row r="416" spans="2:3" ht="12.75">
      <c r="B416" s="322"/>
      <c r="C416" s="322"/>
    </row>
    <row r="417" spans="2:3" ht="12.75">
      <c r="B417" s="322"/>
      <c r="C417" s="322"/>
    </row>
    <row r="418" spans="2:3" ht="12.75">
      <c r="B418" s="322"/>
      <c r="C418" s="322"/>
    </row>
    <row r="419" spans="2:3" ht="12.75">
      <c r="B419" s="322"/>
      <c r="C419" s="322"/>
    </row>
    <row r="420" spans="2:3" ht="12.75">
      <c r="B420" s="322"/>
      <c r="C420" s="322"/>
    </row>
    <row r="421" spans="2:3" ht="12.75">
      <c r="B421" s="322"/>
      <c r="C421" s="322"/>
    </row>
    <row r="422" spans="2:3" ht="12.75">
      <c r="B422" s="322"/>
      <c r="C422" s="322"/>
    </row>
    <row r="423" spans="2:3" ht="12.75">
      <c r="B423" s="322"/>
      <c r="C423" s="322"/>
    </row>
    <row r="424" spans="2:3" ht="12.75">
      <c r="B424" s="322"/>
      <c r="C424" s="322"/>
    </row>
    <row r="425" spans="2:3" ht="12.75">
      <c r="B425" s="322"/>
      <c r="C425" s="322"/>
    </row>
    <row r="426" spans="2:3" ht="12.75">
      <c r="B426" s="322"/>
      <c r="C426" s="322"/>
    </row>
    <row r="427" spans="2:3" ht="12.75">
      <c r="B427" s="322"/>
      <c r="C427" s="322"/>
    </row>
    <row r="428" spans="2:3" ht="12.75">
      <c r="B428" s="322"/>
      <c r="C428" s="322"/>
    </row>
    <row r="429" spans="2:3" ht="12.75">
      <c r="B429" s="322"/>
      <c r="C429" s="322"/>
    </row>
    <row r="430" spans="2:3" ht="12.75">
      <c r="B430" s="322"/>
      <c r="C430" s="322"/>
    </row>
    <row r="431" spans="2:3" ht="12.75">
      <c r="B431" s="322"/>
      <c r="C431" s="322"/>
    </row>
    <row r="432" spans="2:3" ht="12.75">
      <c r="B432" s="322"/>
      <c r="C432" s="322"/>
    </row>
    <row r="433" spans="2:3" ht="12.75">
      <c r="B433" s="322"/>
      <c r="C433" s="322"/>
    </row>
    <row r="434" spans="2:3" ht="12.75">
      <c r="B434" s="322"/>
      <c r="C434" s="322"/>
    </row>
    <row r="435" spans="2:3" ht="12.75">
      <c r="B435" s="322"/>
      <c r="C435" s="322"/>
    </row>
    <row r="436" spans="2:3" ht="12.75">
      <c r="B436" s="322"/>
      <c r="C436" s="322"/>
    </row>
    <row r="437" spans="2:3" ht="12.75">
      <c r="B437" s="322"/>
      <c r="C437" s="322"/>
    </row>
    <row r="438" spans="2:3" ht="12.75">
      <c r="B438" s="322"/>
      <c r="C438" s="322"/>
    </row>
    <row r="439" spans="2:3" ht="12.75">
      <c r="B439" s="322"/>
      <c r="C439" s="322"/>
    </row>
    <row r="440" spans="2:3" ht="12.75">
      <c r="B440" s="322"/>
      <c r="C440" s="322"/>
    </row>
    <row r="441" spans="2:3" ht="12.75">
      <c r="B441" s="322"/>
      <c r="C441" s="322"/>
    </row>
    <row r="442" spans="2:3" ht="12.75">
      <c r="B442" s="322"/>
      <c r="C442" s="322"/>
    </row>
    <row r="443" spans="2:3" ht="12.75">
      <c r="B443" s="322"/>
      <c r="C443" s="322"/>
    </row>
    <row r="444" spans="2:3" ht="12.75">
      <c r="B444" s="322"/>
      <c r="C444" s="322"/>
    </row>
    <row r="445" spans="2:3" ht="12.75">
      <c r="B445" s="322"/>
      <c r="C445" s="322"/>
    </row>
    <row r="446" spans="2:3" ht="12.75">
      <c r="B446" s="322"/>
      <c r="C446" s="322"/>
    </row>
    <row r="447" spans="2:3" ht="12.75">
      <c r="B447" s="322"/>
      <c r="C447" s="322"/>
    </row>
    <row r="448" spans="2:3" ht="12.75">
      <c r="B448" s="322"/>
      <c r="C448" s="322"/>
    </row>
    <row r="449" spans="2:3" ht="12.75">
      <c r="B449" s="322"/>
      <c r="C449" s="322"/>
    </row>
    <row r="450" spans="2:3" ht="12.75">
      <c r="B450" s="322"/>
      <c r="C450" s="322"/>
    </row>
    <row r="451" spans="2:3" ht="12.75">
      <c r="B451" s="322"/>
      <c r="C451" s="322"/>
    </row>
    <row r="452" spans="2:3" ht="12.75">
      <c r="B452" s="322"/>
      <c r="C452" s="322"/>
    </row>
    <row r="453" spans="2:3" ht="12.75">
      <c r="B453" s="322"/>
      <c r="C453" s="322"/>
    </row>
    <row r="454" spans="2:3" ht="12.75">
      <c r="B454" s="322"/>
      <c r="C454" s="322"/>
    </row>
    <row r="455" spans="2:3" ht="12.75">
      <c r="B455" s="322"/>
      <c r="C455" s="322"/>
    </row>
    <row r="456" spans="2:3" ht="12.75">
      <c r="B456" s="322"/>
      <c r="C456" s="322"/>
    </row>
    <row r="457" spans="2:3" ht="12.75">
      <c r="B457" s="322"/>
      <c r="C457" s="322"/>
    </row>
    <row r="458" spans="2:3" ht="12.75">
      <c r="B458" s="322"/>
      <c r="C458" s="322"/>
    </row>
    <row r="459" spans="2:3" ht="12.75">
      <c r="B459" s="322"/>
      <c r="C459" s="322"/>
    </row>
    <row r="460" spans="2:3" ht="12.75">
      <c r="B460" s="322"/>
      <c r="C460" s="322"/>
    </row>
    <row r="461" spans="2:3" ht="12.75">
      <c r="B461" s="322"/>
      <c r="C461" s="322"/>
    </row>
    <row r="462" spans="2:3" ht="12.75">
      <c r="B462" s="322"/>
      <c r="C462" s="322"/>
    </row>
    <row r="463" spans="2:3" ht="12.75">
      <c r="B463" s="322"/>
      <c r="C463" s="322"/>
    </row>
    <row r="464" spans="2:3" ht="12.75">
      <c r="B464" s="322"/>
      <c r="C464" s="322"/>
    </row>
    <row r="465" spans="2:3" ht="12.75">
      <c r="B465" s="322"/>
      <c r="C465" s="322"/>
    </row>
    <row r="466" spans="2:3" ht="12.75">
      <c r="B466" s="322"/>
      <c r="C466" s="322"/>
    </row>
    <row r="467" spans="2:3" ht="12.75">
      <c r="B467" s="322"/>
      <c r="C467" s="322"/>
    </row>
    <row r="468" spans="2:3" ht="12.75">
      <c r="B468" s="322"/>
      <c r="C468" s="322"/>
    </row>
    <row r="469" spans="2:3" ht="12.75">
      <c r="B469" s="322"/>
      <c r="C469" s="322"/>
    </row>
    <row r="470" spans="2:3" ht="12.75">
      <c r="B470" s="322"/>
      <c r="C470" s="322"/>
    </row>
    <row r="471" spans="2:3" ht="12.75">
      <c r="B471" s="322"/>
      <c r="C471" s="322"/>
    </row>
    <row r="472" spans="2:3" ht="12.75">
      <c r="B472" s="322"/>
      <c r="C472" s="322"/>
    </row>
    <row r="473" spans="2:3" ht="12.75">
      <c r="B473" s="322"/>
      <c r="C473" s="322"/>
    </row>
    <row r="474" spans="2:3" ht="12.75">
      <c r="B474" s="322"/>
      <c r="C474" s="322"/>
    </row>
    <row r="475" spans="2:3" ht="12.75">
      <c r="B475" s="322"/>
      <c r="C475" s="322"/>
    </row>
    <row r="476" spans="2:3" ht="12.75">
      <c r="B476" s="322"/>
      <c r="C476" s="322"/>
    </row>
    <row r="477" spans="2:3" ht="12.75">
      <c r="B477" s="322"/>
      <c r="C477" s="322"/>
    </row>
    <row r="478" spans="2:3" ht="12.75">
      <c r="B478" s="322"/>
      <c r="C478" s="322"/>
    </row>
    <row r="479" spans="2:3" ht="12.75">
      <c r="B479" s="322"/>
      <c r="C479" s="322"/>
    </row>
    <row r="480" spans="2:3" ht="12.75">
      <c r="B480" s="322"/>
      <c r="C480" s="322"/>
    </row>
    <row r="481" spans="2:3" ht="12.75">
      <c r="B481" s="322"/>
      <c r="C481" s="322"/>
    </row>
    <row r="482" spans="2:3" ht="12.75">
      <c r="B482" s="322"/>
      <c r="C482" s="322"/>
    </row>
    <row r="483" spans="2:3" ht="12.75">
      <c r="B483" s="322"/>
      <c r="C483" s="322"/>
    </row>
    <row r="484" spans="2:3" ht="12.75">
      <c r="B484" s="322"/>
      <c r="C484" s="322"/>
    </row>
    <row r="485" spans="2:3" ht="12.75">
      <c r="B485" s="322"/>
      <c r="C485" s="322"/>
    </row>
    <row r="486" spans="2:3" ht="12.75">
      <c r="B486" s="322"/>
      <c r="C486" s="322"/>
    </row>
    <row r="487" spans="2:3" ht="12.75">
      <c r="B487" s="322"/>
      <c r="C487" s="322"/>
    </row>
    <row r="488" spans="2:3" ht="12.75">
      <c r="B488" s="322"/>
      <c r="C488" s="322"/>
    </row>
    <row r="489" spans="2:3" ht="12.75">
      <c r="B489" s="322"/>
      <c r="C489" s="322"/>
    </row>
    <row r="490" spans="2:3" ht="12.75">
      <c r="B490" s="322"/>
      <c r="C490" s="322"/>
    </row>
    <row r="491" spans="2:3" ht="12.75">
      <c r="B491" s="322"/>
      <c r="C491" s="322"/>
    </row>
    <row r="492" spans="2:3" ht="12.75">
      <c r="B492" s="322"/>
      <c r="C492" s="322"/>
    </row>
    <row r="493" spans="2:3" ht="12.75">
      <c r="B493" s="322"/>
      <c r="C493" s="322"/>
    </row>
    <row r="494" spans="2:3" ht="12.75">
      <c r="B494" s="322"/>
      <c r="C494" s="322"/>
    </row>
    <row r="495" spans="2:3" ht="12.75">
      <c r="B495" s="322"/>
      <c r="C495" s="322"/>
    </row>
    <row r="496" spans="2:3" ht="12.75">
      <c r="B496" s="322"/>
      <c r="C496" s="322"/>
    </row>
    <row r="497" spans="2:3" ht="12.75">
      <c r="B497" s="322"/>
      <c r="C497" s="322"/>
    </row>
    <row r="498" spans="2:3" ht="12.75">
      <c r="B498" s="322"/>
      <c r="C498" s="322"/>
    </row>
    <row r="499" spans="2:3" ht="12.75">
      <c r="B499" s="322"/>
      <c r="C499" s="322"/>
    </row>
    <row r="500" spans="2:3" ht="12.75">
      <c r="B500" s="322"/>
      <c r="C500" s="322"/>
    </row>
    <row r="501" spans="2:3" ht="12.75">
      <c r="B501" s="322"/>
      <c r="C501" s="322"/>
    </row>
    <row r="502" spans="2:3" ht="12.75">
      <c r="B502" s="322"/>
      <c r="C502" s="322"/>
    </row>
    <row r="503" spans="2:3" ht="12.75">
      <c r="B503" s="322"/>
      <c r="C503" s="322"/>
    </row>
    <row r="504" spans="2:3" ht="12.75">
      <c r="B504" s="322"/>
      <c r="C504" s="322"/>
    </row>
    <row r="505" spans="2:3" ht="12.75">
      <c r="B505" s="322"/>
      <c r="C505" s="322"/>
    </row>
    <row r="506" spans="2:3" ht="12.75">
      <c r="B506" s="322"/>
      <c r="C506" s="322"/>
    </row>
    <row r="507" spans="2:3" ht="12.75">
      <c r="B507" s="322"/>
      <c r="C507" s="322"/>
    </row>
    <row r="508" spans="2:3" ht="12.75">
      <c r="B508" s="322"/>
      <c r="C508" s="322"/>
    </row>
    <row r="509" spans="2:3" ht="12.75">
      <c r="B509" s="322"/>
      <c r="C509" s="322"/>
    </row>
    <row r="510" spans="2:3" ht="12.75">
      <c r="B510" s="322"/>
      <c r="C510" s="322"/>
    </row>
    <row r="511" spans="2:3" ht="12.75">
      <c r="B511" s="322"/>
      <c r="C511" s="322"/>
    </row>
    <row r="512" spans="2:3" ht="12.75">
      <c r="B512" s="322"/>
      <c r="C512" s="322"/>
    </row>
    <row r="513" spans="2:3" ht="12.75">
      <c r="B513" s="322"/>
      <c r="C513" s="322"/>
    </row>
    <row r="514" spans="2:3" ht="12.75">
      <c r="B514" s="322"/>
      <c r="C514" s="322"/>
    </row>
    <row r="515" spans="2:3" ht="12.75">
      <c r="B515" s="322"/>
      <c r="C515" s="322"/>
    </row>
    <row r="516" spans="2:3" ht="12.75">
      <c r="B516" s="322"/>
      <c r="C516" s="322"/>
    </row>
    <row r="517" spans="2:3" ht="12.75">
      <c r="B517" s="322"/>
      <c r="C517" s="322"/>
    </row>
    <row r="518" spans="2:3" ht="12.75">
      <c r="B518" s="322"/>
      <c r="C518" s="322"/>
    </row>
    <row r="519" spans="2:3" ht="12.75">
      <c r="B519" s="322"/>
      <c r="C519" s="322"/>
    </row>
    <row r="520" spans="2:3" ht="12.75">
      <c r="B520" s="322"/>
      <c r="C520" s="322"/>
    </row>
    <row r="521" spans="2:3" ht="12.75">
      <c r="B521" s="322"/>
      <c r="C521" s="322"/>
    </row>
    <row r="522" spans="2:3" ht="12.75">
      <c r="B522" s="322"/>
      <c r="C522" s="322"/>
    </row>
    <row r="523" spans="2:3" ht="12.75">
      <c r="B523" s="322"/>
      <c r="C523" s="322"/>
    </row>
    <row r="524" spans="2:3" ht="12.75">
      <c r="B524" s="322"/>
      <c r="C524" s="322"/>
    </row>
    <row r="525" spans="2:3" ht="12.75">
      <c r="B525" s="322"/>
      <c r="C525" s="322"/>
    </row>
    <row r="526" spans="2:3" ht="12.75">
      <c r="B526" s="322"/>
      <c r="C526" s="322"/>
    </row>
    <row r="527" spans="2:3" ht="12.75">
      <c r="B527" s="322"/>
      <c r="C527" s="322"/>
    </row>
    <row r="528" spans="2:3" ht="12.75">
      <c r="B528" s="322"/>
      <c r="C528" s="322"/>
    </row>
    <row r="529" spans="2:3" ht="12.75">
      <c r="B529" s="322"/>
      <c r="C529" s="322"/>
    </row>
    <row r="530" spans="2:3" ht="12.75">
      <c r="B530" s="322"/>
      <c r="C530" s="322"/>
    </row>
    <row r="531" spans="2:3" ht="12.75">
      <c r="B531" s="322"/>
      <c r="C531" s="322"/>
    </row>
    <row r="532" spans="2:3" ht="12.75">
      <c r="B532" s="322"/>
      <c r="C532" s="322"/>
    </row>
    <row r="533" spans="2:3" ht="12.75">
      <c r="B533" s="322"/>
      <c r="C533" s="322"/>
    </row>
    <row r="534" spans="2:3" ht="12.75">
      <c r="B534" s="322"/>
      <c r="C534" s="322"/>
    </row>
    <row r="535" spans="2:3" ht="12.75">
      <c r="B535" s="322"/>
      <c r="C535" s="322"/>
    </row>
    <row r="536" spans="2:3" ht="12.75">
      <c r="B536" s="322"/>
      <c r="C536" s="322"/>
    </row>
    <row r="537" spans="2:3" ht="12.75">
      <c r="B537" s="322"/>
      <c r="C537" s="322"/>
    </row>
    <row r="538" spans="2:3" ht="12.75">
      <c r="B538" s="322"/>
      <c r="C538" s="322"/>
    </row>
    <row r="539" spans="2:3" ht="12.75">
      <c r="B539" s="322"/>
      <c r="C539" s="322"/>
    </row>
    <row r="540" spans="2:3" ht="12.75">
      <c r="B540" s="322"/>
      <c r="C540" s="322"/>
    </row>
    <row r="541" spans="2:3" ht="12.75">
      <c r="B541" s="322"/>
      <c r="C541" s="322"/>
    </row>
    <row r="542" spans="2:3" ht="12.75">
      <c r="B542" s="322"/>
      <c r="C542" s="322"/>
    </row>
    <row r="543" spans="2:3" ht="12.75">
      <c r="B543" s="322"/>
      <c r="C543" s="322"/>
    </row>
    <row r="544" spans="2:3" ht="12.75">
      <c r="B544" s="322"/>
      <c r="C544" s="322"/>
    </row>
    <row r="545" spans="2:3" ht="12.75">
      <c r="B545" s="322"/>
      <c r="C545" s="322"/>
    </row>
    <row r="546" spans="2:3" ht="12.75">
      <c r="B546" s="322"/>
      <c r="C546" s="322"/>
    </row>
    <row r="547" spans="2:3" ht="12.75">
      <c r="B547" s="322"/>
      <c r="C547" s="322"/>
    </row>
    <row r="548" spans="2:3" ht="12.75">
      <c r="B548" s="322"/>
      <c r="C548" s="322"/>
    </row>
    <row r="549" spans="2:3" ht="12.75">
      <c r="B549" s="322"/>
      <c r="C549" s="322"/>
    </row>
    <row r="550" spans="2:3" ht="12.75">
      <c r="B550" s="322"/>
      <c r="C550" s="322"/>
    </row>
    <row r="551" spans="2:3" ht="12.75">
      <c r="B551" s="322"/>
      <c r="C551" s="322"/>
    </row>
    <row r="552" spans="2:3" ht="12.75">
      <c r="B552" s="322"/>
      <c r="C552" s="322"/>
    </row>
    <row r="553" spans="2:3" ht="12.75">
      <c r="B553" s="322"/>
      <c r="C553" s="322"/>
    </row>
    <row r="554" spans="2:3" ht="12.75">
      <c r="B554" s="322"/>
      <c r="C554" s="322"/>
    </row>
    <row r="555" spans="2:3" ht="12.75">
      <c r="B555" s="322"/>
      <c r="C555" s="322"/>
    </row>
    <row r="556" spans="2:3" ht="12.75">
      <c r="B556" s="322"/>
      <c r="C556" s="322"/>
    </row>
    <row r="557" spans="2:3" ht="12.75">
      <c r="B557" s="322"/>
      <c r="C557" s="322"/>
    </row>
    <row r="558" spans="2:3" ht="12.75">
      <c r="B558" s="322"/>
      <c r="C558" s="322"/>
    </row>
    <row r="559" spans="2:3" ht="12.75">
      <c r="B559" s="322"/>
      <c r="C559" s="322"/>
    </row>
    <row r="560" spans="2:3" ht="12.75">
      <c r="B560" s="322"/>
      <c r="C560" s="322"/>
    </row>
    <row r="561" spans="2:3" ht="12.75">
      <c r="B561" s="322"/>
      <c r="C561" s="322"/>
    </row>
    <row r="562" spans="2:3" ht="12.75">
      <c r="B562" s="322"/>
      <c r="C562" s="322"/>
    </row>
    <row r="563" spans="2:3" ht="12.75">
      <c r="B563" s="322"/>
      <c r="C563" s="322"/>
    </row>
    <row r="564" spans="2:3" ht="12.75">
      <c r="B564" s="322"/>
      <c r="C564" s="322"/>
    </row>
    <row r="565" spans="2:3" ht="12.75">
      <c r="B565" s="322"/>
      <c r="C565" s="322"/>
    </row>
    <row r="566" spans="2:3" ht="12.75">
      <c r="B566" s="322"/>
      <c r="C566" s="322"/>
    </row>
    <row r="567" spans="2:3" ht="12.75">
      <c r="B567" s="322"/>
      <c r="C567" s="322"/>
    </row>
    <row r="568" spans="2:3" ht="12.75">
      <c r="B568" s="322"/>
      <c r="C568" s="322"/>
    </row>
    <row r="569" spans="2:3" ht="12.75">
      <c r="B569" s="322"/>
      <c r="C569" s="322"/>
    </row>
    <row r="570" spans="2:3" ht="12.75">
      <c r="B570" s="322"/>
      <c r="C570" s="322"/>
    </row>
    <row r="571" spans="2:3" ht="12.75">
      <c r="B571" s="322"/>
      <c r="C571" s="322"/>
    </row>
    <row r="572" spans="2:3" ht="12.75">
      <c r="B572" s="322"/>
      <c r="C572" s="322"/>
    </row>
    <row r="573" spans="2:3" ht="12.75">
      <c r="B573" s="322"/>
      <c r="C573" s="322"/>
    </row>
    <row r="574" spans="2:3" ht="12.75">
      <c r="B574" s="322"/>
      <c r="C574" s="322"/>
    </row>
    <row r="575" spans="2:3" ht="12.75">
      <c r="B575" s="322"/>
      <c r="C575" s="322"/>
    </row>
    <row r="576" spans="2:3" ht="12.75">
      <c r="B576" s="322"/>
      <c r="C576" s="322"/>
    </row>
    <row r="577" spans="2:3" ht="12.75">
      <c r="B577" s="322"/>
      <c r="C577" s="322"/>
    </row>
    <row r="578" spans="2:3" ht="12.75">
      <c r="B578" s="322"/>
      <c r="C578" s="322"/>
    </row>
    <row r="579" spans="2:3" ht="12.75">
      <c r="B579" s="322"/>
      <c r="C579" s="322"/>
    </row>
    <row r="580" spans="2:3" ht="12.75">
      <c r="B580" s="322"/>
      <c r="C580" s="322"/>
    </row>
    <row r="581" spans="2:3" ht="12.75">
      <c r="B581" s="322"/>
      <c r="C581" s="322"/>
    </row>
    <row r="582" spans="2:3" ht="12.75">
      <c r="B582" s="322"/>
      <c r="C582" s="322"/>
    </row>
    <row r="583" spans="2:3" ht="12.75">
      <c r="B583" s="322"/>
      <c r="C583" s="322"/>
    </row>
    <row r="584" spans="2:3" ht="12.75">
      <c r="B584" s="322"/>
      <c r="C584" s="322"/>
    </row>
    <row r="585" spans="2:3" ht="12.75">
      <c r="B585" s="322"/>
      <c r="C585" s="322"/>
    </row>
    <row r="586" spans="2:3" ht="12.75">
      <c r="B586" s="322"/>
      <c r="C586" s="322"/>
    </row>
    <row r="587" spans="2:3" ht="12.75">
      <c r="B587" s="322"/>
      <c r="C587" s="322"/>
    </row>
    <row r="588" spans="2:3" ht="12.75">
      <c r="B588" s="322"/>
      <c r="C588" s="322"/>
    </row>
    <row r="589" spans="2:3" ht="12.75">
      <c r="B589" s="322"/>
      <c r="C589" s="322"/>
    </row>
    <row r="590" spans="2:3" ht="12.75">
      <c r="B590" s="322"/>
      <c r="C590" s="322"/>
    </row>
    <row r="591" spans="2:3" ht="12.75">
      <c r="B591" s="322"/>
      <c r="C591" s="322"/>
    </row>
    <row r="592" spans="2:3" ht="12.75">
      <c r="B592" s="322"/>
      <c r="C592" s="322"/>
    </row>
    <row r="593" spans="2:3" ht="12.75">
      <c r="B593" s="322"/>
      <c r="C593" s="322"/>
    </row>
    <row r="594" spans="2:3" ht="12.75">
      <c r="B594" s="322"/>
      <c r="C594" s="322"/>
    </row>
    <row r="595" spans="2:3" ht="12.75">
      <c r="B595" s="322"/>
      <c r="C595" s="322"/>
    </row>
    <row r="596" spans="2:3" ht="12.75">
      <c r="B596" s="322"/>
      <c r="C596" s="322"/>
    </row>
    <row r="597" spans="2:3" ht="12.75">
      <c r="B597" s="322"/>
      <c r="C597" s="322"/>
    </row>
    <row r="598" spans="2:3" ht="12.75">
      <c r="B598" s="322"/>
      <c r="C598" s="322"/>
    </row>
    <row r="599" spans="2:3" ht="12.75">
      <c r="B599" s="322"/>
      <c r="C599" s="322"/>
    </row>
    <row r="600" spans="2:3" ht="12.75">
      <c r="B600" s="322"/>
      <c r="C600" s="322"/>
    </row>
    <row r="601" spans="2:3" ht="12.75">
      <c r="B601" s="322"/>
      <c r="C601" s="322"/>
    </row>
    <row r="602" spans="2:3" ht="12.75">
      <c r="B602" s="322"/>
      <c r="C602" s="322"/>
    </row>
    <row r="603" spans="2:3" ht="12.75">
      <c r="B603" s="322"/>
      <c r="C603" s="322"/>
    </row>
    <row r="604" spans="2:3" ht="12.75">
      <c r="B604" s="322"/>
      <c r="C604" s="322"/>
    </row>
    <row r="605" spans="2:3" ht="12.75">
      <c r="B605" s="322"/>
      <c r="C605" s="322"/>
    </row>
    <row r="606" spans="2:3" ht="12.75">
      <c r="B606" s="322"/>
      <c r="C606" s="322"/>
    </row>
    <row r="607" spans="2:3" ht="12.75">
      <c r="B607" s="322"/>
      <c r="C607" s="322"/>
    </row>
    <row r="608" spans="2:3" ht="12.75">
      <c r="B608" s="322"/>
      <c r="C608" s="322"/>
    </row>
    <row r="609" spans="2:3" ht="12.75">
      <c r="B609" s="322"/>
      <c r="C609" s="322"/>
    </row>
    <row r="610" spans="2:3" ht="12.75">
      <c r="B610" s="322"/>
      <c r="C610" s="322"/>
    </row>
    <row r="611" spans="2:3" ht="12.75">
      <c r="B611" s="322"/>
      <c r="C611" s="322"/>
    </row>
    <row r="612" spans="2:3" ht="12.75">
      <c r="B612" s="322"/>
      <c r="C612" s="322"/>
    </row>
    <row r="613" spans="2:3" ht="12.75">
      <c r="B613" s="322"/>
      <c r="C613" s="322"/>
    </row>
    <row r="614" spans="2:3" ht="12.75">
      <c r="B614" s="322"/>
      <c r="C614" s="322"/>
    </row>
    <row r="615" spans="2:3" ht="12.75">
      <c r="B615" s="322"/>
      <c r="C615" s="322"/>
    </row>
    <row r="616" spans="2:3" ht="12.75">
      <c r="B616" s="322"/>
      <c r="C616" s="322"/>
    </row>
    <row r="617" spans="2:3" ht="12.75">
      <c r="B617" s="322"/>
      <c r="C617" s="322"/>
    </row>
    <row r="618" spans="2:3" ht="12.75">
      <c r="B618" s="322"/>
      <c r="C618" s="322"/>
    </row>
    <row r="619" spans="2:3" ht="12.75">
      <c r="B619" s="322"/>
      <c r="C619" s="322"/>
    </row>
    <row r="620" spans="2:3" ht="12.75">
      <c r="B620" s="322"/>
      <c r="C620" s="322"/>
    </row>
    <row r="621" spans="2:3" ht="12.75">
      <c r="B621" s="322"/>
      <c r="C621" s="322"/>
    </row>
    <row r="622" spans="2:3" ht="12.75">
      <c r="B622" s="322"/>
      <c r="C622" s="322"/>
    </row>
    <row r="623" spans="2:3" ht="12.75">
      <c r="B623" s="322"/>
      <c r="C623" s="322"/>
    </row>
    <row r="624" spans="2:3" ht="12.75">
      <c r="B624" s="322"/>
      <c r="C624" s="322"/>
    </row>
    <row r="625" spans="2:3" ht="12.75">
      <c r="B625" s="322"/>
      <c r="C625" s="322"/>
    </row>
    <row r="626" spans="2:3" ht="12.75">
      <c r="B626" s="322"/>
      <c r="C626" s="322"/>
    </row>
    <row r="627" spans="2:3" ht="12.75">
      <c r="B627" s="322"/>
      <c r="C627" s="322"/>
    </row>
    <row r="628" spans="2:3" ht="12.75">
      <c r="B628" s="322"/>
      <c r="C628" s="322"/>
    </row>
    <row r="629" spans="2:3" ht="12.75">
      <c r="B629" s="322"/>
      <c r="C629" s="322"/>
    </row>
    <row r="630" spans="2:3" ht="12.75">
      <c r="B630" s="322"/>
      <c r="C630" s="322"/>
    </row>
    <row r="631" spans="2:3" ht="12.75">
      <c r="B631" s="322"/>
      <c r="C631" s="322"/>
    </row>
    <row r="632" spans="2:3" ht="12.75">
      <c r="B632" s="322"/>
      <c r="C632" s="322"/>
    </row>
    <row r="633" spans="2:3" ht="12.75">
      <c r="B633" s="322"/>
      <c r="C633" s="322"/>
    </row>
    <row r="634" spans="2:3" ht="12.75">
      <c r="B634" s="322"/>
      <c r="C634" s="322"/>
    </row>
    <row r="635" spans="2:3" ht="12.75">
      <c r="B635" s="322"/>
      <c r="C635" s="322"/>
    </row>
    <row r="636" spans="2:3" ht="12.75">
      <c r="B636" s="322"/>
      <c r="C636" s="322"/>
    </row>
    <row r="637" spans="2:3" ht="12.75">
      <c r="B637" s="322"/>
      <c r="C637" s="322"/>
    </row>
    <row r="638" spans="2:3" ht="12.75">
      <c r="B638" s="322"/>
      <c r="C638" s="322"/>
    </row>
    <row r="639" spans="2:3" ht="12.75">
      <c r="B639" s="322"/>
      <c r="C639" s="322"/>
    </row>
    <row r="640" spans="2:3" ht="12.75">
      <c r="B640" s="322"/>
      <c r="C640" s="322"/>
    </row>
    <row r="641" spans="2:3" ht="12.75">
      <c r="B641" s="322"/>
      <c r="C641" s="322"/>
    </row>
    <row r="642" spans="2:3" ht="12.75">
      <c r="B642" s="322"/>
      <c r="C642" s="322"/>
    </row>
    <row r="643" spans="2:3" ht="12.75">
      <c r="B643" s="322"/>
      <c r="C643" s="322"/>
    </row>
    <row r="644" spans="2:3" ht="12.75">
      <c r="B644" s="322"/>
      <c r="C644" s="322"/>
    </row>
    <row r="645" spans="2:3" ht="12.75">
      <c r="B645" s="322"/>
      <c r="C645" s="322"/>
    </row>
    <row r="646" spans="2:3" ht="12.75">
      <c r="B646" s="322"/>
      <c r="C646" s="322"/>
    </row>
    <row r="647" spans="2:3" ht="12.75">
      <c r="B647" s="322"/>
      <c r="C647" s="322"/>
    </row>
    <row r="648" spans="2:3" ht="12.75">
      <c r="B648" s="322"/>
      <c r="C648" s="322"/>
    </row>
    <row r="649" spans="2:3" ht="12.75">
      <c r="B649" s="322"/>
      <c r="C649" s="322"/>
    </row>
    <row r="650" spans="2:3" ht="12.75">
      <c r="B650" s="322"/>
      <c r="C650" s="322"/>
    </row>
    <row r="651" spans="2:3" ht="12.75">
      <c r="B651" s="322"/>
      <c r="C651" s="322"/>
    </row>
    <row r="652" spans="2:3" ht="12.75">
      <c r="B652" s="322"/>
      <c r="C652" s="322"/>
    </row>
    <row r="653" spans="2:3" ht="12.75">
      <c r="B653" s="322"/>
      <c r="C653" s="322"/>
    </row>
    <row r="654" spans="2:3" ht="12.75">
      <c r="B654" s="322"/>
      <c r="C654" s="322"/>
    </row>
    <row r="655" spans="2:3" ht="12.75">
      <c r="B655" s="322"/>
      <c r="C655" s="322"/>
    </row>
    <row r="656" spans="2:3" ht="12.75">
      <c r="B656" s="322"/>
      <c r="C656" s="322"/>
    </row>
    <row r="657" spans="2:3" ht="12.75">
      <c r="B657" s="322"/>
      <c r="C657" s="322"/>
    </row>
    <row r="658" spans="2:3" ht="12.75">
      <c r="B658" s="322"/>
      <c r="C658" s="322"/>
    </row>
    <row r="659" spans="2:3" ht="12.75">
      <c r="B659" s="322"/>
      <c r="C659" s="322"/>
    </row>
    <row r="660" spans="2:3" ht="12.75">
      <c r="B660" s="322"/>
      <c r="C660" s="322"/>
    </row>
    <row r="661" spans="2:3" ht="12.75">
      <c r="B661" s="322"/>
      <c r="C661" s="322"/>
    </row>
    <row r="662" spans="2:3" ht="12.75">
      <c r="B662" s="322"/>
      <c r="C662" s="322"/>
    </row>
    <row r="663" spans="2:3" ht="12.75">
      <c r="B663" s="322"/>
      <c r="C663" s="322"/>
    </row>
    <row r="664" spans="2:3" ht="12.75">
      <c r="B664" s="322"/>
      <c r="C664" s="322"/>
    </row>
    <row r="665" spans="2:3" ht="12.75">
      <c r="B665" s="322"/>
      <c r="C665" s="322"/>
    </row>
    <row r="666" spans="2:3" ht="12.75">
      <c r="B666" s="322"/>
      <c r="C666" s="322"/>
    </row>
    <row r="667" spans="2:3" ht="12.75">
      <c r="B667" s="322"/>
      <c r="C667" s="322"/>
    </row>
    <row r="668" spans="2:3" ht="12.75">
      <c r="B668" s="322"/>
      <c r="C668" s="322"/>
    </row>
    <row r="669" spans="2:3" ht="12.75">
      <c r="B669" s="322"/>
      <c r="C669" s="322"/>
    </row>
    <row r="670" spans="2:3" ht="12.75">
      <c r="B670" s="322"/>
      <c r="C670" s="322"/>
    </row>
    <row r="671" spans="2:3" ht="12.75">
      <c r="B671" s="322"/>
      <c r="C671" s="322"/>
    </row>
    <row r="672" spans="2:3" ht="12.75">
      <c r="B672" s="322"/>
      <c r="C672" s="322"/>
    </row>
    <row r="673" spans="2:3" ht="12.75">
      <c r="B673" s="322"/>
      <c r="C673" s="322"/>
    </row>
    <row r="674" spans="2:3" ht="12.75">
      <c r="B674" s="322"/>
      <c r="C674" s="322"/>
    </row>
    <row r="675" spans="2:3" ht="12.75">
      <c r="B675" s="322"/>
      <c r="C675" s="322"/>
    </row>
    <row r="676" spans="2:3" ht="12.75">
      <c r="B676" s="322"/>
      <c r="C676" s="322"/>
    </row>
    <row r="677" spans="2:3" ht="12.75">
      <c r="B677" s="322"/>
      <c r="C677" s="322"/>
    </row>
    <row r="678" spans="2:3" ht="12.75">
      <c r="B678" s="322"/>
      <c r="C678" s="322"/>
    </row>
    <row r="679" spans="2:3" ht="12.75">
      <c r="B679" s="322"/>
      <c r="C679" s="322"/>
    </row>
    <row r="680" spans="2:3" ht="12.75">
      <c r="B680" s="322"/>
      <c r="C680" s="322"/>
    </row>
    <row r="681" spans="2:3" ht="12.75">
      <c r="B681" s="322"/>
      <c r="C681" s="322"/>
    </row>
    <row r="682" spans="2:3" ht="12.75">
      <c r="B682" s="322"/>
      <c r="C682" s="322"/>
    </row>
    <row r="683" spans="2:3" ht="12.75">
      <c r="B683" s="322"/>
      <c r="C683" s="322"/>
    </row>
    <row r="684" spans="2:3" ht="12.75">
      <c r="B684" s="322"/>
      <c r="C684" s="322"/>
    </row>
    <row r="685" spans="2:3" ht="12.75">
      <c r="B685" s="322"/>
      <c r="C685" s="322"/>
    </row>
    <row r="686" spans="2:3" ht="12.75">
      <c r="B686" s="322"/>
      <c r="C686" s="322"/>
    </row>
    <row r="687" spans="2:3" ht="12.75">
      <c r="B687" s="322"/>
      <c r="C687" s="322"/>
    </row>
    <row r="688" spans="2:3" ht="12.75">
      <c r="B688" s="322"/>
      <c r="C688" s="322"/>
    </row>
    <row r="689" spans="2:3" ht="12.75">
      <c r="B689" s="322"/>
      <c r="C689" s="322"/>
    </row>
    <row r="690" spans="2:3" ht="12.75">
      <c r="B690" s="322"/>
      <c r="C690" s="322"/>
    </row>
    <row r="691" spans="2:3" ht="12.75">
      <c r="B691" s="322"/>
      <c r="C691" s="322"/>
    </row>
    <row r="692" spans="2:3" ht="12.75">
      <c r="B692" s="322"/>
      <c r="C692" s="322"/>
    </row>
    <row r="693" spans="2:3" ht="12.75">
      <c r="B693" s="322"/>
      <c r="C693" s="322"/>
    </row>
    <row r="694" spans="2:3" ht="12.75">
      <c r="B694" s="322"/>
      <c r="C694" s="322"/>
    </row>
    <row r="695" spans="2:3" ht="12.75">
      <c r="B695" s="322"/>
      <c r="C695" s="322"/>
    </row>
    <row r="696" spans="2:3" ht="12.75">
      <c r="B696" s="322"/>
      <c r="C696" s="322"/>
    </row>
    <row r="697" spans="2:3" ht="12.75">
      <c r="B697" s="322"/>
      <c r="C697" s="322"/>
    </row>
    <row r="698" spans="2:3" ht="12.75">
      <c r="B698" s="322"/>
      <c r="C698" s="322"/>
    </row>
    <row r="699" spans="2:3" ht="12.75">
      <c r="B699" s="322"/>
      <c r="C699" s="322"/>
    </row>
    <row r="700" spans="2:3" ht="12.75">
      <c r="B700" s="322"/>
      <c r="C700" s="322"/>
    </row>
    <row r="701" spans="2:3" ht="12.75">
      <c r="B701" s="322"/>
      <c r="C701" s="322"/>
    </row>
    <row r="702" spans="2:3" ht="12.75">
      <c r="B702" s="322"/>
      <c r="C702" s="322"/>
    </row>
    <row r="703" spans="2:3" ht="12.75">
      <c r="B703" s="322"/>
      <c r="C703" s="322"/>
    </row>
    <row r="704" spans="2:3" ht="12.75">
      <c r="B704" s="322"/>
      <c r="C704" s="322"/>
    </row>
    <row r="705" spans="2:3" ht="12.75">
      <c r="B705" s="322"/>
      <c r="C705" s="322"/>
    </row>
    <row r="706" spans="2:3" ht="12.75">
      <c r="B706" s="322"/>
      <c r="C706" s="322"/>
    </row>
    <row r="707" spans="2:3" ht="12.75">
      <c r="B707" s="322"/>
      <c r="C707" s="322"/>
    </row>
    <row r="708" spans="2:3" ht="12.75">
      <c r="B708" s="322"/>
      <c r="C708" s="322"/>
    </row>
    <row r="709" spans="2:3" ht="12.75">
      <c r="B709" s="322"/>
      <c r="C709" s="322"/>
    </row>
    <row r="710" spans="2:3" ht="12.75">
      <c r="B710" s="322"/>
      <c r="C710" s="322"/>
    </row>
    <row r="711" spans="2:3" ht="12.75">
      <c r="B711" s="322"/>
      <c r="C711" s="322"/>
    </row>
    <row r="712" spans="2:3" ht="12.75">
      <c r="B712" s="322"/>
      <c r="C712" s="322"/>
    </row>
    <row r="713" spans="2:3" ht="12.75">
      <c r="B713" s="322"/>
      <c r="C713" s="322"/>
    </row>
    <row r="714" spans="2:3" ht="12.75">
      <c r="B714" s="322"/>
      <c r="C714" s="322"/>
    </row>
    <row r="715" spans="2:3" ht="12.75">
      <c r="B715" s="322"/>
      <c r="C715" s="322"/>
    </row>
    <row r="716" spans="2:3" ht="12.75">
      <c r="B716" s="322"/>
      <c r="C716" s="322"/>
    </row>
    <row r="717" spans="2:3" ht="12.75">
      <c r="B717" s="322"/>
      <c r="C717" s="322"/>
    </row>
    <row r="718" spans="2:3" ht="12.75">
      <c r="B718" s="322"/>
      <c r="C718" s="322"/>
    </row>
    <row r="719" spans="2:3" ht="12.75">
      <c r="B719" s="322"/>
      <c r="C719" s="322"/>
    </row>
    <row r="720" spans="2:3" ht="12.75">
      <c r="B720" s="322"/>
      <c r="C720" s="322"/>
    </row>
    <row r="721" spans="2:3" ht="12.75">
      <c r="B721" s="322"/>
      <c r="C721" s="322"/>
    </row>
    <row r="722" spans="2:3" ht="12.75">
      <c r="B722" s="322"/>
      <c r="C722" s="322"/>
    </row>
    <row r="723" spans="2:3" ht="12.75">
      <c r="B723" s="322"/>
      <c r="C723" s="322"/>
    </row>
    <row r="724" spans="2:3" ht="12.75">
      <c r="B724" s="322"/>
      <c r="C724" s="322"/>
    </row>
    <row r="725" spans="2:3" ht="12.75">
      <c r="B725" s="322"/>
      <c r="C725" s="322"/>
    </row>
    <row r="726" spans="2:3" ht="12.75">
      <c r="B726" s="322"/>
      <c r="C726" s="322"/>
    </row>
    <row r="727" spans="2:3" ht="12.75">
      <c r="B727" s="322"/>
      <c r="C727" s="322"/>
    </row>
    <row r="728" spans="2:3" ht="12.75">
      <c r="B728" s="322"/>
      <c r="C728" s="322"/>
    </row>
    <row r="729" spans="2:3" ht="12.75">
      <c r="B729" s="322"/>
      <c r="C729" s="322"/>
    </row>
    <row r="730" spans="2:3" ht="12.75">
      <c r="B730" s="322"/>
      <c r="C730" s="322"/>
    </row>
    <row r="731" spans="2:3" ht="12.75">
      <c r="B731" s="322"/>
      <c r="C731" s="322"/>
    </row>
    <row r="732" spans="2:3" ht="12.75">
      <c r="B732" s="322"/>
      <c r="C732" s="322"/>
    </row>
    <row r="733" spans="2:3" ht="12.75">
      <c r="B733" s="322"/>
      <c r="C733" s="322"/>
    </row>
    <row r="734" spans="2:3" ht="12.75">
      <c r="B734" s="322"/>
      <c r="C734" s="322"/>
    </row>
    <row r="735" spans="2:3" ht="12.75">
      <c r="B735" s="322"/>
      <c r="C735" s="322"/>
    </row>
    <row r="736" spans="2:3" ht="12.75">
      <c r="B736" s="322"/>
      <c r="C736" s="322"/>
    </row>
    <row r="737" spans="2:3" ht="12.75">
      <c r="B737" s="322"/>
      <c r="C737" s="322"/>
    </row>
    <row r="738" spans="2:3" ht="12.75">
      <c r="B738" s="322"/>
      <c r="C738" s="322"/>
    </row>
    <row r="739" spans="2:3" ht="12.75">
      <c r="B739" s="322"/>
      <c r="C739" s="322"/>
    </row>
    <row r="740" spans="2:3" ht="12.75">
      <c r="B740" s="322"/>
      <c r="C740" s="322"/>
    </row>
    <row r="741" spans="2:3" ht="12.75">
      <c r="B741" s="322"/>
      <c r="C741" s="322"/>
    </row>
    <row r="742" spans="2:3" ht="12.75">
      <c r="B742" s="322"/>
      <c r="C742" s="322"/>
    </row>
    <row r="743" spans="2:3" ht="12.75">
      <c r="B743" s="322"/>
      <c r="C743" s="322"/>
    </row>
    <row r="744" spans="2:3" ht="12.75">
      <c r="B744" s="322"/>
      <c r="C744" s="322"/>
    </row>
    <row r="745" spans="2:3" ht="12.75">
      <c r="B745" s="322"/>
      <c r="C745" s="322"/>
    </row>
    <row r="746" spans="2:3" ht="12.75">
      <c r="B746" s="322"/>
      <c r="C746" s="322"/>
    </row>
    <row r="747" spans="2:3" ht="12.75">
      <c r="B747" s="322"/>
      <c r="C747" s="322"/>
    </row>
    <row r="748" spans="2:3" ht="12.75">
      <c r="B748" s="322"/>
      <c r="C748" s="322"/>
    </row>
    <row r="749" spans="2:3" ht="12.75">
      <c r="B749" s="322"/>
      <c r="C749" s="322"/>
    </row>
    <row r="750" spans="2:3" ht="12.75">
      <c r="B750" s="322"/>
      <c r="C750" s="322"/>
    </row>
    <row r="751" spans="2:3" ht="12.75">
      <c r="B751" s="322"/>
      <c r="C751" s="322"/>
    </row>
    <row r="752" spans="2:3" ht="12.75">
      <c r="B752" s="322"/>
      <c r="C752" s="322"/>
    </row>
    <row r="753" spans="2:3" ht="12.75">
      <c r="B753" s="322"/>
      <c r="C753" s="322"/>
    </row>
    <row r="754" spans="2:3" ht="12.75">
      <c r="B754" s="322"/>
      <c r="C754" s="322"/>
    </row>
    <row r="755" spans="2:3" ht="12.75">
      <c r="B755" s="322"/>
      <c r="C755" s="322"/>
    </row>
    <row r="756" spans="2:3" ht="12.75">
      <c r="B756" s="322"/>
      <c r="C756" s="322"/>
    </row>
    <row r="757" spans="2:3" ht="12.75">
      <c r="B757" s="322"/>
      <c r="C757" s="322"/>
    </row>
    <row r="758" spans="2:3" ht="12.75">
      <c r="B758" s="322"/>
      <c r="C758" s="322"/>
    </row>
    <row r="759" spans="2:3" ht="12.75">
      <c r="B759" s="322"/>
      <c r="C759" s="322"/>
    </row>
    <row r="760" spans="2:3" ht="12.75">
      <c r="B760" s="322"/>
      <c r="C760" s="322"/>
    </row>
    <row r="761" spans="2:3" ht="12.75">
      <c r="B761" s="322"/>
      <c r="C761" s="322"/>
    </row>
    <row r="762" spans="2:3" ht="12.75">
      <c r="B762" s="322"/>
      <c r="C762" s="322"/>
    </row>
    <row r="763" spans="2:3" ht="12.75">
      <c r="B763" s="322"/>
      <c r="C763" s="322"/>
    </row>
    <row r="764" spans="2:3" ht="12.75">
      <c r="B764" s="322"/>
      <c r="C764" s="322"/>
    </row>
    <row r="765" spans="2:3" ht="12.75">
      <c r="B765" s="322"/>
      <c r="C765" s="322"/>
    </row>
    <row r="766" spans="2:3" ht="12.75">
      <c r="B766" s="322"/>
      <c r="C766" s="322"/>
    </row>
    <row r="767" spans="2:3" ht="12.75">
      <c r="B767" s="322"/>
      <c r="C767" s="322"/>
    </row>
    <row r="768" spans="2:3" ht="12.75">
      <c r="B768" s="322"/>
      <c r="C768" s="322"/>
    </row>
    <row r="769" spans="2:3" ht="12.75">
      <c r="B769" s="322"/>
      <c r="C769" s="322"/>
    </row>
    <row r="770" spans="2:3" ht="12.75">
      <c r="B770" s="322"/>
      <c r="C770" s="322"/>
    </row>
    <row r="771" spans="2:3" ht="12.75">
      <c r="B771" s="322"/>
      <c r="C771" s="322"/>
    </row>
    <row r="772" spans="2:3" ht="12.75">
      <c r="B772" s="322"/>
      <c r="C772" s="322"/>
    </row>
    <row r="773" spans="2:3" ht="12.75">
      <c r="B773" s="322"/>
      <c r="C773" s="322"/>
    </row>
    <row r="774" spans="2:3" ht="12.75">
      <c r="B774" s="322"/>
      <c r="C774" s="322"/>
    </row>
    <row r="775" spans="2:3" ht="12.75">
      <c r="B775" s="322"/>
      <c r="C775" s="322"/>
    </row>
    <row r="776" spans="2:3" ht="12.75">
      <c r="B776" s="322"/>
      <c r="C776" s="322"/>
    </row>
    <row r="777" spans="2:3" ht="12.75">
      <c r="B777" s="322"/>
      <c r="C777" s="322"/>
    </row>
    <row r="778" spans="2:3" ht="12.75">
      <c r="B778" s="322"/>
      <c r="C778" s="322"/>
    </row>
    <row r="779" spans="2:3" ht="12.75">
      <c r="B779" s="322"/>
      <c r="C779" s="322"/>
    </row>
    <row r="780" spans="2:3" ht="12.75">
      <c r="B780" s="322"/>
      <c r="C780" s="322"/>
    </row>
    <row r="781" spans="2:3" ht="12.75">
      <c r="B781" s="322"/>
      <c r="C781" s="322"/>
    </row>
    <row r="782" spans="2:3" ht="12.75">
      <c r="B782" s="322"/>
      <c r="C782" s="322"/>
    </row>
    <row r="783" spans="2:3" ht="12.75">
      <c r="B783" s="322"/>
      <c r="C783" s="322"/>
    </row>
    <row r="784" spans="2:3" ht="12.75">
      <c r="B784" s="322"/>
      <c r="C784" s="322"/>
    </row>
    <row r="785" spans="2:3" ht="12.75">
      <c r="B785" s="322"/>
      <c r="C785" s="322"/>
    </row>
    <row r="786" spans="2:3" ht="12.75">
      <c r="B786" s="322"/>
      <c r="C786" s="322"/>
    </row>
    <row r="787" spans="2:3" ht="12.75">
      <c r="B787" s="322"/>
      <c r="C787" s="322"/>
    </row>
    <row r="788" spans="2:3" ht="12.75">
      <c r="B788" s="322"/>
      <c r="C788" s="322"/>
    </row>
    <row r="789" spans="2:3" ht="12.75">
      <c r="B789" s="322"/>
      <c r="C789" s="322"/>
    </row>
    <row r="790" spans="2:3" ht="12.75">
      <c r="B790" s="322"/>
      <c r="C790" s="322"/>
    </row>
    <row r="791" spans="2:3" ht="12.75">
      <c r="B791" s="322"/>
      <c r="C791" s="322"/>
    </row>
    <row r="792" spans="2:3" ht="12.75">
      <c r="B792" s="322"/>
      <c r="C792" s="322"/>
    </row>
    <row r="793" spans="2:3" ht="12.75">
      <c r="B793" s="322"/>
      <c r="C793" s="322"/>
    </row>
    <row r="794" spans="2:3" ht="12.75">
      <c r="B794" s="322"/>
      <c r="C794" s="322"/>
    </row>
    <row r="795" spans="2:3" ht="12.75">
      <c r="B795" s="322"/>
      <c r="C795" s="322"/>
    </row>
    <row r="796" spans="2:3" ht="12.75">
      <c r="B796" s="322"/>
      <c r="C796" s="322"/>
    </row>
    <row r="797" spans="2:3" ht="12.75">
      <c r="B797" s="322"/>
      <c r="C797" s="322"/>
    </row>
    <row r="798" spans="2:3" ht="12.75">
      <c r="B798" s="322"/>
      <c r="C798" s="322"/>
    </row>
    <row r="799" spans="2:3" ht="12.75">
      <c r="B799" s="322"/>
      <c r="C799" s="322"/>
    </row>
    <row r="800" spans="2:3" ht="12.75">
      <c r="B800" s="322"/>
      <c r="C800" s="322"/>
    </row>
    <row r="801" spans="2:3" ht="12.75">
      <c r="B801" s="322"/>
      <c r="C801" s="322"/>
    </row>
    <row r="802" spans="2:3" ht="12.75">
      <c r="B802" s="322"/>
      <c r="C802" s="322"/>
    </row>
    <row r="803" spans="2:3" ht="12.75">
      <c r="B803" s="322"/>
      <c r="C803" s="322"/>
    </row>
    <row r="804" spans="2:3" ht="12.75">
      <c r="B804" s="322"/>
      <c r="C804" s="322"/>
    </row>
    <row r="805" spans="2:3" ht="12.75">
      <c r="B805" s="322"/>
      <c r="C805" s="322"/>
    </row>
    <row r="806" spans="2:3" ht="12.75">
      <c r="B806" s="322"/>
      <c r="C806" s="322"/>
    </row>
    <row r="807" spans="2:3" ht="12.75">
      <c r="B807" s="322"/>
      <c r="C807" s="322"/>
    </row>
    <row r="808" spans="2:3" ht="12.75">
      <c r="B808" s="322"/>
      <c r="C808" s="322"/>
    </row>
    <row r="809" spans="2:3" ht="12.75">
      <c r="B809" s="322"/>
      <c r="C809" s="322"/>
    </row>
    <row r="810" spans="2:3" ht="12.75">
      <c r="B810" s="322"/>
      <c r="C810" s="322"/>
    </row>
    <row r="811" spans="2:3" ht="12.75">
      <c r="B811" s="322"/>
      <c r="C811" s="322"/>
    </row>
    <row r="812" spans="2:3" ht="12.75">
      <c r="B812" s="322"/>
      <c r="C812" s="322"/>
    </row>
    <row r="813" spans="2:3" ht="12.75">
      <c r="B813" s="322"/>
      <c r="C813" s="322"/>
    </row>
    <row r="814" spans="2:3" ht="12.75">
      <c r="B814" s="322"/>
      <c r="C814" s="322"/>
    </row>
    <row r="815" spans="2:3" ht="12.75">
      <c r="B815" s="322"/>
      <c r="C815" s="322"/>
    </row>
    <row r="816" spans="2:3" ht="12.75">
      <c r="B816" s="322"/>
      <c r="C816" s="322"/>
    </row>
    <row r="817" spans="2:3" ht="12.75">
      <c r="B817" s="322"/>
      <c r="C817" s="322"/>
    </row>
    <row r="818" spans="2:3" ht="12.75">
      <c r="B818" s="322"/>
      <c r="C818" s="322"/>
    </row>
    <row r="819" spans="2:3" ht="12.75">
      <c r="B819" s="322"/>
      <c r="C819" s="322"/>
    </row>
    <row r="820" spans="2:3" ht="12.75">
      <c r="B820" s="322"/>
      <c r="C820" s="322"/>
    </row>
    <row r="821" spans="2:3" ht="12.75">
      <c r="B821" s="322"/>
      <c r="C821" s="322"/>
    </row>
    <row r="822" spans="2:3" ht="12.75">
      <c r="B822" s="322"/>
      <c r="C822" s="322"/>
    </row>
    <row r="823" spans="2:3" ht="12.75">
      <c r="B823" s="322"/>
      <c r="C823" s="322"/>
    </row>
    <row r="824" spans="2:3" ht="12.75">
      <c r="B824" s="322"/>
      <c r="C824" s="322"/>
    </row>
    <row r="825" spans="2:3" ht="12.75">
      <c r="B825" s="322"/>
      <c r="C825" s="322"/>
    </row>
    <row r="826" spans="2:3" ht="12.75">
      <c r="B826" s="322"/>
      <c r="C826" s="322"/>
    </row>
    <row r="827" spans="2:3" ht="12.75">
      <c r="B827" s="322"/>
      <c r="C827" s="322"/>
    </row>
    <row r="828" spans="2:3" ht="12.75">
      <c r="B828" s="322"/>
      <c r="C828" s="322"/>
    </row>
    <row r="829" spans="2:3" ht="12.75">
      <c r="B829" s="322"/>
      <c r="C829" s="322"/>
    </row>
    <row r="830" spans="2:3" ht="12.75">
      <c r="B830" s="322"/>
      <c r="C830" s="322"/>
    </row>
    <row r="831" spans="2:3" ht="12.75">
      <c r="B831" s="322"/>
      <c r="C831" s="322"/>
    </row>
    <row r="832" spans="2:3" ht="12.75">
      <c r="B832" s="322"/>
      <c r="C832" s="322"/>
    </row>
    <row r="833" spans="2:3" ht="12.75">
      <c r="B833" s="322"/>
      <c r="C833" s="322"/>
    </row>
    <row r="834" spans="2:3" ht="12.75">
      <c r="B834" s="322"/>
      <c r="C834" s="322"/>
    </row>
    <row r="835" spans="2:3" ht="12.75">
      <c r="B835" s="322"/>
      <c r="C835" s="322"/>
    </row>
    <row r="836" spans="2:3" ht="12.75">
      <c r="B836" s="322"/>
      <c r="C836" s="322"/>
    </row>
    <row r="837" spans="2:3" ht="12.75">
      <c r="B837" s="322"/>
      <c r="C837" s="322"/>
    </row>
    <row r="838" spans="2:3" ht="12.75">
      <c r="B838" s="322"/>
      <c r="C838" s="322"/>
    </row>
    <row r="839" spans="2:3" ht="12.75">
      <c r="B839" s="322"/>
      <c r="C839" s="322"/>
    </row>
    <row r="840" spans="2:3" ht="12.75">
      <c r="B840" s="322"/>
      <c r="C840" s="322"/>
    </row>
    <row r="841" spans="2:3" ht="12.75">
      <c r="B841" s="322"/>
      <c r="C841" s="322"/>
    </row>
    <row r="842" spans="2:3" ht="12.75">
      <c r="B842" s="322"/>
      <c r="C842" s="322"/>
    </row>
    <row r="843" spans="2:3" ht="12.75">
      <c r="B843" s="322"/>
      <c r="C843" s="322"/>
    </row>
    <row r="844" spans="2:3" ht="12.75">
      <c r="B844" s="322"/>
      <c r="C844" s="322"/>
    </row>
    <row r="845" spans="2:3" ht="12.75">
      <c r="B845" s="322"/>
      <c r="C845" s="322"/>
    </row>
    <row r="846" spans="2:3" ht="12.75">
      <c r="B846" s="322"/>
      <c r="C846" s="322"/>
    </row>
    <row r="847" spans="2:3" ht="12.75">
      <c r="B847" s="322"/>
      <c r="C847" s="322"/>
    </row>
    <row r="848" spans="2:3" ht="12.75">
      <c r="B848" s="322"/>
      <c r="C848" s="322"/>
    </row>
    <row r="849" spans="2:3" ht="12.75">
      <c r="B849" s="322"/>
      <c r="C849" s="322"/>
    </row>
    <row r="850" spans="2:3" ht="12.75">
      <c r="B850" s="322"/>
      <c r="C850" s="322"/>
    </row>
    <row r="851" spans="2:3" ht="12.75">
      <c r="B851" s="322"/>
      <c r="C851" s="322"/>
    </row>
    <row r="852" spans="2:3" ht="12.75">
      <c r="B852" s="322"/>
      <c r="C852" s="322"/>
    </row>
    <row r="853" spans="2:3" ht="12.75">
      <c r="B853" s="322"/>
      <c r="C853" s="322"/>
    </row>
    <row r="854" spans="2:3" ht="12.75">
      <c r="B854" s="322"/>
      <c r="C854" s="322"/>
    </row>
    <row r="855" spans="2:3" ht="12.75">
      <c r="B855" s="322"/>
      <c r="C855" s="322"/>
    </row>
    <row r="856" spans="2:3" ht="12.75">
      <c r="B856" s="322"/>
      <c r="C856" s="322"/>
    </row>
    <row r="857" spans="2:3" ht="12.75">
      <c r="B857" s="322"/>
      <c r="C857" s="322"/>
    </row>
    <row r="858" spans="2:3" ht="12.75">
      <c r="B858" s="322"/>
      <c r="C858" s="322"/>
    </row>
    <row r="859" spans="2:3" ht="12.75">
      <c r="B859" s="322"/>
      <c r="C859" s="322"/>
    </row>
    <row r="860" spans="2:3" ht="12.75">
      <c r="B860" s="322"/>
      <c r="C860" s="322"/>
    </row>
    <row r="861" spans="2:3" ht="12.75">
      <c r="B861" s="322"/>
      <c r="C861" s="322"/>
    </row>
    <row r="862" spans="2:3" ht="12.75">
      <c r="B862" s="322"/>
      <c r="C862" s="322"/>
    </row>
    <row r="863" spans="2:3" ht="12.75">
      <c r="B863" s="322"/>
      <c r="C863" s="322"/>
    </row>
    <row r="864" spans="2:3" ht="12.75">
      <c r="B864" s="322"/>
      <c r="C864" s="322"/>
    </row>
    <row r="865" spans="2:3" ht="12.75">
      <c r="B865" s="322"/>
      <c r="C865" s="322"/>
    </row>
    <row r="866" spans="2:3" ht="12.75">
      <c r="B866" s="322"/>
      <c r="C866" s="322"/>
    </row>
    <row r="867" spans="2:3" ht="12.75">
      <c r="B867" s="322"/>
      <c r="C867" s="322"/>
    </row>
    <row r="868" spans="2:3" ht="12.75">
      <c r="B868" s="322"/>
      <c r="C868" s="322"/>
    </row>
    <row r="869" spans="2:3" ht="12.75">
      <c r="B869" s="322"/>
      <c r="C869" s="322"/>
    </row>
    <row r="870" spans="2:3" ht="12.75">
      <c r="B870" s="322"/>
      <c r="C870" s="322"/>
    </row>
    <row r="871" spans="2:3" ht="12.75">
      <c r="B871" s="322"/>
      <c r="C871" s="322"/>
    </row>
    <row r="872" spans="2:3" ht="12.75">
      <c r="B872" s="322"/>
      <c r="C872" s="322"/>
    </row>
    <row r="873" spans="2:3" ht="12.75">
      <c r="B873" s="322"/>
      <c r="C873" s="322"/>
    </row>
    <row r="874" spans="2:3" ht="12.75">
      <c r="B874" s="322"/>
      <c r="C874" s="322"/>
    </row>
    <row r="875" spans="2:3" ht="12.75">
      <c r="B875" s="322"/>
      <c r="C875" s="322"/>
    </row>
    <row r="876" spans="2:3" ht="12.75">
      <c r="B876" s="322"/>
      <c r="C876" s="322"/>
    </row>
    <row r="877" spans="2:3" ht="12.75">
      <c r="B877" s="322"/>
      <c r="C877" s="322"/>
    </row>
    <row r="878" spans="2:3" ht="12.75">
      <c r="B878" s="322"/>
      <c r="C878" s="322"/>
    </row>
    <row r="879" spans="2:3" ht="12.75">
      <c r="B879" s="322"/>
      <c r="C879" s="322"/>
    </row>
    <row r="880" spans="2:3" ht="12.75">
      <c r="B880" s="322"/>
      <c r="C880" s="322"/>
    </row>
    <row r="881" spans="2:3" ht="12.75">
      <c r="B881" s="322"/>
      <c r="C881" s="322"/>
    </row>
    <row r="882" spans="2:3" ht="12.75">
      <c r="B882" s="322"/>
      <c r="C882" s="322"/>
    </row>
    <row r="883" spans="2:3" ht="12.75">
      <c r="B883" s="322"/>
      <c r="C883" s="322"/>
    </row>
    <row r="884" spans="2:3" ht="12.75">
      <c r="B884" s="322"/>
      <c r="C884" s="322"/>
    </row>
    <row r="885" spans="2:3" ht="12.75">
      <c r="B885" s="322"/>
      <c r="C885" s="322"/>
    </row>
    <row r="886" spans="2:3" ht="12.75">
      <c r="B886" s="322"/>
      <c r="C886" s="322"/>
    </row>
    <row r="887" spans="2:3" ht="12.75">
      <c r="B887" s="322"/>
      <c r="C887" s="322"/>
    </row>
    <row r="888" spans="2:3" ht="12.75">
      <c r="B888" s="322"/>
      <c r="C888" s="322"/>
    </row>
    <row r="889" spans="2:3" ht="12.75">
      <c r="B889" s="322"/>
      <c r="C889" s="322"/>
    </row>
    <row r="890" spans="2:3" ht="12.75">
      <c r="B890" s="322"/>
      <c r="C890" s="322"/>
    </row>
    <row r="891" spans="2:3" ht="12.75">
      <c r="B891" s="322"/>
      <c r="C891" s="322"/>
    </row>
    <row r="892" spans="2:3" ht="12.75">
      <c r="B892" s="322"/>
      <c r="C892" s="322"/>
    </row>
    <row r="893" spans="2:3" ht="12.75">
      <c r="B893" s="322"/>
      <c r="C893" s="322"/>
    </row>
    <row r="894" spans="2:3" ht="12.75">
      <c r="B894" s="322"/>
      <c r="C894" s="322"/>
    </row>
    <row r="895" spans="2:3" ht="12.75">
      <c r="B895" s="322"/>
      <c r="C895" s="322"/>
    </row>
    <row r="896" spans="2:3" ht="12.75">
      <c r="B896" s="322"/>
      <c r="C896" s="322"/>
    </row>
    <row r="897" spans="2:3" ht="12.75">
      <c r="B897" s="322"/>
      <c r="C897" s="322"/>
    </row>
    <row r="898" spans="2:3" ht="12.75">
      <c r="B898" s="322"/>
      <c r="C898" s="322"/>
    </row>
    <row r="899" spans="2:3" ht="12.75">
      <c r="B899" s="322"/>
      <c r="C899" s="322"/>
    </row>
    <row r="900" spans="2:3" ht="12.75">
      <c r="B900" s="322"/>
      <c r="C900" s="322"/>
    </row>
    <row r="901" spans="2:3" ht="12.75">
      <c r="B901" s="322"/>
      <c r="C901" s="322"/>
    </row>
    <row r="902" spans="2:3" ht="12.75">
      <c r="B902" s="322"/>
      <c r="C902" s="322"/>
    </row>
    <row r="903" spans="2:3" ht="12.75">
      <c r="B903" s="322"/>
      <c r="C903" s="322"/>
    </row>
    <row r="904" spans="2:3" ht="12.75">
      <c r="B904" s="322"/>
      <c r="C904" s="322"/>
    </row>
    <row r="905" spans="2:3" ht="12.75">
      <c r="B905" s="322"/>
      <c r="C905" s="322"/>
    </row>
    <row r="906" spans="2:3" ht="12.75">
      <c r="B906" s="322"/>
      <c r="C906" s="322"/>
    </row>
    <row r="907" spans="2:3" ht="12.75">
      <c r="B907" s="322"/>
      <c r="C907" s="322"/>
    </row>
    <row r="908" spans="2:3" ht="12.75">
      <c r="B908" s="322"/>
      <c r="C908" s="322"/>
    </row>
    <row r="909" spans="2:3" ht="12.75">
      <c r="B909" s="322"/>
      <c r="C909" s="322"/>
    </row>
    <row r="910" spans="2:3" ht="12.75">
      <c r="B910" s="322"/>
      <c r="C910" s="322"/>
    </row>
    <row r="911" spans="2:3" ht="12.75">
      <c r="B911" s="322"/>
      <c r="C911" s="322"/>
    </row>
    <row r="912" spans="2:3" ht="12.75">
      <c r="B912" s="322"/>
      <c r="C912" s="322"/>
    </row>
    <row r="913" spans="2:3" ht="12.75">
      <c r="B913" s="322"/>
      <c r="C913" s="322"/>
    </row>
    <row r="914" spans="2:3" ht="12.75">
      <c r="B914" s="322"/>
      <c r="C914" s="322"/>
    </row>
    <row r="915" spans="2:3" ht="12.75">
      <c r="B915" s="322"/>
      <c r="C915" s="322"/>
    </row>
    <row r="916" spans="2:3" ht="12.75">
      <c r="B916" s="322"/>
      <c r="C916" s="322"/>
    </row>
    <row r="917" spans="2:3" ht="12.75">
      <c r="B917" s="322"/>
      <c r="C917" s="322"/>
    </row>
    <row r="918" spans="2:3" ht="12.75">
      <c r="B918" s="322"/>
      <c r="C918" s="322"/>
    </row>
    <row r="919" spans="2:3" ht="12.75">
      <c r="B919" s="322"/>
      <c r="C919" s="322"/>
    </row>
    <row r="920" spans="2:3" ht="12.75">
      <c r="B920" s="322"/>
      <c r="C920" s="322"/>
    </row>
    <row r="921" spans="2:3" ht="12.75">
      <c r="B921" s="322"/>
      <c r="C921" s="322"/>
    </row>
    <row r="922" spans="2:3" ht="12.75">
      <c r="B922" s="322"/>
      <c r="C922" s="322"/>
    </row>
    <row r="923" spans="2:3" ht="12.75">
      <c r="B923" s="322"/>
      <c r="C923" s="322"/>
    </row>
    <row r="924" spans="2:3" ht="12.75">
      <c r="B924" s="322"/>
      <c r="C924" s="322"/>
    </row>
    <row r="925" spans="2:3" ht="12.75">
      <c r="B925" s="322"/>
      <c r="C925" s="322"/>
    </row>
    <row r="926" spans="2:3" ht="12.75">
      <c r="B926" s="322"/>
      <c r="C926" s="322"/>
    </row>
    <row r="927" spans="2:3" ht="12.75">
      <c r="B927" s="322"/>
      <c r="C927" s="322"/>
    </row>
    <row r="928" spans="2:3" ht="12.75">
      <c r="B928" s="322"/>
      <c r="C928" s="322"/>
    </row>
    <row r="929" spans="2:3" ht="12.75">
      <c r="B929" s="322"/>
      <c r="C929" s="322"/>
    </row>
    <row r="930" spans="2:3" ht="12.75">
      <c r="B930" s="322"/>
      <c r="C930" s="322"/>
    </row>
    <row r="931" spans="2:3" ht="12.75">
      <c r="B931" s="322"/>
      <c r="C931" s="322"/>
    </row>
    <row r="932" spans="2:3" ht="12.75">
      <c r="B932" s="322"/>
      <c r="C932" s="322"/>
    </row>
    <row r="933" spans="2:3" ht="12.75">
      <c r="B933" s="322"/>
      <c r="C933" s="322"/>
    </row>
    <row r="934" spans="2:3" ht="12.75">
      <c r="B934" s="322"/>
      <c r="C934" s="322"/>
    </row>
    <row r="935" spans="2:3" ht="12.75">
      <c r="B935" s="322"/>
      <c r="C935" s="322"/>
    </row>
    <row r="936" spans="2:3" ht="12.75">
      <c r="B936" s="322"/>
      <c r="C936" s="322"/>
    </row>
    <row r="937" spans="2:3" ht="12.75">
      <c r="B937" s="322"/>
      <c r="C937" s="322"/>
    </row>
    <row r="938" spans="2:3" ht="12.75">
      <c r="B938" s="322"/>
      <c r="C938" s="322"/>
    </row>
    <row r="939" spans="2:3" ht="12.75">
      <c r="B939" s="322"/>
      <c r="C939" s="322"/>
    </row>
    <row r="940" spans="2:3" ht="12.75">
      <c r="B940" s="322"/>
      <c r="C940" s="322"/>
    </row>
    <row r="941" spans="2:3" ht="12.75">
      <c r="B941" s="322"/>
      <c r="C941" s="322"/>
    </row>
    <row r="942" spans="2:3" ht="12.75">
      <c r="B942" s="322"/>
      <c r="C942" s="322"/>
    </row>
    <row r="943" spans="2:3" ht="12.75">
      <c r="B943" s="322"/>
      <c r="C943" s="322"/>
    </row>
    <row r="944" spans="2:3" ht="12.75">
      <c r="B944" s="322"/>
      <c r="C944" s="322"/>
    </row>
    <row r="945" spans="2:3" ht="12.75">
      <c r="B945" s="322"/>
      <c r="C945" s="322"/>
    </row>
    <row r="946" spans="2:3" ht="12.75">
      <c r="B946" s="322"/>
      <c r="C946" s="322"/>
    </row>
    <row r="947" spans="2:3" ht="12.75">
      <c r="B947" s="322"/>
      <c r="C947" s="322"/>
    </row>
    <row r="948" spans="2:3" ht="12.75">
      <c r="B948" s="322"/>
      <c r="C948" s="322"/>
    </row>
    <row r="949" spans="2:3" ht="12.75">
      <c r="B949" s="322"/>
      <c r="C949" s="322"/>
    </row>
    <row r="950" spans="2:3" ht="12.75">
      <c r="B950" s="322"/>
      <c r="C950" s="322"/>
    </row>
    <row r="951" spans="2:3" ht="12.75">
      <c r="B951" s="322"/>
      <c r="C951" s="322"/>
    </row>
    <row r="952" spans="2:3" ht="12.75">
      <c r="B952" s="322"/>
      <c r="C952" s="322"/>
    </row>
    <row r="953" spans="2:3" ht="12.75">
      <c r="B953" s="322"/>
      <c r="C953" s="322"/>
    </row>
    <row r="954" spans="2:3" ht="12.75">
      <c r="B954" s="322"/>
      <c r="C954" s="322"/>
    </row>
    <row r="955" spans="2:3" ht="12.75">
      <c r="B955" s="322"/>
      <c r="C955" s="322"/>
    </row>
    <row r="956" spans="2:3" ht="12.75">
      <c r="B956" s="322"/>
      <c r="C956" s="322"/>
    </row>
    <row r="957" spans="2:3" ht="12.75">
      <c r="B957" s="322"/>
      <c r="C957" s="322"/>
    </row>
    <row r="958" spans="2:3" ht="12.75">
      <c r="B958" s="322"/>
      <c r="C958" s="322"/>
    </row>
    <row r="959" spans="2:3" ht="12.75">
      <c r="B959" s="322"/>
      <c r="C959" s="322"/>
    </row>
    <row r="960" spans="2:3" ht="12.75">
      <c r="B960" s="322"/>
      <c r="C960" s="322"/>
    </row>
    <row r="961" spans="2:3" ht="12.75">
      <c r="B961" s="322"/>
      <c r="C961" s="322"/>
    </row>
    <row r="962" spans="2:3" ht="12.75">
      <c r="B962" s="322"/>
      <c r="C962" s="322"/>
    </row>
    <row r="963" spans="2:3" ht="12.75">
      <c r="B963" s="322"/>
      <c r="C963" s="3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54"/>
  <sheetViews>
    <sheetView workbookViewId="0"/>
  </sheetViews>
  <sheetFormatPr defaultColWidth="14.42578125" defaultRowHeight="15.75" customHeight="1"/>
  <cols>
    <col min="1" max="1" width="75.85546875" customWidth="1"/>
    <col min="2" max="2" width="64" customWidth="1"/>
    <col min="3" max="3" width="79.5703125" customWidth="1"/>
    <col min="4" max="4" width="21.5703125" customWidth="1"/>
    <col min="5" max="5" width="45.42578125" customWidth="1"/>
    <col min="6" max="6" width="47.85546875" customWidth="1"/>
    <col min="7" max="7" width="39.7109375" customWidth="1"/>
  </cols>
  <sheetData>
    <row r="1" spans="1:7">
      <c r="A1" s="242" t="s">
        <v>4751</v>
      </c>
      <c r="B1" s="241"/>
      <c r="C1" s="241"/>
      <c r="D1" s="241"/>
    </row>
    <row r="2" spans="1:7">
      <c r="A2" s="29" t="s">
        <v>0</v>
      </c>
      <c r="B2" s="29" t="s">
        <v>1</v>
      </c>
      <c r="C2" s="56" t="s">
        <v>2</v>
      </c>
      <c r="D2" s="58" t="s">
        <v>4752</v>
      </c>
    </row>
    <row r="3" spans="1:7">
      <c r="A3" s="1" t="s">
        <v>4753</v>
      </c>
      <c r="B3" s="17" t="s">
        <v>4754</v>
      </c>
      <c r="C3" s="4" t="s">
        <v>4755</v>
      </c>
      <c r="D3" s="1" t="s">
        <v>4756</v>
      </c>
    </row>
    <row r="4" spans="1:7">
      <c r="A4" s="1" t="s">
        <v>2926</v>
      </c>
      <c r="B4" s="17" t="s">
        <v>2907</v>
      </c>
      <c r="C4" s="4" t="s">
        <v>4757</v>
      </c>
      <c r="D4" s="1" t="s">
        <v>4758</v>
      </c>
    </row>
    <row r="6" spans="1:7">
      <c r="A6" s="242" t="s">
        <v>4759</v>
      </c>
      <c r="B6" s="241"/>
      <c r="C6" s="241"/>
      <c r="D6" s="241"/>
    </row>
    <row r="7" spans="1:7">
      <c r="A7" s="29" t="s">
        <v>0</v>
      </c>
      <c r="B7" s="29" t="s">
        <v>1</v>
      </c>
      <c r="C7" s="56" t="s">
        <v>2</v>
      </c>
      <c r="D7" s="58" t="s">
        <v>4752</v>
      </c>
    </row>
    <row r="8" spans="1:7">
      <c r="A8" s="1" t="s">
        <v>4760</v>
      </c>
      <c r="B8" s="1" t="s">
        <v>4761</v>
      </c>
      <c r="C8" s="1" t="s">
        <v>4762</v>
      </c>
      <c r="D8" s="1" t="s">
        <v>4763</v>
      </c>
    </row>
    <row r="9" spans="1:7">
      <c r="A9" s="1" t="s">
        <v>4764</v>
      </c>
      <c r="B9" s="1" t="s">
        <v>4765</v>
      </c>
      <c r="C9" s="1" t="s">
        <v>4766</v>
      </c>
      <c r="D9" s="1" t="s">
        <v>4767</v>
      </c>
    </row>
    <row r="10" spans="1:7">
      <c r="A10" s="1" t="s">
        <v>4768</v>
      </c>
      <c r="B10" s="1" t="s">
        <v>4769</v>
      </c>
      <c r="C10" s="1" t="s">
        <v>4770</v>
      </c>
      <c r="D10" s="1" t="s">
        <v>4771</v>
      </c>
    </row>
    <row r="12" spans="1:7">
      <c r="A12" s="242" t="s">
        <v>4772</v>
      </c>
      <c r="B12" s="241"/>
      <c r="C12" s="241"/>
      <c r="D12" s="241"/>
      <c r="E12" s="241"/>
      <c r="F12" s="241"/>
      <c r="G12" s="241"/>
    </row>
    <row r="13" spans="1:7">
      <c r="A13" s="29" t="s">
        <v>0</v>
      </c>
      <c r="B13" s="29" t="s">
        <v>1</v>
      </c>
      <c r="C13" s="56" t="s">
        <v>2</v>
      </c>
      <c r="D13" s="58" t="s">
        <v>4773</v>
      </c>
      <c r="E13" s="58" t="s">
        <v>4774</v>
      </c>
      <c r="F13" s="243" t="s">
        <v>4775</v>
      </c>
      <c r="G13" s="241"/>
    </row>
    <row r="14" spans="1:7">
      <c r="A14" s="1" t="s">
        <v>8</v>
      </c>
      <c r="B14" s="1" t="s">
        <v>9</v>
      </c>
      <c r="C14" s="4" t="s">
        <v>4776</v>
      </c>
      <c r="D14" s="4" t="s">
        <v>4777</v>
      </c>
      <c r="E14" s="1" t="str">
        <f t="shared" ref="E14:E24" si="0">CONCATENATE("=",$D$4,"-",$D$8,"++",D14)</f>
        <v>=XL01 WP001-WP01++U1</v>
      </c>
    </row>
    <row r="15" spans="1:7">
      <c r="A15" s="1" t="s">
        <v>594</v>
      </c>
      <c r="B15" s="1" t="s">
        <v>595</v>
      </c>
      <c r="C15" s="4" t="s">
        <v>596</v>
      </c>
      <c r="D15" s="4" t="s">
        <v>597</v>
      </c>
      <c r="E15" s="1" t="str">
        <f t="shared" si="0"/>
        <v>=XL01 WP001-WP01++UA1</v>
      </c>
    </row>
    <row r="16" spans="1:7">
      <c r="A16" s="1" t="s">
        <v>4778</v>
      </c>
      <c r="B16" s="1" t="s">
        <v>12</v>
      </c>
      <c r="C16" s="4" t="s">
        <v>13</v>
      </c>
      <c r="D16" s="4" t="s">
        <v>4750</v>
      </c>
      <c r="E16" s="1" t="str">
        <f t="shared" si="0"/>
        <v>=XL01 WP001-WP01++UC1</v>
      </c>
    </row>
    <row r="17" spans="1:7">
      <c r="A17" s="1" t="s">
        <v>4779</v>
      </c>
      <c r="B17" s="1" t="s">
        <v>4780</v>
      </c>
      <c r="C17" s="4" t="s">
        <v>18</v>
      </c>
      <c r="D17" s="4" t="s">
        <v>4781</v>
      </c>
      <c r="E17" s="1" t="str">
        <f t="shared" si="0"/>
        <v>=XL01 WP001-WP01++UC1.01</v>
      </c>
    </row>
    <row r="18" spans="1:7">
      <c r="A18" s="1" t="s">
        <v>4782</v>
      </c>
      <c r="B18" s="1" t="s">
        <v>17</v>
      </c>
      <c r="C18" s="4" t="s">
        <v>122</v>
      </c>
      <c r="D18" s="4" t="s">
        <v>4783</v>
      </c>
      <c r="E18" s="1" t="str">
        <f t="shared" si="0"/>
        <v>=XL01 WP001-WP01++UC1.02</v>
      </c>
    </row>
    <row r="19" spans="1:7">
      <c r="A19" s="1" t="s">
        <v>4784</v>
      </c>
      <c r="B19" s="1" t="s">
        <v>121</v>
      </c>
      <c r="C19" s="4" t="s">
        <v>202</v>
      </c>
      <c r="D19" s="4" t="s">
        <v>4785</v>
      </c>
      <c r="E19" s="1" t="str">
        <f t="shared" si="0"/>
        <v>=XL01 WP001-WP01++UC1.03</v>
      </c>
    </row>
    <row r="20" spans="1:7">
      <c r="A20" s="1" t="s">
        <v>4786</v>
      </c>
      <c r="B20" s="1" t="s">
        <v>201</v>
      </c>
      <c r="C20" s="4" t="s">
        <v>266</v>
      </c>
      <c r="D20" s="4" t="s">
        <v>4787</v>
      </c>
      <c r="E20" s="1" t="str">
        <f t="shared" si="0"/>
        <v>=XL01 WP001-WP01++UC1.04</v>
      </c>
      <c r="F20" s="1" t="s">
        <v>4788</v>
      </c>
      <c r="G20" s="244" t="s">
        <v>4789</v>
      </c>
    </row>
    <row r="21" spans="1:7">
      <c r="A21" s="1" t="s">
        <v>4790</v>
      </c>
      <c r="B21" s="1" t="s">
        <v>265</v>
      </c>
      <c r="C21" s="4" t="s">
        <v>350</v>
      </c>
      <c r="D21" s="4" t="s">
        <v>4791</v>
      </c>
      <c r="E21" s="1" t="str">
        <f t="shared" si="0"/>
        <v>=XL01 WP001-WP01++UC1.05</v>
      </c>
      <c r="F21" s="1" t="s">
        <v>4792</v>
      </c>
      <c r="G21" s="241"/>
    </row>
    <row r="22" spans="1:7">
      <c r="A22" s="1" t="s">
        <v>4793</v>
      </c>
      <c r="B22" s="1" t="s">
        <v>349</v>
      </c>
      <c r="C22" s="4" t="s">
        <v>418</v>
      </c>
      <c r="D22" s="4" t="s">
        <v>4794</v>
      </c>
      <c r="E22" s="1" t="str">
        <f t="shared" si="0"/>
        <v>=XL01 WP001-WP01++UC1.06</v>
      </c>
      <c r="F22" s="1" t="s">
        <v>4795</v>
      </c>
      <c r="G22" s="244" t="s">
        <v>4796</v>
      </c>
    </row>
    <row r="23" spans="1:7">
      <c r="A23" s="1" t="s">
        <v>4797</v>
      </c>
      <c r="B23" s="1" t="s">
        <v>417</v>
      </c>
      <c r="C23" s="4" t="s">
        <v>526</v>
      </c>
      <c r="D23" s="4" t="s">
        <v>4798</v>
      </c>
      <c r="E23" s="1" t="str">
        <f t="shared" si="0"/>
        <v>=XL01 WP001-WP01++UC1.07</v>
      </c>
      <c r="F23" s="1" t="s">
        <v>4799</v>
      </c>
      <c r="G23" s="241"/>
    </row>
    <row r="24" spans="1:7">
      <c r="A24" s="1" t="s">
        <v>4800</v>
      </c>
      <c r="B24" s="1" t="s">
        <v>4801</v>
      </c>
      <c r="C24" s="4" t="s">
        <v>4802</v>
      </c>
      <c r="D24" s="238" t="s">
        <v>4803</v>
      </c>
      <c r="E24" s="1" t="str">
        <f t="shared" si="0"/>
        <v>=XL01 WP001-WP01++UC1.07001</v>
      </c>
    </row>
    <row r="25" spans="1:7">
      <c r="C25" s="18"/>
      <c r="D25" s="18"/>
    </row>
    <row r="26" spans="1:7">
      <c r="A26" s="1" t="s">
        <v>4804</v>
      </c>
      <c r="B26" s="17" t="s">
        <v>2627</v>
      </c>
      <c r="C26" s="4" t="s">
        <v>2628</v>
      </c>
      <c r="D26" s="4" t="s">
        <v>2629</v>
      </c>
      <c r="E26" s="1" t="str">
        <f t="shared" ref="E26:E28" si="1">CONCATENATE("=",$D$4,"-",$D$8,"++",D26)</f>
        <v>=XL01 WP001-WP01++UM</v>
      </c>
    </row>
    <row r="27" spans="1:7">
      <c r="A27" s="1" t="s">
        <v>4805</v>
      </c>
      <c r="B27" s="17" t="s">
        <v>2608</v>
      </c>
      <c r="C27" s="4" t="s">
        <v>2609</v>
      </c>
      <c r="D27" s="4" t="s">
        <v>4806</v>
      </c>
      <c r="E27" s="1" t="str">
        <f t="shared" si="1"/>
        <v>=XL01 WP001-WP01++ZXM1</v>
      </c>
    </row>
    <row r="28" spans="1:7">
      <c r="A28" s="1" t="s">
        <v>4807</v>
      </c>
      <c r="B28" s="17" t="s">
        <v>2608</v>
      </c>
      <c r="C28" s="4" t="s">
        <v>2609</v>
      </c>
      <c r="D28" s="4" t="s">
        <v>4808</v>
      </c>
      <c r="E28" s="1" t="str">
        <f t="shared" si="1"/>
        <v>=XL01 WP001-WP01++ZXM2</v>
      </c>
    </row>
    <row r="29" spans="1:7">
      <c r="A29" s="1"/>
      <c r="C29" s="4"/>
      <c r="D29" s="4"/>
    </row>
    <row r="30" spans="1:7">
      <c r="A30" s="1" t="s">
        <v>586</v>
      </c>
      <c r="B30" s="1" t="s">
        <v>587</v>
      </c>
      <c r="C30" s="4" t="s">
        <v>588</v>
      </c>
      <c r="D30" s="4" t="s">
        <v>589</v>
      </c>
      <c r="E30" s="1" t="str">
        <f t="shared" ref="E30:E31" si="2">CONCATENATE("=",$D$4,"-",$D$8,"++",D30)</f>
        <v>=XL01 WP001-WP01++G1</v>
      </c>
    </row>
    <row r="31" spans="1:7">
      <c r="A31" s="1" t="s">
        <v>590</v>
      </c>
      <c r="B31" s="1" t="s">
        <v>591</v>
      </c>
      <c r="C31" s="4" t="s">
        <v>592</v>
      </c>
      <c r="D31" s="4" t="s">
        <v>593</v>
      </c>
      <c r="E31" s="1" t="str">
        <f t="shared" si="2"/>
        <v>=XL01 WP001-WP01++G2</v>
      </c>
    </row>
    <row r="32" spans="1:7">
      <c r="A32" s="1"/>
      <c r="C32" s="18"/>
      <c r="D32" s="18"/>
    </row>
    <row r="33" spans="1:5">
      <c r="A33" s="1" t="s">
        <v>598</v>
      </c>
      <c r="B33" s="1" t="s">
        <v>4809</v>
      </c>
      <c r="C33" s="239" t="s">
        <v>4810</v>
      </c>
      <c r="D33" s="4" t="s">
        <v>4811</v>
      </c>
      <c r="E33" s="1" t="str">
        <f t="shared" ref="E33:E45" si="3">CONCATENATE("=",$D$4,"-",$D$8,"++",D33)</f>
        <v>=XL01 WP001-WP01++LN1</v>
      </c>
    </row>
    <row r="34" spans="1:5">
      <c r="A34" s="1" t="s">
        <v>4749</v>
      </c>
      <c r="B34" s="1" t="s">
        <v>4812</v>
      </c>
      <c r="C34" s="4" t="s">
        <v>4813</v>
      </c>
      <c r="D34" s="4" t="s">
        <v>4814</v>
      </c>
      <c r="E34" s="1" t="str">
        <f t="shared" si="3"/>
        <v>=XL01 WP001-WP01++LNC1</v>
      </c>
    </row>
    <row r="35" spans="1:5">
      <c r="A35" s="1" t="s">
        <v>599</v>
      </c>
      <c r="B35" s="1" t="s">
        <v>600</v>
      </c>
      <c r="C35" s="4" t="s">
        <v>601</v>
      </c>
      <c r="D35" s="4" t="s">
        <v>4815</v>
      </c>
      <c r="E35" s="1" t="str">
        <f t="shared" si="3"/>
        <v>=XL01 WP001-WP01++LNC1.01</v>
      </c>
    </row>
    <row r="36" spans="1:5">
      <c r="A36" s="1" t="s">
        <v>850</v>
      </c>
      <c r="B36" s="1" t="s">
        <v>851</v>
      </c>
      <c r="C36" s="4" t="s">
        <v>852</v>
      </c>
      <c r="D36" s="4" t="s">
        <v>4816</v>
      </c>
      <c r="E36" s="1" t="str">
        <f t="shared" si="3"/>
        <v>=XL01 WP001-WP01++LNC1.02</v>
      </c>
    </row>
    <row r="37" spans="1:5">
      <c r="A37" s="1" t="s">
        <v>4817</v>
      </c>
      <c r="B37" s="1" t="s">
        <v>855</v>
      </c>
      <c r="C37" s="4" t="s">
        <v>856</v>
      </c>
      <c r="D37" s="4" t="s">
        <v>4818</v>
      </c>
      <c r="E37" s="1" t="str">
        <f t="shared" si="3"/>
        <v>=XL01 WP001-WP01++LNC1.02001</v>
      </c>
    </row>
    <row r="38" spans="1:5">
      <c r="A38" s="1" t="s">
        <v>4819</v>
      </c>
      <c r="B38" s="1" t="s">
        <v>862</v>
      </c>
      <c r="C38" s="4" t="s">
        <v>863</v>
      </c>
      <c r="D38" s="4" t="s">
        <v>4820</v>
      </c>
      <c r="E38" s="1" t="str">
        <f t="shared" si="3"/>
        <v>=XL01 WP001-WP01++LNC1.02002</v>
      </c>
    </row>
    <row r="39" spans="1:5">
      <c r="A39" s="1" t="s">
        <v>4821</v>
      </c>
      <c r="B39" s="1" t="s">
        <v>868</v>
      </c>
      <c r="C39" s="4" t="s">
        <v>869</v>
      </c>
      <c r="D39" s="4" t="s">
        <v>4822</v>
      </c>
      <c r="E39" s="1" t="str">
        <f t="shared" si="3"/>
        <v>=XL01 WP001-WP01++LNC1.02003</v>
      </c>
    </row>
    <row r="40" spans="1:5">
      <c r="A40" s="1" t="s">
        <v>4823</v>
      </c>
      <c r="B40" s="1" t="s">
        <v>874</v>
      </c>
      <c r="C40" s="4" t="s">
        <v>875</v>
      </c>
      <c r="D40" s="4" t="s">
        <v>4824</v>
      </c>
      <c r="E40" s="1" t="str">
        <f t="shared" si="3"/>
        <v>=XL01 WP001-WP01++LNC1.02004</v>
      </c>
    </row>
    <row r="41" spans="1:5">
      <c r="A41" s="1" t="s">
        <v>4825</v>
      </c>
      <c r="B41" s="1" t="s">
        <v>885</v>
      </c>
      <c r="C41" s="4" t="s">
        <v>886</v>
      </c>
      <c r="D41" s="4" t="s">
        <v>4826</v>
      </c>
      <c r="E41" s="1" t="str">
        <f t="shared" si="3"/>
        <v>=XL01 WP001-WP01++LNC1.02005</v>
      </c>
    </row>
    <row r="42" spans="1:5">
      <c r="A42" s="1" t="s">
        <v>4827</v>
      </c>
      <c r="B42" s="1" t="s">
        <v>897</v>
      </c>
      <c r="C42" s="4" t="s">
        <v>898</v>
      </c>
      <c r="D42" s="4" t="s">
        <v>4828</v>
      </c>
      <c r="E42" s="1" t="str">
        <f t="shared" si="3"/>
        <v>=XL01 WP001-WP01++LNC1.02006</v>
      </c>
    </row>
    <row r="43" spans="1:5">
      <c r="A43" s="1" t="s">
        <v>927</v>
      </c>
      <c r="B43" s="1" t="s">
        <v>928</v>
      </c>
      <c r="C43" s="4" t="s">
        <v>929</v>
      </c>
      <c r="D43" s="4" t="s">
        <v>4829</v>
      </c>
      <c r="E43" s="1" t="str">
        <f t="shared" si="3"/>
        <v>=XL01 WP001-WP01++LNC1.03</v>
      </c>
    </row>
    <row r="44" spans="1:5">
      <c r="A44" s="1" t="s">
        <v>1935</v>
      </c>
      <c r="B44" s="1" t="s">
        <v>1936</v>
      </c>
      <c r="C44" s="4" t="s">
        <v>1937</v>
      </c>
      <c r="D44" s="4" t="s">
        <v>4830</v>
      </c>
      <c r="E44" s="1" t="str">
        <f t="shared" si="3"/>
        <v>=XL01 WP001-WP01++LNC1.04</v>
      </c>
    </row>
    <row r="45" spans="1:5">
      <c r="A45" s="1" t="s">
        <v>2284</v>
      </c>
      <c r="B45" s="1" t="s">
        <v>2285</v>
      </c>
      <c r="C45" s="4" t="s">
        <v>2286</v>
      </c>
      <c r="D45" s="4" t="s">
        <v>4831</v>
      </c>
      <c r="E45" s="1" t="str">
        <f t="shared" si="3"/>
        <v>=XL01 WP001-WP01++LNC1.05</v>
      </c>
    </row>
    <row r="47" spans="1:5">
      <c r="A47" s="24" t="s">
        <v>4832</v>
      </c>
      <c r="B47" s="1" t="s">
        <v>4833</v>
      </c>
      <c r="C47" s="4" t="s">
        <v>4834</v>
      </c>
      <c r="D47" s="4" t="s">
        <v>4835</v>
      </c>
      <c r="E47" s="1" t="str">
        <f t="shared" ref="E47:E49" si="4">CONCATENATE("=",$D$4,"-",$D$8,"++",D47)</f>
        <v>=XL01 WP001-WP01++LNC2</v>
      </c>
    </row>
    <row r="48" spans="1:5">
      <c r="A48" s="1" t="s">
        <v>2447</v>
      </c>
      <c r="B48" s="1" t="s">
        <v>2448</v>
      </c>
      <c r="C48" s="4" t="s">
        <v>2449</v>
      </c>
      <c r="D48" s="4" t="s">
        <v>4836</v>
      </c>
      <c r="E48" s="1" t="str">
        <f t="shared" si="4"/>
        <v>=XL01 WP001-WP01++LNC2.01</v>
      </c>
    </row>
    <row r="49" spans="1:5">
      <c r="A49" s="1" t="s">
        <v>2451</v>
      </c>
      <c r="B49" s="1" t="s">
        <v>2452</v>
      </c>
      <c r="C49" s="4" t="s">
        <v>2453</v>
      </c>
      <c r="D49" s="4" t="s">
        <v>4837</v>
      </c>
      <c r="E49" s="1" t="str">
        <f t="shared" si="4"/>
        <v>=XL01 WP001-WP01++LNC2.02</v>
      </c>
    </row>
    <row r="51" spans="1:5">
      <c r="A51" s="1" t="s">
        <v>4838</v>
      </c>
      <c r="B51" s="1" t="s">
        <v>4839</v>
      </c>
      <c r="C51" s="4" t="s">
        <v>4840</v>
      </c>
      <c r="D51" s="4" t="s">
        <v>4841</v>
      </c>
      <c r="E51" s="1" t="str">
        <f t="shared" ref="E51:E52" si="5">CONCATENATE("=",$D$4,"-",$D$8,"++",D51)</f>
        <v>=XL01 WP001-WP01++LNC3</v>
      </c>
    </row>
    <row r="52" spans="1:5">
      <c r="A52" s="1" t="s">
        <v>2455</v>
      </c>
      <c r="B52" s="1" t="s">
        <v>2456</v>
      </c>
      <c r="C52" s="4" t="s">
        <v>2457</v>
      </c>
      <c r="D52" s="4" t="s">
        <v>4842</v>
      </c>
      <c r="E52" s="1" t="str">
        <f t="shared" si="5"/>
        <v>=XL01 WP001-WP01++LNC3.01</v>
      </c>
    </row>
    <row r="54" spans="1:5">
      <c r="A54" s="1" t="s">
        <v>2459</v>
      </c>
      <c r="B54" s="1" t="s">
        <v>2460</v>
      </c>
      <c r="C54" s="4" t="s">
        <v>2461</v>
      </c>
      <c r="D54" s="4" t="s">
        <v>4843</v>
      </c>
      <c r="E54" s="1" t="str">
        <f>CONCATENATE("=",$D$4,"-",$D$8,"++",D54)</f>
        <v>=XL01 WP001-WP01++LND1</v>
      </c>
    </row>
  </sheetData>
  <mergeCells count="6">
    <mergeCell ref="G22:G23"/>
    <mergeCell ref="A1:D1"/>
    <mergeCell ref="A6:D6"/>
    <mergeCell ref="A12:G12"/>
    <mergeCell ref="F13:G13"/>
    <mergeCell ref="G20:G2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011"/>
  <sheetViews>
    <sheetView workbookViewId="0"/>
  </sheetViews>
  <sheetFormatPr defaultColWidth="14.42578125" defaultRowHeight="15.75" customHeight="1"/>
  <cols>
    <col min="1" max="1" width="75.85546875" customWidth="1"/>
    <col min="2" max="2" width="96.85546875" customWidth="1"/>
    <col min="3" max="3" width="94.140625" customWidth="1"/>
    <col min="4" max="4" width="18.5703125" customWidth="1"/>
    <col min="5" max="5" width="48.140625" customWidth="1"/>
    <col min="6" max="6" width="51.140625" customWidth="1"/>
  </cols>
  <sheetData>
    <row r="1" spans="1:9">
      <c r="A1" s="29" t="s">
        <v>0</v>
      </c>
      <c r="B1" s="29" t="s">
        <v>1</v>
      </c>
      <c r="C1" s="56" t="s">
        <v>2</v>
      </c>
      <c r="D1" s="58" t="s">
        <v>4752</v>
      </c>
      <c r="E1" s="58"/>
      <c r="F1" s="58"/>
    </row>
    <row r="2" spans="1:9">
      <c r="A2" s="1" t="s">
        <v>8</v>
      </c>
      <c r="B2" s="1" t="s">
        <v>9</v>
      </c>
      <c r="C2" s="4" t="s">
        <v>4776</v>
      </c>
      <c r="D2" s="4" t="s">
        <v>4777</v>
      </c>
    </row>
    <row r="3" spans="1:9">
      <c r="A3" s="1" t="s">
        <v>594</v>
      </c>
      <c r="B3" s="1" t="s">
        <v>595</v>
      </c>
      <c r="C3" s="4" t="s">
        <v>596</v>
      </c>
      <c r="D3" s="4" t="s">
        <v>597</v>
      </c>
    </row>
    <row r="4" spans="1:9">
      <c r="A4" s="1" t="s">
        <v>4778</v>
      </c>
      <c r="B4" s="1" t="s">
        <v>12</v>
      </c>
      <c r="C4" s="4" t="s">
        <v>13</v>
      </c>
      <c r="D4" s="4" t="s">
        <v>4750</v>
      </c>
    </row>
    <row r="5" spans="1:9">
      <c r="A5" s="1" t="s">
        <v>4782</v>
      </c>
      <c r="B5" s="1" t="s">
        <v>17</v>
      </c>
      <c r="C5" s="4" t="s">
        <v>18</v>
      </c>
      <c r="D5" s="4" t="s">
        <v>4781</v>
      </c>
      <c r="E5" s="1"/>
    </row>
    <row r="6" spans="1:9">
      <c r="A6" s="1" t="s">
        <v>4784</v>
      </c>
      <c r="B6" s="1" t="s">
        <v>121</v>
      </c>
      <c r="C6" s="4" t="s">
        <v>122</v>
      </c>
      <c r="D6" s="4" t="s">
        <v>4783</v>
      </c>
    </row>
    <row r="7" spans="1:9">
      <c r="A7" s="1" t="s">
        <v>4786</v>
      </c>
      <c r="B7" s="1" t="s">
        <v>201</v>
      </c>
      <c r="C7" s="4" t="s">
        <v>202</v>
      </c>
      <c r="D7" s="4" t="s">
        <v>4785</v>
      </c>
    </row>
    <row r="8" spans="1:9">
      <c r="A8" s="1" t="s">
        <v>4790</v>
      </c>
      <c r="B8" s="1" t="s">
        <v>265</v>
      </c>
      <c r="C8" s="4" t="s">
        <v>266</v>
      </c>
      <c r="D8" s="4" t="s">
        <v>4787</v>
      </c>
    </row>
    <row r="9" spans="1:9">
      <c r="A9" s="1" t="s">
        <v>4793</v>
      </c>
      <c r="B9" s="1" t="s">
        <v>349</v>
      </c>
      <c r="C9" s="4" t="s">
        <v>350</v>
      </c>
      <c r="D9" s="4" t="s">
        <v>4791</v>
      </c>
    </row>
    <row r="10" spans="1:9">
      <c r="A10" s="1" t="s">
        <v>4844</v>
      </c>
      <c r="B10" s="1" t="s">
        <v>417</v>
      </c>
      <c r="C10" s="4" t="s">
        <v>418</v>
      </c>
      <c r="D10" s="4" t="s">
        <v>4794</v>
      </c>
    </row>
    <row r="11" spans="1:9">
      <c r="A11" s="1" t="s">
        <v>4845</v>
      </c>
      <c r="B11" s="1" t="s">
        <v>525</v>
      </c>
      <c r="C11" s="4" t="s">
        <v>526</v>
      </c>
      <c r="D11" s="4" t="s">
        <v>4798</v>
      </c>
    </row>
    <row r="12" spans="1:9">
      <c r="A12" s="1" t="s">
        <v>4846</v>
      </c>
      <c r="B12" s="1" t="s">
        <v>4847</v>
      </c>
      <c r="C12" s="4" t="s">
        <v>4802</v>
      </c>
      <c r="D12" s="238" t="s">
        <v>4803</v>
      </c>
      <c r="E12" s="238"/>
    </row>
    <row r="13" spans="1:9">
      <c r="C13" s="18"/>
      <c r="D13" s="18"/>
    </row>
    <row r="14" spans="1:9">
      <c r="A14" s="1" t="s">
        <v>4804</v>
      </c>
      <c r="B14" s="1" t="s">
        <v>4848</v>
      </c>
      <c r="C14" s="4" t="s">
        <v>4849</v>
      </c>
      <c r="D14" s="4" t="s">
        <v>4850</v>
      </c>
    </row>
    <row r="15" spans="1:9">
      <c r="A15" s="1" t="s">
        <v>4805</v>
      </c>
      <c r="B15" s="17" t="s">
        <v>2608</v>
      </c>
      <c r="C15" s="4" t="s">
        <v>2609</v>
      </c>
      <c r="D15" s="4" t="s">
        <v>4806</v>
      </c>
    </row>
    <row r="16" spans="1:9">
      <c r="A16" s="1" t="s">
        <v>4807</v>
      </c>
      <c r="B16" s="17" t="s">
        <v>2608</v>
      </c>
      <c r="C16" s="4" t="s">
        <v>2609</v>
      </c>
      <c r="D16" s="4" t="s">
        <v>4808</v>
      </c>
      <c r="F16" s="1"/>
      <c r="I16" s="1"/>
    </row>
    <row r="17" spans="1:9">
      <c r="A17" s="1"/>
      <c r="C17" s="4"/>
      <c r="D17" s="4"/>
      <c r="F17" s="1"/>
      <c r="I17" s="1"/>
    </row>
    <row r="18" spans="1:9">
      <c r="A18" s="1" t="s">
        <v>586</v>
      </c>
      <c r="B18" s="17" t="s">
        <v>4851</v>
      </c>
      <c r="C18" s="4" t="s">
        <v>4852</v>
      </c>
      <c r="D18" s="4" t="s">
        <v>589</v>
      </c>
    </row>
    <row r="19" spans="1:9">
      <c r="A19" s="1" t="s">
        <v>590</v>
      </c>
      <c r="B19" s="17" t="s">
        <v>4851</v>
      </c>
      <c r="C19" s="4" t="s">
        <v>4852</v>
      </c>
      <c r="D19" s="4" t="s">
        <v>593</v>
      </c>
    </row>
    <row r="20" spans="1:9">
      <c r="A20" s="1"/>
      <c r="C20" s="18"/>
      <c r="D20" s="18"/>
    </row>
    <row r="21" spans="1:9">
      <c r="A21" s="1" t="s">
        <v>598</v>
      </c>
      <c r="B21" s="1" t="s">
        <v>4853</v>
      </c>
      <c r="C21" s="239" t="s">
        <v>4854</v>
      </c>
      <c r="D21" s="4" t="s">
        <v>4811</v>
      </c>
    </row>
    <row r="22" spans="1:9">
      <c r="A22" s="1" t="s">
        <v>4855</v>
      </c>
      <c r="B22" s="1" t="s">
        <v>4812</v>
      </c>
      <c r="C22" s="4" t="s">
        <v>4813</v>
      </c>
      <c r="D22" s="4" t="s">
        <v>4814</v>
      </c>
    </row>
    <row r="23" spans="1:9">
      <c r="A23" s="1" t="s">
        <v>599</v>
      </c>
      <c r="B23" s="1" t="s">
        <v>600</v>
      </c>
      <c r="C23" s="4" t="s">
        <v>601</v>
      </c>
      <c r="D23" s="4" t="s">
        <v>4815</v>
      </c>
    </row>
    <row r="24" spans="1:9">
      <c r="A24" s="1" t="s">
        <v>850</v>
      </c>
      <c r="B24" s="1" t="s">
        <v>851</v>
      </c>
      <c r="C24" s="4" t="s">
        <v>852</v>
      </c>
      <c r="D24" s="4" t="s">
        <v>4816</v>
      </c>
    </row>
    <row r="25" spans="1:9">
      <c r="A25" s="1" t="s">
        <v>854</v>
      </c>
      <c r="B25" s="1" t="s">
        <v>4856</v>
      </c>
      <c r="C25" s="4" t="s">
        <v>856</v>
      </c>
      <c r="D25" s="4" t="s">
        <v>4818</v>
      </c>
    </row>
    <row r="26" spans="1:9">
      <c r="A26" s="1" t="s">
        <v>861</v>
      </c>
      <c r="B26" s="1" t="s">
        <v>4857</v>
      </c>
      <c r="C26" s="4" t="s">
        <v>863</v>
      </c>
      <c r="D26" s="4" t="s">
        <v>4820</v>
      </c>
      <c r="E26" s="1"/>
    </row>
    <row r="27" spans="1:9">
      <c r="A27" s="1" t="s">
        <v>867</v>
      </c>
      <c r="B27" s="1" t="s">
        <v>4858</v>
      </c>
      <c r="C27" s="4" t="s">
        <v>869</v>
      </c>
      <c r="D27" s="4" t="s">
        <v>4822</v>
      </c>
    </row>
    <row r="28" spans="1:9">
      <c r="A28" s="1" t="s">
        <v>873</v>
      </c>
      <c r="B28" s="1" t="s">
        <v>4859</v>
      </c>
      <c r="C28" s="4" t="s">
        <v>875</v>
      </c>
      <c r="D28" s="4" t="s">
        <v>4824</v>
      </c>
    </row>
    <row r="29" spans="1:9">
      <c r="A29" s="1" t="s">
        <v>884</v>
      </c>
      <c r="B29" s="1" t="s">
        <v>4860</v>
      </c>
      <c r="C29" s="4" t="s">
        <v>886</v>
      </c>
      <c r="D29" s="4" t="s">
        <v>4826</v>
      </c>
    </row>
    <row r="30" spans="1:9">
      <c r="A30" s="1" t="s">
        <v>896</v>
      </c>
      <c r="B30" s="1" t="s">
        <v>4861</v>
      </c>
      <c r="C30" s="4" t="s">
        <v>898</v>
      </c>
      <c r="D30" s="4" t="s">
        <v>4828</v>
      </c>
    </row>
    <row r="31" spans="1:9">
      <c r="A31" s="1"/>
      <c r="B31" s="1"/>
      <c r="C31" s="4"/>
      <c r="D31" s="4"/>
      <c r="E31" s="1"/>
    </row>
    <row r="32" spans="1:9">
      <c r="A32" s="1" t="s">
        <v>927</v>
      </c>
      <c r="B32" s="1" t="s">
        <v>928</v>
      </c>
      <c r="C32" s="4" t="s">
        <v>4862</v>
      </c>
      <c r="D32" s="4" t="s">
        <v>4829</v>
      </c>
    </row>
    <row r="33" spans="1:4">
      <c r="A33" s="1" t="s">
        <v>1935</v>
      </c>
      <c r="B33" s="1" t="s">
        <v>1936</v>
      </c>
      <c r="C33" s="4" t="s">
        <v>4863</v>
      </c>
      <c r="D33" s="4" t="s">
        <v>4830</v>
      </c>
    </row>
    <row r="34" spans="1:4">
      <c r="A34" s="1" t="s">
        <v>2284</v>
      </c>
      <c r="B34" s="1" t="s">
        <v>2285</v>
      </c>
      <c r="C34" s="4" t="s">
        <v>4864</v>
      </c>
      <c r="D34" s="4" t="s">
        <v>4831</v>
      </c>
    </row>
    <row r="36" spans="1:4">
      <c r="A36" s="24" t="s">
        <v>4865</v>
      </c>
      <c r="B36" s="1" t="s">
        <v>4833</v>
      </c>
      <c r="C36" s="4" t="s">
        <v>4834</v>
      </c>
      <c r="D36" s="4" t="s">
        <v>4835</v>
      </c>
    </row>
    <row r="37" spans="1:4">
      <c r="A37" s="1" t="s">
        <v>2447</v>
      </c>
      <c r="B37" s="1" t="s">
        <v>2448</v>
      </c>
      <c r="C37" s="4" t="s">
        <v>4866</v>
      </c>
      <c r="D37" s="4" t="s">
        <v>4836</v>
      </c>
    </row>
    <row r="38" spans="1:4">
      <c r="A38" s="1" t="s">
        <v>2451</v>
      </c>
      <c r="B38" s="1" t="s">
        <v>2452</v>
      </c>
      <c r="C38" s="4" t="s">
        <v>2453</v>
      </c>
      <c r="D38" s="4" t="s">
        <v>4837</v>
      </c>
    </row>
    <row r="40" spans="1:4">
      <c r="A40" s="1" t="s">
        <v>4838</v>
      </c>
      <c r="B40" s="1" t="s">
        <v>4839</v>
      </c>
      <c r="C40" s="4" t="s">
        <v>4840</v>
      </c>
      <c r="D40" s="4" t="s">
        <v>4841</v>
      </c>
    </row>
    <row r="41" spans="1:4">
      <c r="A41" s="1" t="s">
        <v>2455</v>
      </c>
      <c r="B41" s="1" t="s">
        <v>2456</v>
      </c>
      <c r="C41" s="4" t="s">
        <v>2457</v>
      </c>
      <c r="D41" s="4" t="s">
        <v>4842</v>
      </c>
    </row>
    <row r="43" spans="1:4">
      <c r="A43" s="1" t="s">
        <v>2459</v>
      </c>
      <c r="B43" s="1" t="s">
        <v>2460</v>
      </c>
      <c r="C43" s="4" t="s">
        <v>2461</v>
      </c>
      <c r="D43" s="4" t="s">
        <v>4843</v>
      </c>
    </row>
    <row r="45" spans="1:4">
      <c r="C45" s="18"/>
      <c r="D45" s="18"/>
    </row>
    <row r="46" spans="1:4">
      <c r="C46" s="18"/>
    </row>
    <row r="47" spans="1:4">
      <c r="C47" s="18"/>
      <c r="D47" s="18"/>
    </row>
    <row r="48" spans="1:4">
      <c r="C48" s="18"/>
      <c r="D48" s="18"/>
    </row>
    <row r="49" spans="3:4">
      <c r="C49" s="18"/>
      <c r="D49" s="18"/>
    </row>
    <row r="50" spans="3:4">
      <c r="C50" s="18"/>
      <c r="D50" s="18"/>
    </row>
    <row r="51" spans="3:4">
      <c r="C51" s="18"/>
      <c r="D51" s="18"/>
    </row>
    <row r="52" spans="3:4">
      <c r="C52" s="18"/>
      <c r="D52" s="18"/>
    </row>
    <row r="53" spans="3:4">
      <c r="C53" s="18"/>
      <c r="D53" s="18"/>
    </row>
    <row r="54" spans="3:4">
      <c r="C54" s="18"/>
      <c r="D54" s="18"/>
    </row>
    <row r="55" spans="3:4">
      <c r="C55" s="18"/>
      <c r="D55" s="18"/>
    </row>
    <row r="56" spans="3:4">
      <c r="C56" s="18"/>
      <c r="D56" s="18"/>
    </row>
    <row r="57" spans="3:4">
      <c r="C57" s="18"/>
      <c r="D57" s="18"/>
    </row>
    <row r="58" spans="3:4">
      <c r="C58" s="18"/>
      <c r="D58" s="18"/>
    </row>
    <row r="59" spans="3:4">
      <c r="C59" s="18"/>
      <c r="D59" s="18"/>
    </row>
    <row r="60" spans="3:4">
      <c r="C60" s="18"/>
      <c r="D60" s="18"/>
    </row>
    <row r="61" spans="3:4">
      <c r="C61" s="18"/>
      <c r="D61" s="18"/>
    </row>
    <row r="62" spans="3:4">
      <c r="C62" s="18"/>
      <c r="D62" s="18"/>
    </row>
    <row r="63" spans="3:4">
      <c r="C63" s="18"/>
      <c r="D63" s="18"/>
    </row>
    <row r="64" spans="3:4">
      <c r="C64" s="18"/>
      <c r="D64" s="18"/>
    </row>
    <row r="65" spans="3:4">
      <c r="C65" s="18"/>
      <c r="D65" s="18"/>
    </row>
    <row r="66" spans="3:4">
      <c r="C66" s="18"/>
      <c r="D66" s="18"/>
    </row>
    <row r="67" spans="3:4">
      <c r="C67" s="18"/>
      <c r="D67" s="18"/>
    </row>
    <row r="68" spans="3:4">
      <c r="C68" s="18"/>
      <c r="D68" s="18"/>
    </row>
    <row r="69" spans="3:4">
      <c r="C69" s="18"/>
      <c r="D69" s="18"/>
    </row>
    <row r="70" spans="3:4">
      <c r="C70" s="18"/>
      <c r="D70" s="18"/>
    </row>
    <row r="71" spans="3:4">
      <c r="C71" s="18"/>
      <c r="D71" s="18"/>
    </row>
    <row r="72" spans="3:4">
      <c r="C72" s="18"/>
      <c r="D72" s="18"/>
    </row>
    <row r="73" spans="3:4">
      <c r="C73" s="18"/>
      <c r="D73" s="18"/>
    </row>
    <row r="74" spans="3:4">
      <c r="C74" s="18"/>
      <c r="D74" s="18"/>
    </row>
    <row r="75" spans="3:4">
      <c r="C75" s="18"/>
      <c r="D75" s="18"/>
    </row>
    <row r="76" spans="3:4">
      <c r="C76" s="18"/>
      <c r="D76" s="18"/>
    </row>
    <row r="77" spans="3:4">
      <c r="C77" s="18"/>
      <c r="D77" s="18"/>
    </row>
    <row r="78" spans="3:4">
      <c r="C78" s="18"/>
      <c r="D78" s="18"/>
    </row>
    <row r="79" spans="3:4">
      <c r="C79" s="18"/>
      <c r="D79" s="18"/>
    </row>
    <row r="80" spans="3:4">
      <c r="C80" s="18"/>
      <c r="D80" s="18"/>
    </row>
    <row r="81" spans="3:4">
      <c r="C81" s="18"/>
      <c r="D81" s="18"/>
    </row>
    <row r="82" spans="3:4">
      <c r="C82" s="18"/>
      <c r="D82" s="18"/>
    </row>
    <row r="83" spans="3:4">
      <c r="C83" s="18"/>
      <c r="D83" s="18"/>
    </row>
    <row r="84" spans="3:4">
      <c r="C84" s="18"/>
      <c r="D84" s="18"/>
    </row>
    <row r="85" spans="3:4">
      <c r="C85" s="18"/>
      <c r="D85" s="18"/>
    </row>
    <row r="86" spans="3:4">
      <c r="C86" s="18"/>
      <c r="D86" s="18"/>
    </row>
    <row r="87" spans="3:4">
      <c r="C87" s="18"/>
      <c r="D87" s="18"/>
    </row>
    <row r="88" spans="3:4">
      <c r="C88" s="18"/>
      <c r="D88" s="18"/>
    </row>
    <row r="89" spans="3:4">
      <c r="C89" s="18"/>
      <c r="D89" s="18"/>
    </row>
    <row r="90" spans="3:4">
      <c r="C90" s="18"/>
      <c r="D90" s="18"/>
    </row>
    <row r="91" spans="3:4">
      <c r="C91" s="18"/>
      <c r="D91" s="18"/>
    </row>
    <row r="92" spans="3:4">
      <c r="C92" s="18"/>
      <c r="D92" s="18"/>
    </row>
    <row r="93" spans="3:4">
      <c r="C93" s="18"/>
      <c r="D93" s="18"/>
    </row>
    <row r="94" spans="3:4">
      <c r="C94" s="18"/>
      <c r="D94" s="18"/>
    </row>
    <row r="95" spans="3:4">
      <c r="C95" s="18"/>
      <c r="D95" s="18"/>
    </row>
    <row r="96" spans="3:4">
      <c r="C96" s="18"/>
      <c r="D96" s="18"/>
    </row>
    <row r="97" spans="3:4">
      <c r="C97" s="18"/>
      <c r="D97" s="18"/>
    </row>
    <row r="98" spans="3:4">
      <c r="C98" s="18"/>
      <c r="D98" s="18"/>
    </row>
    <row r="99" spans="3:4">
      <c r="C99" s="18"/>
      <c r="D99" s="18"/>
    </row>
    <row r="100" spans="3:4">
      <c r="C100" s="18"/>
      <c r="D100" s="18"/>
    </row>
    <row r="101" spans="3:4">
      <c r="C101" s="18"/>
      <c r="D101" s="18"/>
    </row>
    <row r="102" spans="3:4">
      <c r="C102" s="18"/>
      <c r="D102" s="18"/>
    </row>
    <row r="103" spans="3:4">
      <c r="C103" s="18"/>
      <c r="D103" s="18"/>
    </row>
    <row r="104" spans="3:4">
      <c r="C104" s="18"/>
      <c r="D104" s="18"/>
    </row>
    <row r="105" spans="3:4">
      <c r="C105" s="18"/>
      <c r="D105" s="18"/>
    </row>
    <row r="106" spans="3:4">
      <c r="C106" s="18"/>
      <c r="D106" s="18"/>
    </row>
    <row r="107" spans="3:4">
      <c r="C107" s="18"/>
      <c r="D107" s="18"/>
    </row>
    <row r="108" spans="3:4">
      <c r="C108" s="18"/>
      <c r="D108" s="18"/>
    </row>
    <row r="109" spans="3:4">
      <c r="C109" s="18"/>
      <c r="D109" s="18"/>
    </row>
    <row r="110" spans="3:4">
      <c r="C110" s="18"/>
      <c r="D110" s="18"/>
    </row>
    <row r="111" spans="3:4">
      <c r="C111" s="18"/>
      <c r="D111" s="18"/>
    </row>
    <row r="112" spans="3:4">
      <c r="C112" s="18"/>
      <c r="D112" s="18"/>
    </row>
    <row r="113" spans="3:4">
      <c r="C113" s="18"/>
      <c r="D113" s="18"/>
    </row>
    <row r="114" spans="3:4">
      <c r="C114" s="18"/>
      <c r="D114" s="18"/>
    </row>
    <row r="115" spans="3:4">
      <c r="C115" s="18"/>
      <c r="D115" s="18"/>
    </row>
    <row r="116" spans="3:4">
      <c r="C116" s="18"/>
      <c r="D116" s="18"/>
    </row>
    <row r="117" spans="3:4">
      <c r="C117" s="18"/>
      <c r="D117" s="18"/>
    </row>
    <row r="118" spans="3:4">
      <c r="C118" s="18"/>
      <c r="D118" s="18"/>
    </row>
    <row r="119" spans="3:4">
      <c r="C119" s="18"/>
      <c r="D119" s="18"/>
    </row>
    <row r="120" spans="3:4">
      <c r="C120" s="18"/>
      <c r="D120" s="18"/>
    </row>
    <row r="121" spans="3:4">
      <c r="C121" s="18"/>
      <c r="D121" s="18"/>
    </row>
    <row r="122" spans="3:4">
      <c r="C122" s="18"/>
      <c r="D122" s="18"/>
    </row>
    <row r="123" spans="3:4">
      <c r="C123" s="18"/>
      <c r="D123" s="18"/>
    </row>
    <row r="124" spans="3:4">
      <c r="C124" s="18"/>
      <c r="D124" s="18"/>
    </row>
    <row r="125" spans="3:4">
      <c r="C125" s="18"/>
      <c r="D125" s="18"/>
    </row>
    <row r="126" spans="3:4">
      <c r="C126" s="18"/>
      <c r="D126" s="18"/>
    </row>
    <row r="127" spans="3:4">
      <c r="C127" s="18"/>
      <c r="D127" s="18"/>
    </row>
    <row r="128" spans="3:4">
      <c r="C128" s="18"/>
      <c r="D128" s="18"/>
    </row>
    <row r="129" spans="3:4">
      <c r="C129" s="18"/>
      <c r="D129" s="18"/>
    </row>
    <row r="130" spans="3:4">
      <c r="C130" s="18"/>
      <c r="D130" s="18"/>
    </row>
    <row r="131" spans="3:4">
      <c r="C131" s="18"/>
      <c r="D131" s="18"/>
    </row>
    <row r="132" spans="3:4">
      <c r="C132" s="18"/>
      <c r="D132" s="18"/>
    </row>
    <row r="133" spans="3:4">
      <c r="C133" s="18"/>
      <c r="D133" s="18"/>
    </row>
    <row r="134" spans="3:4">
      <c r="C134" s="18"/>
      <c r="D134" s="18"/>
    </row>
    <row r="135" spans="3:4">
      <c r="C135" s="18"/>
      <c r="D135" s="18"/>
    </row>
    <row r="136" spans="3:4">
      <c r="C136" s="18"/>
      <c r="D136" s="18"/>
    </row>
    <row r="137" spans="3:4">
      <c r="C137" s="18"/>
      <c r="D137" s="18"/>
    </row>
    <row r="138" spans="3:4">
      <c r="C138" s="18"/>
      <c r="D138" s="18"/>
    </row>
    <row r="139" spans="3:4">
      <c r="C139" s="18"/>
      <c r="D139" s="18"/>
    </row>
    <row r="140" spans="3:4">
      <c r="C140" s="18"/>
      <c r="D140" s="18"/>
    </row>
    <row r="141" spans="3:4">
      <c r="C141" s="18"/>
      <c r="D141" s="18"/>
    </row>
    <row r="142" spans="3:4">
      <c r="C142" s="18"/>
      <c r="D142" s="18"/>
    </row>
    <row r="143" spans="3:4">
      <c r="C143" s="18"/>
      <c r="D143" s="18"/>
    </row>
    <row r="144" spans="3:4">
      <c r="C144" s="18"/>
      <c r="D144" s="18"/>
    </row>
    <row r="145" spans="3:4">
      <c r="C145" s="18"/>
      <c r="D145" s="18"/>
    </row>
    <row r="146" spans="3:4">
      <c r="C146" s="18"/>
      <c r="D146" s="18"/>
    </row>
    <row r="147" spans="3:4">
      <c r="C147" s="18"/>
      <c r="D147" s="18"/>
    </row>
    <row r="148" spans="3:4">
      <c r="C148" s="18"/>
      <c r="D148" s="18"/>
    </row>
    <row r="149" spans="3:4">
      <c r="C149" s="18"/>
      <c r="D149" s="18"/>
    </row>
    <row r="150" spans="3:4">
      <c r="C150" s="18"/>
      <c r="D150" s="18"/>
    </row>
    <row r="151" spans="3:4">
      <c r="C151" s="18"/>
      <c r="D151" s="18"/>
    </row>
    <row r="152" spans="3:4">
      <c r="C152" s="18"/>
      <c r="D152" s="18"/>
    </row>
    <row r="153" spans="3:4">
      <c r="C153" s="18"/>
      <c r="D153" s="18"/>
    </row>
    <row r="154" spans="3:4">
      <c r="C154" s="18"/>
      <c r="D154" s="18"/>
    </row>
    <row r="155" spans="3:4">
      <c r="C155" s="18"/>
      <c r="D155" s="18"/>
    </row>
    <row r="156" spans="3:4">
      <c r="C156" s="18"/>
      <c r="D156" s="18"/>
    </row>
    <row r="157" spans="3:4">
      <c r="C157" s="18"/>
      <c r="D157" s="18"/>
    </row>
    <row r="158" spans="3:4">
      <c r="C158" s="18"/>
      <c r="D158" s="18"/>
    </row>
    <row r="159" spans="3:4">
      <c r="C159" s="18"/>
      <c r="D159" s="18"/>
    </row>
    <row r="160" spans="3:4">
      <c r="C160" s="18"/>
      <c r="D160" s="18"/>
    </row>
    <row r="161" spans="3:4">
      <c r="C161" s="18"/>
      <c r="D161" s="18"/>
    </row>
    <row r="162" spans="3:4">
      <c r="C162" s="18"/>
      <c r="D162" s="18"/>
    </row>
    <row r="163" spans="3:4">
      <c r="C163" s="18"/>
      <c r="D163" s="18"/>
    </row>
    <row r="164" spans="3:4">
      <c r="C164" s="18"/>
      <c r="D164" s="18"/>
    </row>
    <row r="165" spans="3:4">
      <c r="C165" s="18"/>
      <c r="D165" s="18"/>
    </row>
    <row r="166" spans="3:4">
      <c r="C166" s="18"/>
      <c r="D166" s="18"/>
    </row>
    <row r="167" spans="3:4">
      <c r="C167" s="18"/>
      <c r="D167" s="18"/>
    </row>
    <row r="168" spans="3:4">
      <c r="C168" s="18"/>
      <c r="D168" s="18"/>
    </row>
    <row r="169" spans="3:4">
      <c r="C169" s="18"/>
      <c r="D169" s="18"/>
    </row>
    <row r="170" spans="3:4">
      <c r="C170" s="18"/>
      <c r="D170" s="18"/>
    </row>
    <row r="171" spans="3:4">
      <c r="C171" s="18"/>
      <c r="D171" s="18"/>
    </row>
    <row r="172" spans="3:4">
      <c r="C172" s="18"/>
      <c r="D172" s="18"/>
    </row>
    <row r="173" spans="3:4">
      <c r="C173" s="18"/>
      <c r="D173" s="18"/>
    </row>
    <row r="174" spans="3:4">
      <c r="C174" s="18"/>
      <c r="D174" s="18"/>
    </row>
    <row r="175" spans="3:4">
      <c r="C175" s="18"/>
      <c r="D175" s="18"/>
    </row>
    <row r="176" spans="3:4">
      <c r="C176" s="18"/>
      <c r="D176" s="18"/>
    </row>
    <row r="177" spans="3:4">
      <c r="C177" s="18"/>
      <c r="D177" s="18"/>
    </row>
    <row r="178" spans="3:4">
      <c r="C178" s="18"/>
      <c r="D178" s="18"/>
    </row>
    <row r="179" spans="3:4">
      <c r="C179" s="18"/>
      <c r="D179" s="18"/>
    </row>
    <row r="180" spans="3:4">
      <c r="C180" s="18"/>
      <c r="D180" s="18"/>
    </row>
    <row r="181" spans="3:4">
      <c r="C181" s="18"/>
      <c r="D181" s="18"/>
    </row>
    <row r="182" spans="3:4">
      <c r="C182" s="18"/>
      <c r="D182" s="18"/>
    </row>
    <row r="183" spans="3:4">
      <c r="C183" s="18"/>
      <c r="D183" s="18"/>
    </row>
    <row r="184" spans="3:4">
      <c r="C184" s="18"/>
      <c r="D184" s="18"/>
    </row>
    <row r="185" spans="3:4">
      <c r="C185" s="18"/>
      <c r="D185" s="18"/>
    </row>
    <row r="186" spans="3:4">
      <c r="C186" s="18"/>
      <c r="D186" s="18"/>
    </row>
    <row r="187" spans="3:4">
      <c r="C187" s="18"/>
      <c r="D187" s="18"/>
    </row>
    <row r="188" spans="3:4">
      <c r="C188" s="18"/>
      <c r="D188" s="18"/>
    </row>
    <row r="189" spans="3:4">
      <c r="C189" s="18"/>
      <c r="D189" s="18"/>
    </row>
    <row r="190" spans="3:4">
      <c r="C190" s="18"/>
      <c r="D190" s="18"/>
    </row>
    <row r="191" spans="3:4">
      <c r="C191" s="18"/>
      <c r="D191" s="18"/>
    </row>
    <row r="192" spans="3:4">
      <c r="C192" s="18"/>
      <c r="D192" s="18"/>
    </row>
    <row r="193" spans="3:4">
      <c r="C193" s="18"/>
      <c r="D193" s="18"/>
    </row>
    <row r="194" spans="3:4">
      <c r="C194" s="18"/>
      <c r="D194" s="18"/>
    </row>
    <row r="195" spans="3:4">
      <c r="C195" s="18"/>
      <c r="D195" s="18"/>
    </row>
    <row r="196" spans="3:4">
      <c r="C196" s="18"/>
      <c r="D196" s="18"/>
    </row>
    <row r="197" spans="3:4">
      <c r="C197" s="18"/>
      <c r="D197" s="18"/>
    </row>
    <row r="198" spans="3:4">
      <c r="C198" s="18"/>
      <c r="D198" s="18"/>
    </row>
    <row r="199" spans="3:4">
      <c r="C199" s="18"/>
      <c r="D199" s="18"/>
    </row>
    <row r="200" spans="3:4">
      <c r="C200" s="18"/>
      <c r="D200" s="18"/>
    </row>
    <row r="201" spans="3:4">
      <c r="C201" s="18"/>
      <c r="D201" s="18"/>
    </row>
    <row r="202" spans="3:4">
      <c r="C202" s="18"/>
      <c r="D202" s="18"/>
    </row>
    <row r="203" spans="3:4">
      <c r="C203" s="18"/>
      <c r="D203" s="18"/>
    </row>
    <row r="204" spans="3:4">
      <c r="C204" s="18"/>
      <c r="D204" s="18"/>
    </row>
    <row r="205" spans="3:4">
      <c r="C205" s="18"/>
      <c r="D205" s="18"/>
    </row>
    <row r="206" spans="3:4">
      <c r="C206" s="18"/>
      <c r="D206" s="18"/>
    </row>
    <row r="207" spans="3:4">
      <c r="C207" s="18"/>
      <c r="D207" s="18"/>
    </row>
    <row r="208" spans="3:4">
      <c r="C208" s="18"/>
      <c r="D208" s="18"/>
    </row>
    <row r="209" spans="3:4">
      <c r="C209" s="18"/>
      <c r="D209" s="18"/>
    </row>
    <row r="210" spans="3:4">
      <c r="C210" s="18"/>
      <c r="D210" s="18"/>
    </row>
    <row r="211" spans="3:4">
      <c r="C211" s="18"/>
      <c r="D211" s="18"/>
    </row>
    <row r="212" spans="3:4">
      <c r="C212" s="18"/>
      <c r="D212" s="18"/>
    </row>
    <row r="213" spans="3:4">
      <c r="C213" s="18"/>
      <c r="D213" s="18"/>
    </row>
    <row r="214" spans="3:4">
      <c r="C214" s="18"/>
      <c r="D214" s="18"/>
    </row>
    <row r="215" spans="3:4">
      <c r="C215" s="18"/>
      <c r="D215" s="18"/>
    </row>
    <row r="216" spans="3:4">
      <c r="C216" s="18"/>
      <c r="D216" s="18"/>
    </row>
    <row r="217" spans="3:4">
      <c r="C217" s="18"/>
      <c r="D217" s="18"/>
    </row>
    <row r="218" spans="3:4">
      <c r="C218" s="18"/>
      <c r="D218" s="18"/>
    </row>
    <row r="219" spans="3:4">
      <c r="C219" s="18"/>
      <c r="D219" s="18"/>
    </row>
    <row r="220" spans="3:4">
      <c r="C220" s="18"/>
      <c r="D220" s="18"/>
    </row>
    <row r="221" spans="3:4">
      <c r="C221" s="18"/>
      <c r="D221" s="18"/>
    </row>
    <row r="222" spans="3:4">
      <c r="C222" s="18"/>
      <c r="D222" s="18"/>
    </row>
    <row r="223" spans="3:4">
      <c r="C223" s="18"/>
      <c r="D223" s="18"/>
    </row>
    <row r="224" spans="3:4">
      <c r="C224" s="18"/>
      <c r="D224" s="18"/>
    </row>
    <row r="225" spans="3:4">
      <c r="C225" s="18"/>
      <c r="D225" s="18"/>
    </row>
    <row r="226" spans="3:4">
      <c r="C226" s="18"/>
      <c r="D226" s="18"/>
    </row>
    <row r="227" spans="3:4">
      <c r="C227" s="18"/>
      <c r="D227" s="18"/>
    </row>
    <row r="228" spans="3:4">
      <c r="C228" s="18"/>
      <c r="D228" s="18"/>
    </row>
    <row r="229" spans="3:4">
      <c r="C229" s="18"/>
      <c r="D229" s="18"/>
    </row>
    <row r="230" spans="3:4">
      <c r="C230" s="18"/>
      <c r="D230" s="18"/>
    </row>
    <row r="231" spans="3:4">
      <c r="C231" s="18"/>
      <c r="D231" s="18"/>
    </row>
    <row r="232" spans="3:4">
      <c r="C232" s="18"/>
      <c r="D232" s="18"/>
    </row>
    <row r="233" spans="3:4">
      <c r="C233" s="18"/>
      <c r="D233" s="18"/>
    </row>
    <row r="234" spans="3:4">
      <c r="C234" s="18"/>
      <c r="D234" s="18"/>
    </row>
    <row r="235" spans="3:4">
      <c r="C235" s="18"/>
      <c r="D235" s="18"/>
    </row>
    <row r="236" spans="3:4">
      <c r="C236" s="18"/>
      <c r="D236" s="18"/>
    </row>
    <row r="237" spans="3:4">
      <c r="C237" s="18"/>
      <c r="D237" s="18"/>
    </row>
    <row r="238" spans="3:4">
      <c r="C238" s="18"/>
      <c r="D238" s="18"/>
    </row>
    <row r="239" spans="3:4">
      <c r="C239" s="18"/>
      <c r="D239" s="18"/>
    </row>
    <row r="240" spans="3:4">
      <c r="C240" s="18"/>
      <c r="D240" s="18"/>
    </row>
    <row r="241" spans="3:4">
      <c r="C241" s="18"/>
      <c r="D241" s="18"/>
    </row>
    <row r="242" spans="3:4">
      <c r="C242" s="18"/>
      <c r="D242" s="18"/>
    </row>
    <row r="243" spans="3:4">
      <c r="C243" s="18"/>
      <c r="D243" s="18"/>
    </row>
    <row r="244" spans="3:4">
      <c r="C244" s="18"/>
      <c r="D244" s="18"/>
    </row>
    <row r="245" spans="3:4">
      <c r="C245" s="18"/>
      <c r="D245" s="18"/>
    </row>
    <row r="246" spans="3:4">
      <c r="C246" s="18"/>
      <c r="D246" s="18"/>
    </row>
    <row r="247" spans="3:4">
      <c r="C247" s="18"/>
      <c r="D247" s="18"/>
    </row>
    <row r="248" spans="3:4">
      <c r="C248" s="18"/>
      <c r="D248" s="18"/>
    </row>
    <row r="249" spans="3:4">
      <c r="C249" s="18"/>
      <c r="D249" s="18"/>
    </row>
    <row r="250" spans="3:4">
      <c r="C250" s="18"/>
      <c r="D250" s="18"/>
    </row>
    <row r="251" spans="3:4">
      <c r="C251" s="18"/>
      <c r="D251" s="18"/>
    </row>
    <row r="252" spans="3:4">
      <c r="C252" s="18"/>
      <c r="D252" s="18"/>
    </row>
    <row r="253" spans="3:4">
      <c r="C253" s="18"/>
      <c r="D253" s="18"/>
    </row>
    <row r="254" spans="3:4">
      <c r="C254" s="18"/>
      <c r="D254" s="18"/>
    </row>
    <row r="255" spans="3:4">
      <c r="C255" s="18"/>
      <c r="D255" s="18"/>
    </row>
    <row r="256" spans="3:4">
      <c r="C256" s="18"/>
      <c r="D256" s="18"/>
    </row>
    <row r="257" spans="3:4">
      <c r="C257" s="18"/>
      <c r="D257" s="18"/>
    </row>
    <row r="258" spans="3:4">
      <c r="C258" s="18"/>
      <c r="D258" s="18"/>
    </row>
    <row r="259" spans="3:4">
      <c r="C259" s="18"/>
      <c r="D259" s="18"/>
    </row>
    <row r="260" spans="3:4">
      <c r="C260" s="18"/>
      <c r="D260" s="18"/>
    </row>
    <row r="261" spans="3:4">
      <c r="C261" s="18"/>
      <c r="D261" s="18"/>
    </row>
    <row r="262" spans="3:4">
      <c r="C262" s="18"/>
      <c r="D262" s="18"/>
    </row>
    <row r="263" spans="3:4">
      <c r="C263" s="18"/>
      <c r="D263" s="18"/>
    </row>
    <row r="264" spans="3:4">
      <c r="C264" s="18"/>
      <c r="D264" s="18"/>
    </row>
    <row r="265" spans="3:4">
      <c r="C265" s="18"/>
      <c r="D265" s="18"/>
    </row>
    <row r="266" spans="3:4">
      <c r="C266" s="18"/>
      <c r="D266" s="18"/>
    </row>
    <row r="267" spans="3:4">
      <c r="C267" s="18"/>
      <c r="D267" s="18"/>
    </row>
    <row r="268" spans="3:4">
      <c r="C268" s="18"/>
      <c r="D268" s="18"/>
    </row>
    <row r="269" spans="3:4">
      <c r="C269" s="18"/>
      <c r="D269" s="18"/>
    </row>
    <row r="270" spans="3:4">
      <c r="C270" s="18"/>
      <c r="D270" s="18"/>
    </row>
    <row r="271" spans="3:4">
      <c r="C271" s="18"/>
      <c r="D271" s="18"/>
    </row>
    <row r="272" spans="3:4">
      <c r="C272" s="18"/>
      <c r="D272" s="18"/>
    </row>
    <row r="273" spans="3:4">
      <c r="C273" s="18"/>
      <c r="D273" s="18"/>
    </row>
    <row r="274" spans="3:4">
      <c r="C274" s="18"/>
      <c r="D274" s="18"/>
    </row>
    <row r="275" spans="3:4">
      <c r="C275" s="18"/>
      <c r="D275" s="18"/>
    </row>
    <row r="276" spans="3:4">
      <c r="C276" s="18"/>
      <c r="D276" s="18"/>
    </row>
    <row r="277" spans="3:4">
      <c r="C277" s="18"/>
      <c r="D277" s="18"/>
    </row>
    <row r="278" spans="3:4">
      <c r="C278" s="18"/>
      <c r="D278" s="18"/>
    </row>
    <row r="279" spans="3:4">
      <c r="C279" s="18"/>
      <c r="D279" s="18"/>
    </row>
    <row r="280" spans="3:4">
      <c r="C280" s="18"/>
      <c r="D280" s="18"/>
    </row>
    <row r="281" spans="3:4">
      <c r="C281" s="18"/>
      <c r="D281" s="18"/>
    </row>
    <row r="282" spans="3:4">
      <c r="C282" s="18"/>
      <c r="D282" s="18"/>
    </row>
    <row r="283" spans="3:4">
      <c r="C283" s="18"/>
      <c r="D283" s="18"/>
    </row>
    <row r="284" spans="3:4">
      <c r="C284" s="18"/>
      <c r="D284" s="18"/>
    </row>
    <row r="285" spans="3:4">
      <c r="C285" s="18"/>
      <c r="D285" s="18"/>
    </row>
    <row r="286" spans="3:4">
      <c r="C286" s="18"/>
      <c r="D286" s="18"/>
    </row>
    <row r="287" spans="3:4">
      <c r="C287" s="18"/>
      <c r="D287" s="18"/>
    </row>
    <row r="288" spans="3:4">
      <c r="C288" s="18"/>
      <c r="D288" s="18"/>
    </row>
    <row r="289" spans="3:4">
      <c r="C289" s="18"/>
      <c r="D289" s="18"/>
    </row>
    <row r="290" spans="3:4">
      <c r="C290" s="18"/>
      <c r="D290" s="18"/>
    </row>
    <row r="291" spans="3:4">
      <c r="C291" s="18"/>
      <c r="D291" s="18"/>
    </row>
    <row r="292" spans="3:4">
      <c r="C292" s="18"/>
      <c r="D292" s="18"/>
    </row>
    <row r="293" spans="3:4">
      <c r="C293" s="18"/>
      <c r="D293" s="18"/>
    </row>
    <row r="294" spans="3:4">
      <c r="C294" s="18"/>
      <c r="D294" s="18"/>
    </row>
    <row r="295" spans="3:4">
      <c r="C295" s="18"/>
      <c r="D295" s="18"/>
    </row>
    <row r="296" spans="3:4">
      <c r="C296" s="18"/>
      <c r="D296" s="18"/>
    </row>
    <row r="297" spans="3:4">
      <c r="C297" s="18"/>
      <c r="D297" s="18"/>
    </row>
    <row r="298" spans="3:4">
      <c r="C298" s="18"/>
      <c r="D298" s="18"/>
    </row>
    <row r="299" spans="3:4">
      <c r="C299" s="18"/>
      <c r="D299" s="18"/>
    </row>
    <row r="300" spans="3:4">
      <c r="C300" s="18"/>
      <c r="D300" s="18"/>
    </row>
    <row r="301" spans="3:4">
      <c r="C301" s="18"/>
      <c r="D301" s="18"/>
    </row>
    <row r="302" spans="3:4">
      <c r="C302" s="18"/>
      <c r="D302" s="18"/>
    </row>
    <row r="303" spans="3:4">
      <c r="C303" s="18"/>
      <c r="D303" s="18"/>
    </row>
    <row r="304" spans="3:4">
      <c r="C304" s="18"/>
      <c r="D304" s="18"/>
    </row>
    <row r="305" spans="3:4">
      <c r="C305" s="18"/>
      <c r="D305" s="18"/>
    </row>
    <row r="306" spans="3:4">
      <c r="C306" s="18"/>
      <c r="D306" s="18"/>
    </row>
    <row r="307" spans="3:4">
      <c r="C307" s="18"/>
      <c r="D307" s="18"/>
    </row>
    <row r="308" spans="3:4">
      <c r="C308" s="18"/>
      <c r="D308" s="18"/>
    </row>
    <row r="309" spans="3:4">
      <c r="C309" s="18"/>
      <c r="D309" s="18"/>
    </row>
    <row r="310" spans="3:4">
      <c r="C310" s="18"/>
      <c r="D310" s="18"/>
    </row>
    <row r="311" spans="3:4">
      <c r="C311" s="18"/>
      <c r="D311" s="18"/>
    </row>
    <row r="312" spans="3:4">
      <c r="C312" s="18"/>
      <c r="D312" s="18"/>
    </row>
    <row r="313" spans="3:4">
      <c r="C313" s="18"/>
      <c r="D313" s="18"/>
    </row>
    <row r="314" spans="3:4">
      <c r="C314" s="18"/>
      <c r="D314" s="18"/>
    </row>
    <row r="315" spans="3:4">
      <c r="C315" s="18"/>
      <c r="D315" s="18"/>
    </row>
    <row r="316" spans="3:4">
      <c r="C316" s="18"/>
      <c r="D316" s="18"/>
    </row>
    <row r="317" spans="3:4">
      <c r="C317" s="18"/>
      <c r="D317" s="18"/>
    </row>
    <row r="318" spans="3:4">
      <c r="C318" s="18"/>
      <c r="D318" s="18"/>
    </row>
    <row r="319" spans="3:4">
      <c r="C319" s="18"/>
      <c r="D319" s="18"/>
    </row>
    <row r="320" spans="3:4">
      <c r="C320" s="18"/>
      <c r="D320" s="18"/>
    </row>
    <row r="321" spans="3:4">
      <c r="C321" s="18"/>
      <c r="D321" s="18"/>
    </row>
    <row r="322" spans="3:4">
      <c r="C322" s="18"/>
      <c r="D322" s="18"/>
    </row>
    <row r="323" spans="3:4">
      <c r="C323" s="18"/>
      <c r="D323" s="18"/>
    </row>
    <row r="324" spans="3:4">
      <c r="C324" s="18"/>
      <c r="D324" s="18"/>
    </row>
    <row r="325" spans="3:4">
      <c r="C325" s="18"/>
      <c r="D325" s="18"/>
    </row>
    <row r="326" spans="3:4">
      <c r="C326" s="18"/>
      <c r="D326" s="18"/>
    </row>
    <row r="327" spans="3:4">
      <c r="C327" s="18"/>
      <c r="D327" s="18"/>
    </row>
    <row r="328" spans="3:4">
      <c r="C328" s="18"/>
      <c r="D328" s="18"/>
    </row>
    <row r="329" spans="3:4">
      <c r="C329" s="18"/>
      <c r="D329" s="18"/>
    </row>
    <row r="330" spans="3:4">
      <c r="C330" s="18"/>
      <c r="D330" s="18"/>
    </row>
    <row r="331" spans="3:4">
      <c r="C331" s="18"/>
      <c r="D331" s="18"/>
    </row>
    <row r="332" spans="3:4">
      <c r="C332" s="18"/>
      <c r="D332" s="18"/>
    </row>
    <row r="333" spans="3:4">
      <c r="C333" s="18"/>
      <c r="D333" s="18"/>
    </row>
    <row r="334" spans="3:4">
      <c r="C334" s="18"/>
      <c r="D334" s="18"/>
    </row>
    <row r="335" spans="3:4">
      <c r="C335" s="18"/>
      <c r="D335" s="18"/>
    </row>
    <row r="336" spans="3:4">
      <c r="C336" s="18"/>
      <c r="D336" s="18"/>
    </row>
    <row r="337" spans="3:4">
      <c r="C337" s="18"/>
      <c r="D337" s="18"/>
    </row>
    <row r="338" spans="3:4">
      <c r="C338" s="18"/>
      <c r="D338" s="18"/>
    </row>
    <row r="339" spans="3:4">
      <c r="C339" s="18"/>
      <c r="D339" s="18"/>
    </row>
    <row r="340" spans="3:4">
      <c r="C340" s="18"/>
      <c r="D340" s="18"/>
    </row>
    <row r="341" spans="3:4">
      <c r="C341" s="18"/>
      <c r="D341" s="18"/>
    </row>
    <row r="342" spans="3:4">
      <c r="C342" s="18"/>
      <c r="D342" s="18"/>
    </row>
    <row r="343" spans="3:4">
      <c r="C343" s="18"/>
      <c r="D343" s="18"/>
    </row>
    <row r="344" spans="3:4">
      <c r="C344" s="18"/>
      <c r="D344" s="18"/>
    </row>
    <row r="345" spans="3:4">
      <c r="C345" s="18"/>
      <c r="D345" s="18"/>
    </row>
    <row r="346" spans="3:4">
      <c r="C346" s="18"/>
      <c r="D346" s="18"/>
    </row>
    <row r="347" spans="3:4">
      <c r="C347" s="18"/>
      <c r="D347" s="18"/>
    </row>
    <row r="348" spans="3:4">
      <c r="C348" s="18"/>
      <c r="D348" s="18"/>
    </row>
    <row r="349" spans="3:4">
      <c r="C349" s="18"/>
      <c r="D349" s="18"/>
    </row>
    <row r="350" spans="3:4">
      <c r="C350" s="18"/>
      <c r="D350" s="18"/>
    </row>
    <row r="351" spans="3:4">
      <c r="C351" s="18"/>
      <c r="D351" s="18"/>
    </row>
    <row r="352" spans="3:4">
      <c r="C352" s="18"/>
      <c r="D352" s="18"/>
    </row>
    <row r="353" spans="3:4">
      <c r="C353" s="18"/>
      <c r="D353" s="18"/>
    </row>
    <row r="354" spans="3:4">
      <c r="C354" s="18"/>
      <c r="D354" s="18"/>
    </row>
    <row r="355" spans="3:4">
      <c r="C355" s="18"/>
      <c r="D355" s="18"/>
    </row>
    <row r="356" spans="3:4">
      <c r="C356" s="18"/>
      <c r="D356" s="18"/>
    </row>
    <row r="357" spans="3:4">
      <c r="C357" s="18"/>
      <c r="D357" s="18"/>
    </row>
    <row r="358" spans="3:4">
      <c r="C358" s="18"/>
      <c r="D358" s="18"/>
    </row>
    <row r="359" spans="3:4">
      <c r="C359" s="18"/>
      <c r="D359" s="18"/>
    </row>
    <row r="360" spans="3:4">
      <c r="C360" s="18"/>
      <c r="D360" s="18"/>
    </row>
    <row r="361" spans="3:4">
      <c r="C361" s="18"/>
      <c r="D361" s="18"/>
    </row>
    <row r="362" spans="3:4">
      <c r="C362" s="18"/>
      <c r="D362" s="18"/>
    </row>
    <row r="363" spans="3:4">
      <c r="C363" s="18"/>
      <c r="D363" s="18"/>
    </row>
    <row r="364" spans="3:4">
      <c r="C364" s="18"/>
      <c r="D364" s="18"/>
    </row>
    <row r="365" spans="3:4">
      <c r="C365" s="18"/>
      <c r="D365" s="18"/>
    </row>
    <row r="366" spans="3:4">
      <c r="C366" s="18"/>
      <c r="D366" s="18"/>
    </row>
    <row r="367" spans="3:4">
      <c r="C367" s="18"/>
      <c r="D367" s="18"/>
    </row>
    <row r="368" spans="3:4">
      <c r="C368" s="18"/>
      <c r="D368" s="18"/>
    </row>
    <row r="369" spans="3:4">
      <c r="C369" s="18"/>
      <c r="D369" s="18"/>
    </row>
    <row r="370" spans="3:4">
      <c r="C370" s="18"/>
      <c r="D370" s="18"/>
    </row>
    <row r="371" spans="3:4">
      <c r="C371" s="18"/>
      <c r="D371" s="18"/>
    </row>
    <row r="372" spans="3:4">
      <c r="C372" s="18"/>
      <c r="D372" s="18"/>
    </row>
    <row r="373" spans="3:4">
      <c r="C373" s="18"/>
      <c r="D373" s="18"/>
    </row>
    <row r="374" spans="3:4">
      <c r="C374" s="18"/>
      <c r="D374" s="18"/>
    </row>
    <row r="375" spans="3:4">
      <c r="C375" s="18"/>
      <c r="D375" s="18"/>
    </row>
    <row r="376" spans="3:4">
      <c r="C376" s="18"/>
      <c r="D376" s="18"/>
    </row>
    <row r="377" spans="3:4">
      <c r="C377" s="18"/>
      <c r="D377" s="18"/>
    </row>
    <row r="378" spans="3:4">
      <c r="C378" s="18"/>
      <c r="D378" s="18"/>
    </row>
    <row r="379" spans="3:4">
      <c r="C379" s="18"/>
      <c r="D379" s="18"/>
    </row>
    <row r="380" spans="3:4">
      <c r="C380" s="18"/>
      <c r="D380" s="18"/>
    </row>
    <row r="381" spans="3:4">
      <c r="C381" s="18"/>
      <c r="D381" s="18"/>
    </row>
    <row r="382" spans="3:4">
      <c r="C382" s="18"/>
      <c r="D382" s="18"/>
    </row>
    <row r="383" spans="3:4">
      <c r="C383" s="18"/>
      <c r="D383" s="18"/>
    </row>
    <row r="384" spans="3:4">
      <c r="C384" s="18"/>
      <c r="D384" s="18"/>
    </row>
    <row r="385" spans="3:4">
      <c r="C385" s="18"/>
      <c r="D385" s="18"/>
    </row>
    <row r="386" spans="3:4">
      <c r="C386" s="18"/>
      <c r="D386" s="18"/>
    </row>
    <row r="387" spans="3:4">
      <c r="C387" s="18"/>
      <c r="D387" s="18"/>
    </row>
    <row r="388" spans="3:4">
      <c r="C388" s="18"/>
      <c r="D388" s="18"/>
    </row>
    <row r="389" spans="3:4">
      <c r="C389" s="18"/>
      <c r="D389" s="18"/>
    </row>
    <row r="390" spans="3:4">
      <c r="C390" s="18"/>
      <c r="D390" s="18"/>
    </row>
    <row r="391" spans="3:4">
      <c r="C391" s="18"/>
      <c r="D391" s="18"/>
    </row>
    <row r="392" spans="3:4">
      <c r="C392" s="18"/>
      <c r="D392" s="18"/>
    </row>
    <row r="393" spans="3:4">
      <c r="C393" s="18"/>
      <c r="D393" s="18"/>
    </row>
    <row r="394" spans="3:4">
      <c r="C394" s="18"/>
      <c r="D394" s="18"/>
    </row>
    <row r="395" spans="3:4">
      <c r="C395" s="18"/>
      <c r="D395" s="18"/>
    </row>
    <row r="396" spans="3:4">
      <c r="C396" s="18"/>
      <c r="D396" s="18"/>
    </row>
    <row r="397" spans="3:4">
      <c r="C397" s="18"/>
      <c r="D397" s="18"/>
    </row>
    <row r="398" spans="3:4">
      <c r="C398" s="18"/>
      <c r="D398" s="18"/>
    </row>
    <row r="399" spans="3:4">
      <c r="C399" s="18"/>
      <c r="D399" s="18"/>
    </row>
    <row r="400" spans="3:4">
      <c r="C400" s="18"/>
      <c r="D400" s="18"/>
    </row>
    <row r="401" spans="3:4">
      <c r="C401" s="18"/>
      <c r="D401" s="18"/>
    </row>
    <row r="402" spans="3:4">
      <c r="C402" s="18"/>
      <c r="D402" s="18"/>
    </row>
    <row r="403" spans="3:4">
      <c r="C403" s="18"/>
      <c r="D403" s="18"/>
    </row>
    <row r="404" spans="3:4">
      <c r="C404" s="18"/>
      <c r="D404" s="18"/>
    </row>
    <row r="405" spans="3:4">
      <c r="C405" s="18"/>
      <c r="D405" s="18"/>
    </row>
    <row r="406" spans="3:4">
      <c r="C406" s="18"/>
      <c r="D406" s="18"/>
    </row>
    <row r="407" spans="3:4">
      <c r="C407" s="18"/>
      <c r="D407" s="18"/>
    </row>
    <row r="408" spans="3:4">
      <c r="C408" s="18"/>
      <c r="D408" s="18"/>
    </row>
    <row r="409" spans="3:4">
      <c r="C409" s="18"/>
      <c r="D409" s="18"/>
    </row>
    <row r="410" spans="3:4">
      <c r="C410" s="18"/>
      <c r="D410" s="18"/>
    </row>
    <row r="411" spans="3:4">
      <c r="C411" s="18"/>
      <c r="D411" s="18"/>
    </row>
    <row r="412" spans="3:4">
      <c r="C412" s="18"/>
      <c r="D412" s="18"/>
    </row>
    <row r="413" spans="3:4">
      <c r="C413" s="18"/>
      <c r="D413" s="18"/>
    </row>
    <row r="414" spans="3:4">
      <c r="C414" s="18"/>
      <c r="D414" s="18"/>
    </row>
    <row r="415" spans="3:4">
      <c r="C415" s="18"/>
      <c r="D415" s="18"/>
    </row>
    <row r="416" spans="3:4">
      <c r="C416" s="18"/>
      <c r="D416" s="18"/>
    </row>
    <row r="417" spans="3:4">
      <c r="C417" s="18"/>
      <c r="D417" s="18"/>
    </row>
    <row r="418" spans="3:4">
      <c r="C418" s="18"/>
      <c r="D418" s="18"/>
    </row>
    <row r="419" spans="3:4">
      <c r="C419" s="18"/>
      <c r="D419" s="18"/>
    </row>
    <row r="420" spans="3:4">
      <c r="C420" s="18"/>
      <c r="D420" s="18"/>
    </row>
    <row r="421" spans="3:4">
      <c r="C421" s="18"/>
      <c r="D421" s="18"/>
    </row>
    <row r="422" spans="3:4">
      <c r="C422" s="18"/>
      <c r="D422" s="18"/>
    </row>
    <row r="423" spans="3:4">
      <c r="C423" s="18"/>
      <c r="D423" s="18"/>
    </row>
    <row r="424" spans="3:4">
      <c r="C424" s="18"/>
      <c r="D424" s="18"/>
    </row>
    <row r="425" spans="3:4">
      <c r="C425" s="18"/>
      <c r="D425" s="18"/>
    </row>
    <row r="426" spans="3:4">
      <c r="C426" s="18"/>
      <c r="D426" s="18"/>
    </row>
    <row r="427" spans="3:4">
      <c r="C427" s="18"/>
      <c r="D427" s="18"/>
    </row>
    <row r="428" spans="3:4">
      <c r="C428" s="18"/>
      <c r="D428" s="18"/>
    </row>
    <row r="429" spans="3:4">
      <c r="C429" s="18"/>
      <c r="D429" s="18"/>
    </row>
    <row r="430" spans="3:4">
      <c r="C430" s="18"/>
      <c r="D430" s="18"/>
    </row>
    <row r="431" spans="3:4">
      <c r="C431" s="18"/>
      <c r="D431" s="18"/>
    </row>
    <row r="432" spans="3:4">
      <c r="C432" s="18"/>
      <c r="D432" s="18"/>
    </row>
    <row r="433" spans="3:4">
      <c r="C433" s="18"/>
      <c r="D433" s="18"/>
    </row>
    <row r="434" spans="3:4">
      <c r="C434" s="18"/>
      <c r="D434" s="18"/>
    </row>
    <row r="435" spans="3:4">
      <c r="C435" s="18"/>
      <c r="D435" s="18"/>
    </row>
    <row r="436" spans="3:4">
      <c r="C436" s="18"/>
      <c r="D436" s="18"/>
    </row>
    <row r="437" spans="3:4">
      <c r="C437" s="18"/>
      <c r="D437" s="18"/>
    </row>
    <row r="438" spans="3:4">
      <c r="C438" s="18"/>
      <c r="D438" s="18"/>
    </row>
    <row r="439" spans="3:4">
      <c r="C439" s="18"/>
      <c r="D439" s="18"/>
    </row>
    <row r="440" spans="3:4">
      <c r="C440" s="18"/>
      <c r="D440" s="18"/>
    </row>
    <row r="441" spans="3:4">
      <c r="C441" s="18"/>
      <c r="D441" s="18"/>
    </row>
    <row r="442" spans="3:4">
      <c r="C442" s="18"/>
      <c r="D442" s="18"/>
    </row>
    <row r="443" spans="3:4">
      <c r="C443" s="18"/>
      <c r="D443" s="18"/>
    </row>
    <row r="444" spans="3:4">
      <c r="C444" s="18"/>
      <c r="D444" s="18"/>
    </row>
    <row r="445" spans="3:4">
      <c r="C445" s="18"/>
      <c r="D445" s="18"/>
    </row>
    <row r="446" spans="3:4">
      <c r="C446" s="18"/>
      <c r="D446" s="18"/>
    </row>
    <row r="447" spans="3:4">
      <c r="C447" s="18"/>
      <c r="D447" s="18"/>
    </row>
    <row r="448" spans="3:4">
      <c r="C448" s="18"/>
      <c r="D448" s="18"/>
    </row>
    <row r="449" spans="3:4">
      <c r="C449" s="18"/>
      <c r="D449" s="18"/>
    </row>
    <row r="450" spans="3:4">
      <c r="C450" s="18"/>
      <c r="D450" s="18"/>
    </row>
    <row r="451" spans="3:4">
      <c r="C451" s="18"/>
      <c r="D451" s="18"/>
    </row>
    <row r="452" spans="3:4">
      <c r="C452" s="18"/>
      <c r="D452" s="18"/>
    </row>
    <row r="453" spans="3:4">
      <c r="C453" s="18"/>
      <c r="D453" s="18"/>
    </row>
    <row r="454" spans="3:4">
      <c r="C454" s="18"/>
      <c r="D454" s="18"/>
    </row>
    <row r="455" spans="3:4">
      <c r="C455" s="18"/>
      <c r="D455" s="18"/>
    </row>
    <row r="456" spans="3:4">
      <c r="C456" s="18"/>
      <c r="D456" s="18"/>
    </row>
    <row r="457" spans="3:4">
      <c r="C457" s="18"/>
      <c r="D457" s="18"/>
    </row>
    <row r="458" spans="3:4">
      <c r="C458" s="18"/>
      <c r="D458" s="18"/>
    </row>
    <row r="459" spans="3:4">
      <c r="C459" s="18"/>
      <c r="D459" s="18"/>
    </row>
    <row r="460" spans="3:4">
      <c r="C460" s="18"/>
      <c r="D460" s="18"/>
    </row>
    <row r="461" spans="3:4">
      <c r="C461" s="18"/>
      <c r="D461" s="18"/>
    </row>
    <row r="462" spans="3:4">
      <c r="C462" s="18"/>
      <c r="D462" s="18"/>
    </row>
    <row r="463" spans="3:4">
      <c r="C463" s="18"/>
      <c r="D463" s="18"/>
    </row>
    <row r="464" spans="3:4">
      <c r="C464" s="18"/>
      <c r="D464" s="18"/>
    </row>
    <row r="465" spans="3:4">
      <c r="C465" s="18"/>
      <c r="D465" s="18"/>
    </row>
    <row r="466" spans="3:4">
      <c r="C466" s="18"/>
      <c r="D466" s="18"/>
    </row>
    <row r="467" spans="3:4">
      <c r="C467" s="18"/>
      <c r="D467" s="18"/>
    </row>
    <row r="468" spans="3:4">
      <c r="C468" s="18"/>
      <c r="D468" s="18"/>
    </row>
    <row r="469" spans="3:4">
      <c r="C469" s="18"/>
      <c r="D469" s="18"/>
    </row>
    <row r="470" spans="3:4">
      <c r="C470" s="18"/>
      <c r="D470" s="18"/>
    </row>
    <row r="471" spans="3:4">
      <c r="C471" s="18"/>
      <c r="D471" s="18"/>
    </row>
    <row r="472" spans="3:4">
      <c r="C472" s="18"/>
      <c r="D472" s="18"/>
    </row>
    <row r="473" spans="3:4">
      <c r="C473" s="18"/>
      <c r="D473" s="18"/>
    </row>
    <row r="474" spans="3:4">
      <c r="C474" s="18"/>
      <c r="D474" s="18"/>
    </row>
    <row r="475" spans="3:4">
      <c r="C475" s="18"/>
      <c r="D475" s="18"/>
    </row>
    <row r="476" spans="3:4">
      <c r="C476" s="18"/>
      <c r="D476" s="18"/>
    </row>
    <row r="477" spans="3:4">
      <c r="C477" s="18"/>
      <c r="D477" s="18"/>
    </row>
    <row r="478" spans="3:4">
      <c r="C478" s="18"/>
      <c r="D478" s="18"/>
    </row>
    <row r="479" spans="3:4">
      <c r="C479" s="18"/>
      <c r="D479" s="18"/>
    </row>
    <row r="480" spans="3:4">
      <c r="C480" s="18"/>
      <c r="D480" s="18"/>
    </row>
    <row r="481" spans="3:4">
      <c r="C481" s="18"/>
      <c r="D481" s="18"/>
    </row>
    <row r="482" spans="3:4">
      <c r="C482" s="18"/>
      <c r="D482" s="18"/>
    </row>
    <row r="483" spans="3:4">
      <c r="C483" s="18"/>
      <c r="D483" s="18"/>
    </row>
    <row r="484" spans="3:4">
      <c r="C484" s="18"/>
      <c r="D484" s="18"/>
    </row>
    <row r="485" spans="3:4">
      <c r="C485" s="18"/>
      <c r="D485" s="18"/>
    </row>
    <row r="486" spans="3:4">
      <c r="C486" s="18"/>
      <c r="D486" s="18"/>
    </row>
    <row r="487" spans="3:4">
      <c r="C487" s="18"/>
      <c r="D487" s="18"/>
    </row>
    <row r="488" spans="3:4">
      <c r="C488" s="18"/>
      <c r="D488" s="18"/>
    </row>
    <row r="489" spans="3:4">
      <c r="C489" s="18"/>
      <c r="D489" s="18"/>
    </row>
    <row r="490" spans="3:4">
      <c r="C490" s="18"/>
      <c r="D490" s="18"/>
    </row>
    <row r="491" spans="3:4">
      <c r="C491" s="18"/>
      <c r="D491" s="18"/>
    </row>
    <row r="492" spans="3:4">
      <c r="C492" s="18"/>
      <c r="D492" s="18"/>
    </row>
    <row r="493" spans="3:4">
      <c r="C493" s="18"/>
      <c r="D493" s="18"/>
    </row>
    <row r="494" spans="3:4">
      <c r="C494" s="18"/>
      <c r="D494" s="18"/>
    </row>
    <row r="495" spans="3:4">
      <c r="C495" s="18"/>
      <c r="D495" s="18"/>
    </row>
    <row r="496" spans="3:4">
      <c r="C496" s="18"/>
      <c r="D496" s="18"/>
    </row>
    <row r="497" spans="3:4">
      <c r="C497" s="18"/>
      <c r="D497" s="18"/>
    </row>
    <row r="498" spans="3:4">
      <c r="C498" s="18"/>
      <c r="D498" s="18"/>
    </row>
    <row r="499" spans="3:4">
      <c r="C499" s="18"/>
      <c r="D499" s="18"/>
    </row>
    <row r="500" spans="3:4">
      <c r="C500" s="18"/>
      <c r="D500" s="18"/>
    </row>
    <row r="501" spans="3:4">
      <c r="C501" s="18"/>
      <c r="D501" s="18"/>
    </row>
    <row r="502" spans="3:4">
      <c r="C502" s="18"/>
      <c r="D502" s="18"/>
    </row>
    <row r="503" spans="3:4">
      <c r="C503" s="18"/>
      <c r="D503" s="18"/>
    </row>
    <row r="504" spans="3:4">
      <c r="C504" s="18"/>
      <c r="D504" s="18"/>
    </row>
    <row r="505" spans="3:4">
      <c r="C505" s="18"/>
      <c r="D505" s="18"/>
    </row>
    <row r="506" spans="3:4">
      <c r="C506" s="18"/>
      <c r="D506" s="18"/>
    </row>
    <row r="507" spans="3:4">
      <c r="C507" s="18"/>
      <c r="D507" s="18"/>
    </row>
    <row r="508" spans="3:4">
      <c r="C508" s="18"/>
      <c r="D508" s="18"/>
    </row>
    <row r="509" spans="3:4">
      <c r="C509" s="18"/>
      <c r="D509" s="18"/>
    </row>
    <row r="510" spans="3:4">
      <c r="C510" s="18"/>
      <c r="D510" s="18"/>
    </row>
    <row r="511" spans="3:4">
      <c r="C511" s="18"/>
      <c r="D511" s="18"/>
    </row>
    <row r="512" spans="3:4">
      <c r="C512" s="18"/>
      <c r="D512" s="18"/>
    </row>
    <row r="513" spans="3:4">
      <c r="C513" s="18"/>
      <c r="D513" s="18"/>
    </row>
    <row r="514" spans="3:4">
      <c r="C514" s="18"/>
      <c r="D514" s="18"/>
    </row>
    <row r="515" spans="3:4">
      <c r="C515" s="18"/>
      <c r="D515" s="18"/>
    </row>
    <row r="516" spans="3:4">
      <c r="C516" s="18"/>
      <c r="D516" s="18"/>
    </row>
    <row r="517" spans="3:4">
      <c r="C517" s="18"/>
      <c r="D517" s="18"/>
    </row>
    <row r="518" spans="3:4">
      <c r="C518" s="18"/>
      <c r="D518" s="18"/>
    </row>
    <row r="519" spans="3:4">
      <c r="C519" s="18"/>
      <c r="D519" s="18"/>
    </row>
    <row r="520" spans="3:4">
      <c r="C520" s="18"/>
      <c r="D520" s="18"/>
    </row>
    <row r="521" spans="3:4">
      <c r="C521" s="18"/>
      <c r="D521" s="18"/>
    </row>
    <row r="522" spans="3:4">
      <c r="C522" s="18"/>
      <c r="D522" s="18"/>
    </row>
    <row r="523" spans="3:4">
      <c r="C523" s="18"/>
      <c r="D523" s="18"/>
    </row>
    <row r="524" spans="3:4">
      <c r="C524" s="18"/>
      <c r="D524" s="18"/>
    </row>
    <row r="525" spans="3:4">
      <c r="C525" s="18"/>
      <c r="D525" s="18"/>
    </row>
    <row r="526" spans="3:4">
      <c r="C526" s="18"/>
      <c r="D526" s="18"/>
    </row>
    <row r="527" spans="3:4">
      <c r="C527" s="18"/>
      <c r="D527" s="18"/>
    </row>
    <row r="528" spans="3:4">
      <c r="C528" s="18"/>
      <c r="D528" s="18"/>
    </row>
    <row r="529" spans="3:4">
      <c r="C529" s="18"/>
      <c r="D529" s="18"/>
    </row>
    <row r="530" spans="3:4">
      <c r="C530" s="18"/>
      <c r="D530" s="18"/>
    </row>
    <row r="531" spans="3:4">
      <c r="C531" s="18"/>
      <c r="D531" s="18"/>
    </row>
    <row r="532" spans="3:4">
      <c r="C532" s="18"/>
      <c r="D532" s="18"/>
    </row>
    <row r="533" spans="3:4">
      <c r="C533" s="18"/>
      <c r="D533" s="18"/>
    </row>
    <row r="534" spans="3:4">
      <c r="C534" s="18"/>
      <c r="D534" s="18"/>
    </row>
    <row r="535" spans="3:4">
      <c r="C535" s="18"/>
      <c r="D535" s="18"/>
    </row>
    <row r="536" spans="3:4">
      <c r="C536" s="18"/>
      <c r="D536" s="18"/>
    </row>
    <row r="537" spans="3:4">
      <c r="C537" s="18"/>
      <c r="D537" s="18"/>
    </row>
    <row r="538" spans="3:4">
      <c r="C538" s="18"/>
      <c r="D538" s="18"/>
    </row>
    <row r="539" spans="3:4">
      <c r="C539" s="18"/>
      <c r="D539" s="18"/>
    </row>
    <row r="540" spans="3:4">
      <c r="C540" s="18"/>
      <c r="D540" s="18"/>
    </row>
    <row r="541" spans="3:4">
      <c r="C541" s="18"/>
      <c r="D541" s="18"/>
    </row>
    <row r="542" spans="3:4">
      <c r="C542" s="18"/>
      <c r="D542" s="18"/>
    </row>
    <row r="543" spans="3:4">
      <c r="C543" s="18"/>
      <c r="D543" s="18"/>
    </row>
    <row r="544" spans="3:4">
      <c r="C544" s="18"/>
      <c r="D544" s="18"/>
    </row>
    <row r="545" spans="3:4">
      <c r="C545" s="18"/>
      <c r="D545" s="18"/>
    </row>
    <row r="546" spans="3:4">
      <c r="C546" s="18"/>
      <c r="D546" s="18"/>
    </row>
    <row r="547" spans="3:4">
      <c r="C547" s="18"/>
      <c r="D547" s="18"/>
    </row>
    <row r="548" spans="3:4">
      <c r="C548" s="18"/>
      <c r="D548" s="18"/>
    </row>
    <row r="549" spans="3:4">
      <c r="C549" s="18"/>
      <c r="D549" s="18"/>
    </row>
    <row r="550" spans="3:4">
      <c r="C550" s="18"/>
      <c r="D550" s="18"/>
    </row>
    <row r="551" spans="3:4">
      <c r="C551" s="18"/>
      <c r="D551" s="18"/>
    </row>
    <row r="552" spans="3:4">
      <c r="C552" s="18"/>
      <c r="D552" s="18"/>
    </row>
    <row r="553" spans="3:4">
      <c r="C553" s="18"/>
      <c r="D553" s="18"/>
    </row>
    <row r="554" spans="3:4">
      <c r="C554" s="18"/>
      <c r="D554" s="18"/>
    </row>
    <row r="555" spans="3:4">
      <c r="C555" s="18"/>
      <c r="D555" s="18"/>
    </row>
    <row r="556" spans="3:4">
      <c r="C556" s="18"/>
      <c r="D556" s="18"/>
    </row>
    <row r="557" spans="3:4">
      <c r="C557" s="18"/>
      <c r="D557" s="18"/>
    </row>
    <row r="558" spans="3:4">
      <c r="C558" s="18"/>
      <c r="D558" s="18"/>
    </row>
    <row r="559" spans="3:4">
      <c r="C559" s="18"/>
      <c r="D559" s="18"/>
    </row>
    <row r="560" spans="3:4">
      <c r="C560" s="18"/>
      <c r="D560" s="18"/>
    </row>
    <row r="561" spans="3:4">
      <c r="C561" s="18"/>
      <c r="D561" s="18"/>
    </row>
    <row r="562" spans="3:4">
      <c r="C562" s="18"/>
      <c r="D562" s="18"/>
    </row>
    <row r="563" spans="3:4">
      <c r="C563" s="18"/>
      <c r="D563" s="18"/>
    </row>
    <row r="564" spans="3:4">
      <c r="C564" s="18"/>
      <c r="D564" s="18"/>
    </row>
    <row r="565" spans="3:4">
      <c r="C565" s="18"/>
      <c r="D565" s="18"/>
    </row>
    <row r="566" spans="3:4">
      <c r="C566" s="18"/>
      <c r="D566" s="18"/>
    </row>
    <row r="567" spans="3:4">
      <c r="C567" s="18"/>
      <c r="D567" s="18"/>
    </row>
    <row r="568" spans="3:4">
      <c r="C568" s="18"/>
      <c r="D568" s="18"/>
    </row>
    <row r="569" spans="3:4">
      <c r="C569" s="18"/>
      <c r="D569" s="18"/>
    </row>
    <row r="570" spans="3:4">
      <c r="C570" s="18"/>
      <c r="D570" s="18"/>
    </row>
    <row r="571" spans="3:4">
      <c r="C571" s="18"/>
      <c r="D571" s="18"/>
    </row>
    <row r="572" spans="3:4">
      <c r="C572" s="18"/>
      <c r="D572" s="18"/>
    </row>
    <row r="573" spans="3:4">
      <c r="C573" s="18"/>
      <c r="D573" s="18"/>
    </row>
    <row r="574" spans="3:4">
      <c r="C574" s="18"/>
      <c r="D574" s="18"/>
    </row>
    <row r="575" spans="3:4">
      <c r="C575" s="18"/>
      <c r="D575" s="18"/>
    </row>
    <row r="576" spans="3:4">
      <c r="C576" s="18"/>
      <c r="D576" s="18"/>
    </row>
    <row r="577" spans="3:4">
      <c r="C577" s="18"/>
      <c r="D577" s="18"/>
    </row>
    <row r="578" spans="3:4">
      <c r="C578" s="18"/>
      <c r="D578" s="18"/>
    </row>
    <row r="579" spans="3:4">
      <c r="C579" s="18"/>
      <c r="D579" s="18"/>
    </row>
    <row r="580" spans="3:4">
      <c r="C580" s="18"/>
      <c r="D580" s="18"/>
    </row>
    <row r="581" spans="3:4">
      <c r="C581" s="18"/>
      <c r="D581" s="18"/>
    </row>
    <row r="582" spans="3:4">
      <c r="C582" s="18"/>
      <c r="D582" s="18"/>
    </row>
    <row r="583" spans="3:4">
      <c r="C583" s="18"/>
      <c r="D583" s="18"/>
    </row>
    <row r="584" spans="3:4">
      <c r="C584" s="18"/>
      <c r="D584" s="18"/>
    </row>
    <row r="585" spans="3:4">
      <c r="C585" s="18"/>
      <c r="D585" s="18"/>
    </row>
    <row r="586" spans="3:4">
      <c r="C586" s="18"/>
      <c r="D586" s="18"/>
    </row>
    <row r="587" spans="3:4">
      <c r="C587" s="18"/>
      <c r="D587" s="18"/>
    </row>
    <row r="588" spans="3:4">
      <c r="C588" s="18"/>
      <c r="D588" s="18"/>
    </row>
    <row r="589" spans="3:4">
      <c r="C589" s="18"/>
      <c r="D589" s="18"/>
    </row>
    <row r="590" spans="3:4">
      <c r="C590" s="18"/>
      <c r="D590" s="18"/>
    </row>
    <row r="591" spans="3:4">
      <c r="C591" s="18"/>
      <c r="D591" s="18"/>
    </row>
    <row r="592" spans="3:4">
      <c r="C592" s="18"/>
      <c r="D592" s="18"/>
    </row>
    <row r="593" spans="3:4">
      <c r="C593" s="18"/>
      <c r="D593" s="18"/>
    </row>
    <row r="594" spans="3:4">
      <c r="C594" s="18"/>
      <c r="D594" s="18"/>
    </row>
    <row r="595" spans="3:4">
      <c r="C595" s="18"/>
      <c r="D595" s="18"/>
    </row>
    <row r="596" spans="3:4">
      <c r="C596" s="18"/>
      <c r="D596" s="18"/>
    </row>
    <row r="597" spans="3:4">
      <c r="C597" s="18"/>
      <c r="D597" s="18"/>
    </row>
    <row r="598" spans="3:4">
      <c r="C598" s="18"/>
      <c r="D598" s="18"/>
    </row>
    <row r="599" spans="3:4">
      <c r="C599" s="18"/>
      <c r="D599" s="18"/>
    </row>
    <row r="600" spans="3:4">
      <c r="C600" s="18"/>
      <c r="D600" s="18"/>
    </row>
    <row r="601" spans="3:4">
      <c r="C601" s="18"/>
      <c r="D601" s="18"/>
    </row>
    <row r="602" spans="3:4">
      <c r="C602" s="18"/>
      <c r="D602" s="18"/>
    </row>
    <row r="603" spans="3:4">
      <c r="C603" s="18"/>
      <c r="D603" s="18"/>
    </row>
    <row r="604" spans="3:4">
      <c r="C604" s="18"/>
      <c r="D604" s="18"/>
    </row>
    <row r="605" spans="3:4">
      <c r="C605" s="18"/>
      <c r="D605" s="18"/>
    </row>
    <row r="606" spans="3:4">
      <c r="C606" s="18"/>
      <c r="D606" s="18"/>
    </row>
    <row r="607" spans="3:4">
      <c r="C607" s="18"/>
      <c r="D607" s="18"/>
    </row>
    <row r="608" spans="3:4">
      <c r="C608" s="18"/>
      <c r="D608" s="18"/>
    </row>
    <row r="609" spans="3:4">
      <c r="C609" s="18"/>
      <c r="D609" s="18"/>
    </row>
    <row r="610" spans="3:4">
      <c r="C610" s="18"/>
      <c r="D610" s="18"/>
    </row>
    <row r="611" spans="3:4">
      <c r="C611" s="18"/>
      <c r="D611" s="18"/>
    </row>
    <row r="612" spans="3:4">
      <c r="C612" s="18"/>
      <c r="D612" s="18"/>
    </row>
    <row r="613" spans="3:4">
      <c r="C613" s="18"/>
      <c r="D613" s="18"/>
    </row>
    <row r="614" spans="3:4">
      <c r="C614" s="18"/>
      <c r="D614" s="18"/>
    </row>
    <row r="615" spans="3:4">
      <c r="C615" s="18"/>
      <c r="D615" s="18"/>
    </row>
    <row r="616" spans="3:4">
      <c r="C616" s="18"/>
      <c r="D616" s="18"/>
    </row>
    <row r="617" spans="3:4">
      <c r="C617" s="18"/>
      <c r="D617" s="18"/>
    </row>
    <row r="618" spans="3:4">
      <c r="C618" s="18"/>
      <c r="D618" s="18"/>
    </row>
    <row r="619" spans="3:4">
      <c r="C619" s="18"/>
      <c r="D619" s="18"/>
    </row>
    <row r="620" spans="3:4">
      <c r="C620" s="18"/>
      <c r="D620" s="18"/>
    </row>
    <row r="621" spans="3:4">
      <c r="C621" s="18"/>
      <c r="D621" s="18"/>
    </row>
    <row r="622" spans="3:4">
      <c r="C622" s="18"/>
      <c r="D622" s="18"/>
    </row>
    <row r="623" spans="3:4">
      <c r="C623" s="18"/>
      <c r="D623" s="18"/>
    </row>
    <row r="624" spans="3:4">
      <c r="C624" s="18"/>
      <c r="D624" s="18"/>
    </row>
    <row r="625" spans="3:4">
      <c r="C625" s="18"/>
      <c r="D625" s="18"/>
    </row>
    <row r="626" spans="3:4">
      <c r="C626" s="18"/>
      <c r="D626" s="18"/>
    </row>
    <row r="627" spans="3:4">
      <c r="C627" s="18"/>
      <c r="D627" s="18"/>
    </row>
    <row r="628" spans="3:4">
      <c r="C628" s="18"/>
      <c r="D628" s="18"/>
    </row>
    <row r="629" spans="3:4">
      <c r="C629" s="18"/>
      <c r="D629" s="18"/>
    </row>
    <row r="630" spans="3:4">
      <c r="C630" s="18"/>
      <c r="D630" s="18"/>
    </row>
    <row r="631" spans="3:4">
      <c r="C631" s="18"/>
      <c r="D631" s="18"/>
    </row>
    <row r="632" spans="3:4">
      <c r="C632" s="18"/>
      <c r="D632" s="18"/>
    </row>
    <row r="633" spans="3:4">
      <c r="C633" s="18"/>
      <c r="D633" s="18"/>
    </row>
    <row r="634" spans="3:4">
      <c r="C634" s="18"/>
      <c r="D634" s="18"/>
    </row>
    <row r="635" spans="3:4">
      <c r="C635" s="18"/>
      <c r="D635" s="18"/>
    </row>
    <row r="636" spans="3:4">
      <c r="C636" s="18"/>
      <c r="D636" s="18"/>
    </row>
    <row r="637" spans="3:4">
      <c r="C637" s="18"/>
      <c r="D637" s="18"/>
    </row>
    <row r="638" spans="3:4">
      <c r="C638" s="18"/>
      <c r="D638" s="18"/>
    </row>
    <row r="639" spans="3:4">
      <c r="C639" s="18"/>
      <c r="D639" s="18"/>
    </row>
    <row r="640" spans="3:4">
      <c r="C640" s="18"/>
      <c r="D640" s="18"/>
    </row>
    <row r="641" spans="3:4">
      <c r="C641" s="18"/>
      <c r="D641" s="18"/>
    </row>
    <row r="642" spans="3:4">
      <c r="C642" s="18"/>
      <c r="D642" s="18"/>
    </row>
    <row r="643" spans="3:4">
      <c r="C643" s="18"/>
      <c r="D643" s="18"/>
    </row>
    <row r="644" spans="3:4">
      <c r="C644" s="18"/>
      <c r="D644" s="18"/>
    </row>
    <row r="645" spans="3:4">
      <c r="C645" s="18"/>
      <c r="D645" s="18"/>
    </row>
    <row r="646" spans="3:4">
      <c r="C646" s="18"/>
      <c r="D646" s="18"/>
    </row>
    <row r="647" spans="3:4">
      <c r="C647" s="18"/>
      <c r="D647" s="18"/>
    </row>
    <row r="648" spans="3:4">
      <c r="C648" s="18"/>
      <c r="D648" s="18"/>
    </row>
    <row r="649" spans="3:4">
      <c r="C649" s="18"/>
      <c r="D649" s="18"/>
    </row>
    <row r="650" spans="3:4">
      <c r="C650" s="18"/>
      <c r="D650" s="18"/>
    </row>
    <row r="651" spans="3:4">
      <c r="C651" s="18"/>
      <c r="D651" s="18"/>
    </row>
    <row r="652" spans="3:4">
      <c r="C652" s="18"/>
      <c r="D652" s="18"/>
    </row>
    <row r="653" spans="3:4">
      <c r="C653" s="18"/>
      <c r="D653" s="18"/>
    </row>
    <row r="654" spans="3:4">
      <c r="C654" s="18"/>
      <c r="D654" s="18"/>
    </row>
    <row r="655" spans="3:4">
      <c r="C655" s="18"/>
      <c r="D655" s="18"/>
    </row>
    <row r="656" spans="3:4">
      <c r="C656" s="18"/>
      <c r="D656" s="18"/>
    </row>
    <row r="657" spans="3:4">
      <c r="C657" s="18"/>
      <c r="D657" s="18"/>
    </row>
    <row r="658" spans="3:4">
      <c r="C658" s="18"/>
      <c r="D658" s="18"/>
    </row>
    <row r="659" spans="3:4">
      <c r="C659" s="18"/>
      <c r="D659" s="18"/>
    </row>
    <row r="660" spans="3:4">
      <c r="C660" s="18"/>
      <c r="D660" s="18"/>
    </row>
    <row r="661" spans="3:4">
      <c r="C661" s="18"/>
      <c r="D661" s="18"/>
    </row>
    <row r="662" spans="3:4">
      <c r="C662" s="18"/>
      <c r="D662" s="18"/>
    </row>
    <row r="663" spans="3:4">
      <c r="C663" s="18"/>
      <c r="D663" s="18"/>
    </row>
    <row r="664" spans="3:4">
      <c r="C664" s="18"/>
      <c r="D664" s="18"/>
    </row>
    <row r="665" spans="3:4">
      <c r="C665" s="18"/>
      <c r="D665" s="18"/>
    </row>
    <row r="666" spans="3:4">
      <c r="C666" s="18"/>
      <c r="D666" s="18"/>
    </row>
    <row r="667" spans="3:4">
      <c r="C667" s="18"/>
      <c r="D667" s="18"/>
    </row>
    <row r="668" spans="3:4">
      <c r="C668" s="18"/>
      <c r="D668" s="18"/>
    </row>
    <row r="669" spans="3:4">
      <c r="C669" s="18"/>
      <c r="D669" s="18"/>
    </row>
    <row r="670" spans="3:4">
      <c r="C670" s="18"/>
      <c r="D670" s="18"/>
    </row>
    <row r="671" spans="3:4">
      <c r="C671" s="18"/>
      <c r="D671" s="18"/>
    </row>
    <row r="672" spans="3:4">
      <c r="C672" s="18"/>
      <c r="D672" s="18"/>
    </row>
    <row r="673" spans="3:4">
      <c r="C673" s="18"/>
      <c r="D673" s="18"/>
    </row>
    <row r="674" spans="3:4">
      <c r="C674" s="18"/>
      <c r="D674" s="18"/>
    </row>
    <row r="675" spans="3:4">
      <c r="C675" s="18"/>
      <c r="D675" s="18"/>
    </row>
    <row r="676" spans="3:4">
      <c r="C676" s="18"/>
      <c r="D676" s="18"/>
    </row>
    <row r="677" spans="3:4">
      <c r="C677" s="18"/>
      <c r="D677" s="18"/>
    </row>
    <row r="678" spans="3:4">
      <c r="C678" s="18"/>
      <c r="D678" s="18"/>
    </row>
    <row r="679" spans="3:4">
      <c r="C679" s="18"/>
      <c r="D679" s="18"/>
    </row>
    <row r="680" spans="3:4">
      <c r="C680" s="18"/>
      <c r="D680" s="18"/>
    </row>
    <row r="681" spans="3:4">
      <c r="C681" s="18"/>
      <c r="D681" s="18"/>
    </row>
    <row r="682" spans="3:4">
      <c r="C682" s="18"/>
      <c r="D682" s="18"/>
    </row>
    <row r="683" spans="3:4">
      <c r="C683" s="18"/>
      <c r="D683" s="18"/>
    </row>
    <row r="684" spans="3:4">
      <c r="C684" s="18"/>
      <c r="D684" s="18"/>
    </row>
    <row r="685" spans="3:4">
      <c r="C685" s="18"/>
      <c r="D685" s="18"/>
    </row>
    <row r="686" spans="3:4">
      <c r="C686" s="18"/>
      <c r="D686" s="18"/>
    </row>
    <row r="687" spans="3:4">
      <c r="C687" s="18"/>
      <c r="D687" s="18"/>
    </row>
    <row r="688" spans="3:4">
      <c r="C688" s="18"/>
      <c r="D688" s="18"/>
    </row>
    <row r="689" spans="3:4">
      <c r="C689" s="18"/>
      <c r="D689" s="18"/>
    </row>
    <row r="690" spans="3:4">
      <c r="C690" s="18"/>
      <c r="D690" s="18"/>
    </row>
    <row r="691" spans="3:4">
      <c r="C691" s="18"/>
      <c r="D691" s="18"/>
    </row>
    <row r="692" spans="3:4">
      <c r="C692" s="18"/>
      <c r="D692" s="18"/>
    </row>
    <row r="693" spans="3:4">
      <c r="C693" s="18"/>
      <c r="D693" s="18"/>
    </row>
    <row r="694" spans="3:4">
      <c r="C694" s="18"/>
      <c r="D694" s="18"/>
    </row>
    <row r="695" spans="3:4">
      <c r="C695" s="18"/>
      <c r="D695" s="18"/>
    </row>
    <row r="696" spans="3:4">
      <c r="C696" s="18"/>
      <c r="D696" s="18"/>
    </row>
    <row r="697" spans="3:4">
      <c r="C697" s="18"/>
      <c r="D697" s="18"/>
    </row>
    <row r="698" spans="3:4">
      <c r="C698" s="18"/>
      <c r="D698" s="18"/>
    </row>
    <row r="699" spans="3:4">
      <c r="C699" s="18"/>
      <c r="D699" s="18"/>
    </row>
    <row r="700" spans="3:4">
      <c r="C700" s="18"/>
      <c r="D700" s="18"/>
    </row>
    <row r="701" spans="3:4">
      <c r="C701" s="18"/>
      <c r="D701" s="18"/>
    </row>
    <row r="702" spans="3:4">
      <c r="C702" s="18"/>
      <c r="D702" s="18"/>
    </row>
    <row r="703" spans="3:4">
      <c r="C703" s="18"/>
      <c r="D703" s="18"/>
    </row>
    <row r="704" spans="3:4">
      <c r="C704" s="18"/>
      <c r="D704" s="18"/>
    </row>
    <row r="705" spans="3:4">
      <c r="C705" s="18"/>
      <c r="D705" s="18"/>
    </row>
    <row r="706" spans="3:4">
      <c r="C706" s="18"/>
      <c r="D706" s="18"/>
    </row>
    <row r="707" spans="3:4">
      <c r="C707" s="18"/>
      <c r="D707" s="18"/>
    </row>
    <row r="708" spans="3:4">
      <c r="C708" s="18"/>
      <c r="D708" s="18"/>
    </row>
    <row r="709" spans="3:4">
      <c r="C709" s="18"/>
      <c r="D709" s="18"/>
    </row>
    <row r="710" spans="3:4">
      <c r="C710" s="18"/>
      <c r="D710" s="18"/>
    </row>
    <row r="711" spans="3:4">
      <c r="C711" s="18"/>
      <c r="D711" s="18"/>
    </row>
    <row r="712" spans="3:4">
      <c r="C712" s="18"/>
      <c r="D712" s="18"/>
    </row>
    <row r="713" spans="3:4">
      <c r="C713" s="18"/>
      <c r="D713" s="18"/>
    </row>
    <row r="714" spans="3:4">
      <c r="C714" s="18"/>
      <c r="D714" s="18"/>
    </row>
    <row r="715" spans="3:4">
      <c r="C715" s="18"/>
      <c r="D715" s="18"/>
    </row>
    <row r="716" spans="3:4">
      <c r="C716" s="18"/>
      <c r="D716" s="18"/>
    </row>
    <row r="717" spans="3:4">
      <c r="C717" s="18"/>
      <c r="D717" s="18"/>
    </row>
    <row r="718" spans="3:4">
      <c r="C718" s="18"/>
      <c r="D718" s="18"/>
    </row>
    <row r="719" spans="3:4">
      <c r="C719" s="18"/>
      <c r="D719" s="18"/>
    </row>
    <row r="720" spans="3:4">
      <c r="C720" s="18"/>
      <c r="D720" s="18"/>
    </row>
    <row r="721" spans="3:4">
      <c r="C721" s="18"/>
      <c r="D721" s="18"/>
    </row>
    <row r="722" spans="3:4">
      <c r="C722" s="18"/>
      <c r="D722" s="18"/>
    </row>
    <row r="723" spans="3:4">
      <c r="C723" s="18"/>
      <c r="D723" s="18"/>
    </row>
    <row r="724" spans="3:4">
      <c r="C724" s="18"/>
      <c r="D724" s="18"/>
    </row>
    <row r="725" spans="3:4">
      <c r="C725" s="18"/>
      <c r="D725" s="18"/>
    </row>
    <row r="726" spans="3:4">
      <c r="C726" s="18"/>
      <c r="D726" s="18"/>
    </row>
    <row r="727" spans="3:4">
      <c r="C727" s="18"/>
      <c r="D727" s="18"/>
    </row>
    <row r="728" spans="3:4">
      <c r="C728" s="18"/>
      <c r="D728" s="18"/>
    </row>
    <row r="729" spans="3:4">
      <c r="C729" s="18"/>
      <c r="D729" s="18"/>
    </row>
    <row r="730" spans="3:4">
      <c r="C730" s="18"/>
      <c r="D730" s="18"/>
    </row>
    <row r="731" spans="3:4">
      <c r="C731" s="18"/>
      <c r="D731" s="18"/>
    </row>
    <row r="732" spans="3:4">
      <c r="C732" s="18"/>
      <c r="D732" s="18"/>
    </row>
    <row r="733" spans="3:4">
      <c r="C733" s="18"/>
      <c r="D733" s="18"/>
    </row>
    <row r="734" spans="3:4">
      <c r="C734" s="18"/>
      <c r="D734" s="18"/>
    </row>
    <row r="735" spans="3:4">
      <c r="C735" s="18"/>
      <c r="D735" s="18"/>
    </row>
    <row r="736" spans="3:4">
      <c r="C736" s="18"/>
      <c r="D736" s="18"/>
    </row>
    <row r="737" spans="3:4">
      <c r="C737" s="18"/>
      <c r="D737" s="18"/>
    </row>
    <row r="738" spans="3:4">
      <c r="C738" s="18"/>
      <c r="D738" s="18"/>
    </row>
    <row r="739" spans="3:4">
      <c r="C739" s="18"/>
      <c r="D739" s="18"/>
    </row>
    <row r="740" spans="3:4">
      <c r="C740" s="18"/>
      <c r="D740" s="18"/>
    </row>
    <row r="741" spans="3:4">
      <c r="C741" s="18"/>
      <c r="D741" s="18"/>
    </row>
    <row r="742" spans="3:4">
      <c r="C742" s="18"/>
      <c r="D742" s="18"/>
    </row>
    <row r="743" spans="3:4">
      <c r="C743" s="18"/>
      <c r="D743" s="18"/>
    </row>
    <row r="744" spans="3:4">
      <c r="C744" s="18"/>
      <c r="D744" s="18"/>
    </row>
    <row r="745" spans="3:4">
      <c r="C745" s="18"/>
      <c r="D745" s="18"/>
    </row>
    <row r="746" spans="3:4">
      <c r="C746" s="18"/>
      <c r="D746" s="18"/>
    </row>
    <row r="747" spans="3:4">
      <c r="C747" s="18"/>
      <c r="D747" s="18"/>
    </row>
    <row r="748" spans="3:4">
      <c r="C748" s="18"/>
      <c r="D748" s="18"/>
    </row>
    <row r="749" spans="3:4">
      <c r="C749" s="18"/>
      <c r="D749" s="18"/>
    </row>
    <row r="750" spans="3:4">
      <c r="C750" s="18"/>
      <c r="D750" s="18"/>
    </row>
    <row r="751" spans="3:4">
      <c r="C751" s="18"/>
      <c r="D751" s="18"/>
    </row>
    <row r="752" spans="3:4">
      <c r="C752" s="18"/>
      <c r="D752" s="18"/>
    </row>
    <row r="753" spans="3:4">
      <c r="C753" s="18"/>
      <c r="D753" s="18"/>
    </row>
    <row r="754" spans="3:4">
      <c r="C754" s="18"/>
      <c r="D754" s="18"/>
    </row>
    <row r="755" spans="3:4">
      <c r="C755" s="18"/>
      <c r="D755" s="18"/>
    </row>
    <row r="756" spans="3:4">
      <c r="C756" s="18"/>
      <c r="D756" s="18"/>
    </row>
    <row r="757" spans="3:4">
      <c r="C757" s="18"/>
      <c r="D757" s="18"/>
    </row>
    <row r="758" spans="3:4">
      <c r="C758" s="18"/>
      <c r="D758" s="18"/>
    </row>
    <row r="759" spans="3:4">
      <c r="C759" s="18"/>
      <c r="D759" s="18"/>
    </row>
    <row r="760" spans="3:4">
      <c r="C760" s="18"/>
      <c r="D760" s="18"/>
    </row>
    <row r="761" spans="3:4">
      <c r="C761" s="18"/>
      <c r="D761" s="18"/>
    </row>
    <row r="762" spans="3:4">
      <c r="C762" s="18"/>
      <c r="D762" s="18"/>
    </row>
    <row r="763" spans="3:4">
      <c r="C763" s="18"/>
      <c r="D763" s="18"/>
    </row>
    <row r="764" spans="3:4">
      <c r="C764" s="18"/>
      <c r="D764" s="18"/>
    </row>
    <row r="765" spans="3:4">
      <c r="C765" s="18"/>
      <c r="D765" s="18"/>
    </row>
    <row r="766" spans="3:4">
      <c r="C766" s="18"/>
      <c r="D766" s="18"/>
    </row>
    <row r="767" spans="3:4">
      <c r="C767" s="18"/>
      <c r="D767" s="18"/>
    </row>
    <row r="768" spans="3:4">
      <c r="C768" s="18"/>
      <c r="D768" s="18"/>
    </row>
    <row r="769" spans="3:4">
      <c r="C769" s="18"/>
      <c r="D769" s="18"/>
    </row>
    <row r="770" spans="3:4">
      <c r="C770" s="18"/>
      <c r="D770" s="18"/>
    </row>
    <row r="771" spans="3:4">
      <c r="C771" s="18"/>
      <c r="D771" s="18"/>
    </row>
    <row r="772" spans="3:4">
      <c r="C772" s="18"/>
      <c r="D772" s="18"/>
    </row>
    <row r="773" spans="3:4">
      <c r="C773" s="18"/>
      <c r="D773" s="18"/>
    </row>
    <row r="774" spans="3:4">
      <c r="C774" s="18"/>
      <c r="D774" s="18"/>
    </row>
    <row r="775" spans="3:4">
      <c r="C775" s="18"/>
      <c r="D775" s="18"/>
    </row>
    <row r="776" spans="3:4">
      <c r="C776" s="18"/>
      <c r="D776" s="18"/>
    </row>
    <row r="777" spans="3:4">
      <c r="C777" s="18"/>
      <c r="D777" s="18"/>
    </row>
    <row r="778" spans="3:4">
      <c r="C778" s="18"/>
      <c r="D778" s="18"/>
    </row>
    <row r="779" spans="3:4">
      <c r="C779" s="18"/>
      <c r="D779" s="18"/>
    </row>
    <row r="780" spans="3:4">
      <c r="C780" s="18"/>
      <c r="D780" s="18"/>
    </row>
    <row r="781" spans="3:4">
      <c r="C781" s="18"/>
      <c r="D781" s="18"/>
    </row>
    <row r="782" spans="3:4">
      <c r="C782" s="18"/>
      <c r="D782" s="18"/>
    </row>
    <row r="783" spans="3:4">
      <c r="C783" s="18"/>
      <c r="D783" s="18"/>
    </row>
    <row r="784" spans="3:4">
      <c r="C784" s="18"/>
      <c r="D784" s="18"/>
    </row>
    <row r="785" spans="3:4">
      <c r="C785" s="18"/>
      <c r="D785" s="18"/>
    </row>
    <row r="786" spans="3:4">
      <c r="C786" s="18"/>
      <c r="D786" s="18"/>
    </row>
    <row r="787" spans="3:4">
      <c r="C787" s="18"/>
      <c r="D787" s="18"/>
    </row>
    <row r="788" spans="3:4">
      <c r="C788" s="18"/>
      <c r="D788" s="18"/>
    </row>
    <row r="789" spans="3:4">
      <c r="C789" s="18"/>
      <c r="D789" s="18"/>
    </row>
    <row r="790" spans="3:4">
      <c r="C790" s="18"/>
      <c r="D790" s="18"/>
    </row>
    <row r="791" spans="3:4">
      <c r="C791" s="18"/>
      <c r="D791" s="18"/>
    </row>
    <row r="792" spans="3:4">
      <c r="C792" s="18"/>
      <c r="D792" s="18"/>
    </row>
    <row r="793" spans="3:4">
      <c r="C793" s="18"/>
      <c r="D793" s="18"/>
    </row>
    <row r="794" spans="3:4">
      <c r="C794" s="18"/>
      <c r="D794" s="18"/>
    </row>
    <row r="795" spans="3:4">
      <c r="C795" s="18"/>
      <c r="D795" s="18"/>
    </row>
    <row r="796" spans="3:4">
      <c r="C796" s="18"/>
      <c r="D796" s="18"/>
    </row>
    <row r="797" spans="3:4">
      <c r="C797" s="18"/>
      <c r="D797" s="18"/>
    </row>
    <row r="798" spans="3:4">
      <c r="C798" s="18"/>
      <c r="D798" s="18"/>
    </row>
    <row r="799" spans="3:4">
      <c r="C799" s="18"/>
      <c r="D799" s="18"/>
    </row>
    <row r="800" spans="3:4">
      <c r="C800" s="18"/>
      <c r="D800" s="18"/>
    </row>
    <row r="801" spans="3:4">
      <c r="C801" s="18"/>
      <c r="D801" s="18"/>
    </row>
    <row r="802" spans="3:4">
      <c r="C802" s="18"/>
      <c r="D802" s="18"/>
    </row>
    <row r="803" spans="3:4">
      <c r="C803" s="18"/>
      <c r="D803" s="18"/>
    </row>
    <row r="804" spans="3:4">
      <c r="C804" s="18"/>
      <c r="D804" s="18"/>
    </row>
    <row r="805" spans="3:4">
      <c r="C805" s="18"/>
      <c r="D805" s="18"/>
    </row>
    <row r="806" spans="3:4">
      <c r="C806" s="18"/>
      <c r="D806" s="18"/>
    </row>
    <row r="807" spans="3:4">
      <c r="C807" s="18"/>
      <c r="D807" s="18"/>
    </row>
    <row r="808" spans="3:4">
      <c r="C808" s="18"/>
      <c r="D808" s="18"/>
    </row>
    <row r="809" spans="3:4">
      <c r="C809" s="18"/>
      <c r="D809" s="18"/>
    </row>
    <row r="810" spans="3:4">
      <c r="C810" s="18"/>
      <c r="D810" s="18"/>
    </row>
    <row r="811" spans="3:4">
      <c r="C811" s="18"/>
      <c r="D811" s="18"/>
    </row>
    <row r="812" spans="3:4">
      <c r="C812" s="18"/>
      <c r="D812" s="18"/>
    </row>
    <row r="813" spans="3:4">
      <c r="C813" s="18"/>
      <c r="D813" s="18"/>
    </row>
    <row r="814" spans="3:4">
      <c r="C814" s="18"/>
      <c r="D814" s="18"/>
    </row>
    <row r="815" spans="3:4">
      <c r="C815" s="18"/>
      <c r="D815" s="18"/>
    </row>
    <row r="816" spans="3:4">
      <c r="C816" s="18"/>
      <c r="D816" s="18"/>
    </row>
    <row r="817" spans="3:4">
      <c r="C817" s="18"/>
      <c r="D817" s="18"/>
    </row>
    <row r="818" spans="3:4">
      <c r="C818" s="18"/>
      <c r="D818" s="18"/>
    </row>
    <row r="819" spans="3:4">
      <c r="C819" s="18"/>
      <c r="D819" s="18"/>
    </row>
    <row r="820" spans="3:4">
      <c r="C820" s="18"/>
      <c r="D820" s="18"/>
    </row>
    <row r="821" spans="3:4">
      <c r="C821" s="18"/>
      <c r="D821" s="18"/>
    </row>
    <row r="822" spans="3:4">
      <c r="C822" s="18"/>
      <c r="D822" s="18"/>
    </row>
    <row r="823" spans="3:4">
      <c r="C823" s="18"/>
      <c r="D823" s="18"/>
    </row>
    <row r="824" spans="3:4">
      <c r="C824" s="18"/>
      <c r="D824" s="18"/>
    </row>
    <row r="825" spans="3:4">
      <c r="C825" s="18"/>
      <c r="D825" s="18"/>
    </row>
    <row r="826" spans="3:4">
      <c r="C826" s="18"/>
      <c r="D826" s="18"/>
    </row>
    <row r="827" spans="3:4">
      <c r="C827" s="18"/>
      <c r="D827" s="18"/>
    </row>
    <row r="828" spans="3:4">
      <c r="C828" s="18"/>
      <c r="D828" s="18"/>
    </row>
    <row r="829" spans="3:4">
      <c r="C829" s="18"/>
      <c r="D829" s="18"/>
    </row>
    <row r="830" spans="3:4">
      <c r="C830" s="18"/>
      <c r="D830" s="18"/>
    </row>
    <row r="831" spans="3:4">
      <c r="C831" s="18"/>
      <c r="D831" s="18"/>
    </row>
    <row r="832" spans="3:4">
      <c r="C832" s="18"/>
      <c r="D832" s="18"/>
    </row>
    <row r="833" spans="3:4">
      <c r="C833" s="18"/>
      <c r="D833" s="18"/>
    </row>
    <row r="834" spans="3:4">
      <c r="C834" s="18"/>
      <c r="D834" s="18"/>
    </row>
    <row r="835" spans="3:4">
      <c r="C835" s="18"/>
      <c r="D835" s="18"/>
    </row>
    <row r="836" spans="3:4">
      <c r="C836" s="18"/>
      <c r="D836" s="18"/>
    </row>
    <row r="837" spans="3:4">
      <c r="C837" s="18"/>
      <c r="D837" s="18"/>
    </row>
    <row r="838" spans="3:4">
      <c r="C838" s="18"/>
      <c r="D838" s="18"/>
    </row>
    <row r="839" spans="3:4">
      <c r="C839" s="18"/>
      <c r="D839" s="18"/>
    </row>
    <row r="840" spans="3:4">
      <c r="C840" s="18"/>
      <c r="D840" s="18"/>
    </row>
    <row r="841" spans="3:4">
      <c r="C841" s="18"/>
      <c r="D841" s="18"/>
    </row>
    <row r="842" spans="3:4">
      <c r="C842" s="18"/>
      <c r="D842" s="18"/>
    </row>
    <row r="843" spans="3:4">
      <c r="C843" s="18"/>
      <c r="D843" s="18"/>
    </row>
    <row r="844" spans="3:4">
      <c r="C844" s="18"/>
      <c r="D844" s="18"/>
    </row>
    <row r="845" spans="3:4">
      <c r="C845" s="18"/>
      <c r="D845" s="18"/>
    </row>
    <row r="846" spans="3:4">
      <c r="C846" s="18"/>
      <c r="D846" s="18"/>
    </row>
    <row r="847" spans="3:4">
      <c r="C847" s="18"/>
      <c r="D847" s="18"/>
    </row>
    <row r="848" spans="3:4">
      <c r="C848" s="18"/>
      <c r="D848" s="18"/>
    </row>
    <row r="849" spans="3:4">
      <c r="C849" s="18"/>
      <c r="D849" s="18"/>
    </row>
    <row r="850" spans="3:4">
      <c r="C850" s="18"/>
      <c r="D850" s="18"/>
    </row>
    <row r="851" spans="3:4">
      <c r="C851" s="18"/>
      <c r="D851" s="18"/>
    </row>
    <row r="852" spans="3:4">
      <c r="C852" s="18"/>
      <c r="D852" s="18"/>
    </row>
    <row r="853" spans="3:4">
      <c r="C853" s="18"/>
      <c r="D853" s="18"/>
    </row>
    <row r="854" spans="3:4">
      <c r="C854" s="18"/>
      <c r="D854" s="18"/>
    </row>
    <row r="855" spans="3:4">
      <c r="C855" s="18"/>
      <c r="D855" s="18"/>
    </row>
    <row r="856" spans="3:4">
      <c r="C856" s="18"/>
      <c r="D856" s="18"/>
    </row>
    <row r="857" spans="3:4">
      <c r="C857" s="18"/>
      <c r="D857" s="18"/>
    </row>
    <row r="858" spans="3:4">
      <c r="C858" s="18"/>
      <c r="D858" s="18"/>
    </row>
    <row r="859" spans="3:4">
      <c r="C859" s="18"/>
      <c r="D859" s="18"/>
    </row>
    <row r="860" spans="3:4">
      <c r="C860" s="18"/>
      <c r="D860" s="18"/>
    </row>
    <row r="861" spans="3:4">
      <c r="C861" s="18"/>
      <c r="D861" s="18"/>
    </row>
    <row r="862" spans="3:4">
      <c r="C862" s="18"/>
      <c r="D862" s="18"/>
    </row>
    <row r="863" spans="3:4">
      <c r="C863" s="18"/>
      <c r="D863" s="18"/>
    </row>
    <row r="864" spans="3:4">
      <c r="C864" s="18"/>
      <c r="D864" s="18"/>
    </row>
    <row r="865" spans="3:4">
      <c r="C865" s="18"/>
      <c r="D865" s="18"/>
    </row>
    <row r="866" spans="3:4">
      <c r="C866" s="18"/>
      <c r="D866" s="18"/>
    </row>
    <row r="867" spans="3:4">
      <c r="C867" s="18"/>
      <c r="D867" s="18"/>
    </row>
    <row r="868" spans="3:4">
      <c r="C868" s="18"/>
      <c r="D868" s="18"/>
    </row>
    <row r="869" spans="3:4">
      <c r="C869" s="18"/>
      <c r="D869" s="18"/>
    </row>
    <row r="870" spans="3:4">
      <c r="C870" s="18"/>
      <c r="D870" s="18"/>
    </row>
    <row r="871" spans="3:4">
      <c r="C871" s="18"/>
      <c r="D871" s="18"/>
    </row>
    <row r="872" spans="3:4">
      <c r="C872" s="18"/>
      <c r="D872" s="18"/>
    </row>
    <row r="873" spans="3:4">
      <c r="C873" s="18"/>
      <c r="D873" s="18"/>
    </row>
    <row r="874" spans="3:4">
      <c r="C874" s="18"/>
      <c r="D874" s="18"/>
    </row>
    <row r="875" spans="3:4">
      <c r="C875" s="18"/>
      <c r="D875" s="18"/>
    </row>
    <row r="876" spans="3:4">
      <c r="C876" s="18"/>
      <c r="D876" s="18"/>
    </row>
    <row r="877" spans="3:4">
      <c r="C877" s="18"/>
      <c r="D877" s="18"/>
    </row>
    <row r="878" spans="3:4">
      <c r="C878" s="18"/>
      <c r="D878" s="18"/>
    </row>
    <row r="879" spans="3:4">
      <c r="C879" s="18"/>
      <c r="D879" s="18"/>
    </row>
    <row r="880" spans="3:4">
      <c r="C880" s="18"/>
      <c r="D880" s="18"/>
    </row>
    <row r="881" spans="3:4">
      <c r="C881" s="18"/>
      <c r="D881" s="18"/>
    </row>
    <row r="882" spans="3:4">
      <c r="C882" s="18"/>
      <c r="D882" s="18"/>
    </row>
    <row r="883" spans="3:4">
      <c r="C883" s="18"/>
      <c r="D883" s="18"/>
    </row>
    <row r="884" spans="3:4">
      <c r="C884" s="18"/>
      <c r="D884" s="18"/>
    </row>
    <row r="885" spans="3:4">
      <c r="C885" s="18"/>
      <c r="D885" s="18"/>
    </row>
    <row r="886" spans="3:4">
      <c r="C886" s="18"/>
      <c r="D886" s="18"/>
    </row>
    <row r="887" spans="3:4">
      <c r="C887" s="18"/>
      <c r="D887" s="18"/>
    </row>
    <row r="888" spans="3:4">
      <c r="C888" s="18"/>
      <c r="D888" s="18"/>
    </row>
    <row r="889" spans="3:4">
      <c r="C889" s="18"/>
      <c r="D889" s="18"/>
    </row>
    <row r="890" spans="3:4">
      <c r="C890" s="18"/>
      <c r="D890" s="18"/>
    </row>
    <row r="891" spans="3:4">
      <c r="C891" s="18"/>
      <c r="D891" s="18"/>
    </row>
    <row r="892" spans="3:4">
      <c r="C892" s="18"/>
      <c r="D892" s="18"/>
    </row>
    <row r="893" spans="3:4">
      <c r="C893" s="18"/>
      <c r="D893" s="18"/>
    </row>
    <row r="894" spans="3:4">
      <c r="C894" s="18"/>
      <c r="D894" s="18"/>
    </row>
    <row r="895" spans="3:4">
      <c r="C895" s="18"/>
      <c r="D895" s="18"/>
    </row>
    <row r="896" spans="3:4">
      <c r="C896" s="18"/>
      <c r="D896" s="18"/>
    </row>
    <row r="897" spans="3:4">
      <c r="C897" s="18"/>
      <c r="D897" s="18"/>
    </row>
    <row r="898" spans="3:4">
      <c r="C898" s="18"/>
      <c r="D898" s="18"/>
    </row>
    <row r="899" spans="3:4">
      <c r="C899" s="18"/>
      <c r="D899" s="18"/>
    </row>
    <row r="900" spans="3:4">
      <c r="C900" s="18"/>
      <c r="D900" s="18"/>
    </row>
    <row r="901" spans="3:4">
      <c r="C901" s="18"/>
      <c r="D901" s="18"/>
    </row>
    <row r="902" spans="3:4">
      <c r="C902" s="18"/>
      <c r="D902" s="18"/>
    </row>
    <row r="903" spans="3:4">
      <c r="C903" s="18"/>
      <c r="D903" s="18"/>
    </row>
    <row r="904" spans="3:4">
      <c r="C904" s="18"/>
      <c r="D904" s="18"/>
    </row>
    <row r="905" spans="3:4">
      <c r="C905" s="18"/>
      <c r="D905" s="18"/>
    </row>
    <row r="906" spans="3:4">
      <c r="C906" s="18"/>
      <c r="D906" s="18"/>
    </row>
    <row r="907" spans="3:4">
      <c r="C907" s="18"/>
      <c r="D907" s="18"/>
    </row>
    <row r="908" spans="3:4">
      <c r="C908" s="18"/>
      <c r="D908" s="18"/>
    </row>
    <row r="909" spans="3:4">
      <c r="C909" s="18"/>
      <c r="D909" s="18"/>
    </row>
    <row r="910" spans="3:4">
      <c r="C910" s="18"/>
      <c r="D910" s="18"/>
    </row>
    <row r="911" spans="3:4">
      <c r="C911" s="18"/>
      <c r="D911" s="18"/>
    </row>
    <row r="912" spans="3:4">
      <c r="C912" s="18"/>
      <c r="D912" s="18"/>
    </row>
    <row r="913" spans="3:4">
      <c r="C913" s="18"/>
      <c r="D913" s="18"/>
    </row>
    <row r="914" spans="3:4">
      <c r="C914" s="18"/>
      <c r="D914" s="18"/>
    </row>
    <row r="915" spans="3:4">
      <c r="C915" s="18"/>
      <c r="D915" s="18"/>
    </row>
    <row r="916" spans="3:4">
      <c r="C916" s="18"/>
      <c r="D916" s="18"/>
    </row>
    <row r="917" spans="3:4">
      <c r="C917" s="18"/>
      <c r="D917" s="18"/>
    </row>
    <row r="918" spans="3:4">
      <c r="C918" s="18"/>
      <c r="D918" s="18"/>
    </row>
    <row r="919" spans="3:4">
      <c r="C919" s="18"/>
      <c r="D919" s="18"/>
    </row>
    <row r="920" spans="3:4">
      <c r="C920" s="18"/>
      <c r="D920" s="18"/>
    </row>
    <row r="921" spans="3:4">
      <c r="C921" s="18"/>
      <c r="D921" s="18"/>
    </row>
    <row r="922" spans="3:4">
      <c r="C922" s="18"/>
      <c r="D922" s="18"/>
    </row>
    <row r="923" spans="3:4">
      <c r="C923" s="18"/>
      <c r="D923" s="18"/>
    </row>
    <row r="924" spans="3:4">
      <c r="C924" s="18"/>
      <c r="D924" s="18"/>
    </row>
    <row r="925" spans="3:4">
      <c r="C925" s="18"/>
      <c r="D925" s="18"/>
    </row>
    <row r="926" spans="3:4">
      <c r="C926" s="18"/>
      <c r="D926" s="18"/>
    </row>
    <row r="927" spans="3:4">
      <c r="C927" s="18"/>
      <c r="D927" s="18"/>
    </row>
    <row r="928" spans="3:4">
      <c r="C928" s="18"/>
      <c r="D928" s="18"/>
    </row>
    <row r="929" spans="3:4">
      <c r="C929" s="18"/>
      <c r="D929" s="18"/>
    </row>
    <row r="930" spans="3:4">
      <c r="C930" s="18"/>
      <c r="D930" s="18"/>
    </row>
    <row r="931" spans="3:4">
      <c r="C931" s="18"/>
      <c r="D931" s="18"/>
    </row>
    <row r="932" spans="3:4">
      <c r="C932" s="18"/>
      <c r="D932" s="18"/>
    </row>
    <row r="933" spans="3:4">
      <c r="C933" s="18"/>
      <c r="D933" s="18"/>
    </row>
    <row r="934" spans="3:4">
      <c r="C934" s="18"/>
      <c r="D934" s="18"/>
    </row>
    <row r="935" spans="3:4">
      <c r="C935" s="18"/>
      <c r="D935" s="18"/>
    </row>
    <row r="936" spans="3:4">
      <c r="C936" s="18"/>
      <c r="D936" s="18"/>
    </row>
    <row r="937" spans="3:4">
      <c r="C937" s="18"/>
      <c r="D937" s="18"/>
    </row>
    <row r="938" spans="3:4">
      <c r="C938" s="18"/>
      <c r="D938" s="18"/>
    </row>
    <row r="939" spans="3:4">
      <c r="C939" s="18"/>
      <c r="D939" s="18"/>
    </row>
    <row r="940" spans="3:4">
      <c r="C940" s="18"/>
      <c r="D940" s="18"/>
    </row>
    <row r="941" spans="3:4">
      <c r="C941" s="18"/>
      <c r="D941" s="18"/>
    </row>
    <row r="942" spans="3:4">
      <c r="C942" s="18"/>
      <c r="D942" s="18"/>
    </row>
    <row r="943" spans="3:4">
      <c r="C943" s="18"/>
      <c r="D943" s="18"/>
    </row>
    <row r="944" spans="3:4">
      <c r="C944" s="18"/>
      <c r="D944" s="18"/>
    </row>
    <row r="945" spans="3:4">
      <c r="C945" s="18"/>
      <c r="D945" s="18"/>
    </row>
    <row r="946" spans="3:4">
      <c r="C946" s="18"/>
      <c r="D946" s="18"/>
    </row>
    <row r="947" spans="3:4">
      <c r="C947" s="18"/>
      <c r="D947" s="18"/>
    </row>
    <row r="948" spans="3:4">
      <c r="C948" s="18"/>
      <c r="D948" s="18"/>
    </row>
    <row r="949" spans="3:4">
      <c r="C949" s="18"/>
      <c r="D949" s="18"/>
    </row>
    <row r="950" spans="3:4">
      <c r="C950" s="18"/>
      <c r="D950" s="18"/>
    </row>
    <row r="951" spans="3:4">
      <c r="C951" s="18"/>
      <c r="D951" s="18"/>
    </row>
    <row r="952" spans="3:4">
      <c r="C952" s="18"/>
      <c r="D952" s="18"/>
    </row>
    <row r="953" spans="3:4">
      <c r="C953" s="18"/>
      <c r="D953" s="18"/>
    </row>
    <row r="954" spans="3:4">
      <c r="C954" s="18"/>
      <c r="D954" s="18"/>
    </row>
    <row r="955" spans="3:4">
      <c r="C955" s="18"/>
      <c r="D955" s="18"/>
    </row>
    <row r="956" spans="3:4">
      <c r="C956" s="18"/>
      <c r="D956" s="18"/>
    </row>
    <row r="957" spans="3:4">
      <c r="C957" s="18"/>
      <c r="D957" s="18"/>
    </row>
    <row r="958" spans="3:4">
      <c r="C958" s="18"/>
      <c r="D958" s="18"/>
    </row>
    <row r="959" spans="3:4">
      <c r="C959" s="18"/>
      <c r="D959" s="18"/>
    </row>
    <row r="960" spans="3:4">
      <c r="C960" s="18"/>
      <c r="D960" s="18"/>
    </row>
    <row r="961" spans="3:4">
      <c r="C961" s="18"/>
      <c r="D961" s="18"/>
    </row>
    <row r="962" spans="3:4">
      <c r="C962" s="18"/>
      <c r="D962" s="18"/>
    </row>
    <row r="963" spans="3:4">
      <c r="C963" s="18"/>
      <c r="D963" s="18"/>
    </row>
    <row r="964" spans="3:4">
      <c r="C964" s="18"/>
      <c r="D964" s="18"/>
    </row>
    <row r="965" spans="3:4">
      <c r="C965" s="18"/>
      <c r="D965" s="18"/>
    </row>
    <row r="966" spans="3:4">
      <c r="C966" s="18"/>
      <c r="D966" s="18"/>
    </row>
    <row r="967" spans="3:4">
      <c r="C967" s="18"/>
      <c r="D967" s="18"/>
    </row>
    <row r="968" spans="3:4">
      <c r="C968" s="18"/>
      <c r="D968" s="18"/>
    </row>
    <row r="969" spans="3:4">
      <c r="C969" s="18"/>
      <c r="D969" s="18"/>
    </row>
    <row r="970" spans="3:4">
      <c r="C970" s="18"/>
      <c r="D970" s="18"/>
    </row>
    <row r="971" spans="3:4">
      <c r="C971" s="18"/>
      <c r="D971" s="18"/>
    </row>
    <row r="972" spans="3:4">
      <c r="C972" s="18"/>
      <c r="D972" s="18"/>
    </row>
    <row r="973" spans="3:4">
      <c r="C973" s="18"/>
      <c r="D973" s="18"/>
    </row>
    <row r="974" spans="3:4">
      <c r="C974" s="18"/>
      <c r="D974" s="18"/>
    </row>
    <row r="975" spans="3:4">
      <c r="C975" s="18"/>
      <c r="D975" s="18"/>
    </row>
    <row r="976" spans="3:4">
      <c r="C976" s="18"/>
      <c r="D976" s="18"/>
    </row>
    <row r="977" spans="3:4">
      <c r="C977" s="18"/>
      <c r="D977" s="18"/>
    </row>
    <row r="978" spans="3:4">
      <c r="C978" s="18"/>
      <c r="D978" s="18"/>
    </row>
    <row r="979" spans="3:4">
      <c r="C979" s="18"/>
      <c r="D979" s="18"/>
    </row>
    <row r="980" spans="3:4">
      <c r="C980" s="18"/>
      <c r="D980" s="18"/>
    </row>
    <row r="981" spans="3:4">
      <c r="C981" s="18"/>
      <c r="D981" s="18"/>
    </row>
    <row r="982" spans="3:4">
      <c r="C982" s="18"/>
      <c r="D982" s="18"/>
    </row>
    <row r="983" spans="3:4">
      <c r="C983" s="18"/>
      <c r="D983" s="18"/>
    </row>
    <row r="984" spans="3:4">
      <c r="C984" s="18"/>
      <c r="D984" s="18"/>
    </row>
    <row r="985" spans="3:4">
      <c r="C985" s="18"/>
      <c r="D985" s="18"/>
    </row>
    <row r="986" spans="3:4">
      <c r="C986" s="18"/>
      <c r="D986" s="18"/>
    </row>
    <row r="987" spans="3:4">
      <c r="C987" s="18"/>
      <c r="D987" s="18"/>
    </row>
    <row r="988" spans="3:4">
      <c r="C988" s="18"/>
      <c r="D988" s="18"/>
    </row>
    <row r="989" spans="3:4">
      <c r="C989" s="18"/>
      <c r="D989" s="18"/>
    </row>
    <row r="990" spans="3:4">
      <c r="C990" s="18"/>
      <c r="D990" s="18"/>
    </row>
    <row r="991" spans="3:4">
      <c r="C991" s="18"/>
      <c r="D991" s="18"/>
    </row>
    <row r="992" spans="3:4">
      <c r="C992" s="18"/>
      <c r="D992" s="18"/>
    </row>
    <row r="993" spans="3:4">
      <c r="C993" s="18"/>
      <c r="D993" s="18"/>
    </row>
    <row r="994" spans="3:4">
      <c r="C994" s="18"/>
      <c r="D994" s="18"/>
    </row>
    <row r="995" spans="3:4">
      <c r="C995" s="18"/>
      <c r="D995" s="18"/>
    </row>
    <row r="996" spans="3:4">
      <c r="C996" s="18"/>
      <c r="D996" s="18"/>
    </row>
    <row r="997" spans="3:4">
      <c r="C997" s="18"/>
      <c r="D997" s="18"/>
    </row>
    <row r="998" spans="3:4">
      <c r="C998" s="18"/>
      <c r="D998" s="18"/>
    </row>
    <row r="999" spans="3:4">
      <c r="C999" s="18"/>
      <c r="D999" s="18"/>
    </row>
    <row r="1000" spans="3:4">
      <c r="C1000" s="18"/>
      <c r="D1000" s="18"/>
    </row>
    <row r="1001" spans="3:4">
      <c r="C1001" s="18"/>
      <c r="D1001" s="18"/>
    </row>
    <row r="1002" spans="3:4">
      <c r="C1002" s="18"/>
      <c r="D1002" s="18"/>
    </row>
    <row r="1003" spans="3:4">
      <c r="C1003" s="18"/>
      <c r="D1003" s="18"/>
    </row>
    <row r="1004" spans="3:4">
      <c r="C1004" s="18"/>
      <c r="D1004" s="18"/>
    </row>
    <row r="1005" spans="3:4">
      <c r="C1005" s="18"/>
      <c r="D1005" s="18"/>
    </row>
    <row r="1006" spans="3:4">
      <c r="C1006" s="18"/>
      <c r="D1006" s="18"/>
    </row>
    <row r="1007" spans="3:4">
      <c r="C1007" s="18"/>
      <c r="D1007" s="18"/>
    </row>
    <row r="1008" spans="3:4">
      <c r="C1008" s="18"/>
      <c r="D1008" s="18"/>
    </row>
    <row r="1009" spans="3:4">
      <c r="C1009" s="18"/>
      <c r="D1009" s="18"/>
    </row>
    <row r="1010" spans="3:4">
      <c r="C1010" s="18"/>
      <c r="D1010" s="18"/>
    </row>
    <row r="1011" spans="3:4">
      <c r="C1011" s="18"/>
      <c r="D1011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Locais</vt:lpstr>
      <vt:lpstr>Sistemas</vt:lpstr>
      <vt:lpstr>Produtos P6</vt:lpstr>
      <vt:lpstr>Produtos P6 B</vt:lpstr>
      <vt:lpstr>Produtos P7</vt:lpstr>
      <vt:lpstr>Sistema de água potável</vt:lpstr>
      <vt:lpstr>Estrutura Civil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Geovani Ricardo Santos</cp:lastModifiedBy>
  <dcterms:modified xsi:type="dcterms:W3CDTF">2021-06-30T19:22:02Z</dcterms:modified>
</cp:coreProperties>
</file>