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iamiedu-my.sharepoint.com/personal/and128_miami_edu/Documents/GitHub/Ch2_AcerCCC/gene_expression/"/>
    </mc:Choice>
  </mc:AlternateContent>
  <xr:revisionPtr revIDLastSave="18" documentId="8_{AC2D20C9-1ADD-8E4D-971B-86CB6CCC2940}" xr6:coauthVersionLast="47" xr6:coauthVersionMax="47" xr10:uidLastSave="{2112C208-D653-904F-866A-55724E44FF91}"/>
  <bookViews>
    <workbookView xWindow="16960" yWindow="500" windowWidth="28800" windowHeight="16140" xr2:uid="{53287C8F-2EF8-8F4F-A4A4-AD55C379271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6" i="1" l="1"/>
  <c r="K16" i="1"/>
  <c r="L15" i="1"/>
  <c r="K15" i="1"/>
  <c r="O13" i="1"/>
  <c r="P13" i="1" s="1"/>
  <c r="N13" i="1"/>
  <c r="M13" i="1" s="1"/>
  <c r="O12" i="1"/>
  <c r="P12" i="1" s="1"/>
  <c r="N12" i="1"/>
  <c r="M12" i="1" s="1"/>
  <c r="O11" i="1"/>
  <c r="P11" i="1" s="1"/>
  <c r="N11" i="1"/>
  <c r="M11" i="1" s="1"/>
  <c r="O10" i="1"/>
  <c r="P10" i="1" s="1"/>
  <c r="N10" i="1"/>
  <c r="M10" i="1" s="1"/>
  <c r="O9" i="1"/>
  <c r="P9" i="1" s="1"/>
  <c r="N9" i="1"/>
  <c r="M9" i="1" s="1"/>
  <c r="O8" i="1"/>
  <c r="P8" i="1" s="1"/>
  <c r="N8" i="1"/>
  <c r="M8" i="1" s="1"/>
  <c r="O7" i="1"/>
  <c r="P7" i="1" s="1"/>
  <c r="N7" i="1"/>
  <c r="M7" i="1"/>
  <c r="O6" i="1"/>
  <c r="P6" i="1" s="1"/>
  <c r="N6" i="1"/>
  <c r="M6" i="1" s="1"/>
  <c r="O5" i="1"/>
  <c r="P5" i="1" s="1"/>
  <c r="N5" i="1"/>
  <c r="M5" i="1" s="1"/>
  <c r="O4" i="1"/>
  <c r="P4" i="1" s="1"/>
  <c r="N4" i="1"/>
  <c r="M4" i="1" s="1"/>
  <c r="O3" i="1"/>
  <c r="P3" i="1" s="1"/>
  <c r="N3" i="1"/>
  <c r="M3" i="1" s="1"/>
  <c r="O2" i="1"/>
  <c r="N2" i="1"/>
  <c r="C24" i="1"/>
  <c r="B24" i="1"/>
  <c r="C23" i="1"/>
  <c r="B23" i="1"/>
  <c r="F21" i="1"/>
  <c r="G21" i="1" s="1"/>
  <c r="F20" i="1"/>
  <c r="G20" i="1" s="1"/>
  <c r="F19" i="1"/>
  <c r="G19" i="1" s="1"/>
  <c r="F18" i="1"/>
  <c r="G18" i="1" s="1"/>
  <c r="F17" i="1"/>
  <c r="G17" i="1" s="1"/>
  <c r="F16" i="1"/>
  <c r="G16" i="1" s="1"/>
  <c r="F15" i="1"/>
  <c r="G15" i="1" s="1"/>
  <c r="F13" i="1"/>
  <c r="G13" i="1" s="1"/>
  <c r="F12" i="1"/>
  <c r="G12" i="1" s="1"/>
  <c r="F11" i="1"/>
  <c r="G11" i="1" s="1"/>
  <c r="F10" i="1"/>
  <c r="G10" i="1" s="1"/>
  <c r="F9" i="1"/>
  <c r="F8" i="1"/>
  <c r="G8" i="1" s="1"/>
  <c r="F7" i="1"/>
  <c r="G7" i="1" s="1"/>
  <c r="F6" i="1"/>
  <c r="G6" i="1" s="1"/>
  <c r="F5" i="1"/>
  <c r="G5" i="1" s="1"/>
  <c r="F4" i="1"/>
  <c r="G4" i="1" s="1"/>
  <c r="F3" i="1"/>
  <c r="G3" i="1" s="1"/>
  <c r="F2" i="1"/>
  <c r="G2" i="1" s="1"/>
  <c r="F14" i="1"/>
  <c r="G14" i="1" s="1"/>
  <c r="G9" i="1"/>
  <c r="E3" i="1"/>
  <c r="D3" i="1" s="1"/>
  <c r="E4" i="1"/>
  <c r="D4" i="1" s="1"/>
  <c r="E5" i="1"/>
  <c r="D5" i="1" s="1"/>
  <c r="E6" i="1"/>
  <c r="D6" i="1" s="1"/>
  <c r="E7" i="1"/>
  <c r="D7" i="1" s="1"/>
  <c r="E8" i="1"/>
  <c r="D8" i="1" s="1"/>
  <c r="E9" i="1"/>
  <c r="D9" i="1" s="1"/>
  <c r="E10" i="1"/>
  <c r="D10" i="1" s="1"/>
  <c r="E11" i="1"/>
  <c r="D11" i="1" s="1"/>
  <c r="E12" i="1"/>
  <c r="D12" i="1" s="1"/>
  <c r="E13" i="1"/>
  <c r="D13" i="1" s="1"/>
  <c r="E14" i="1"/>
  <c r="D14" i="1" s="1"/>
  <c r="E15" i="1"/>
  <c r="D15" i="1" s="1"/>
  <c r="E16" i="1"/>
  <c r="D16" i="1" s="1"/>
  <c r="E17" i="1"/>
  <c r="D17" i="1" s="1"/>
  <c r="E18" i="1"/>
  <c r="D18" i="1" s="1"/>
  <c r="E19" i="1"/>
  <c r="D19" i="1" s="1"/>
  <c r="E20" i="1"/>
  <c r="D20" i="1" s="1"/>
  <c r="E21" i="1"/>
  <c r="D21" i="1" s="1"/>
  <c r="E2" i="1"/>
  <c r="D2" i="1" s="1"/>
  <c r="O16" i="1" l="1"/>
  <c r="N16" i="1"/>
  <c r="D23" i="1"/>
  <c r="M2" i="1"/>
  <c r="M16" i="1" s="1"/>
  <c r="D24" i="1"/>
  <c r="P2" i="1"/>
  <c r="G24" i="1"/>
  <c r="P16" i="1"/>
  <c r="G23" i="1"/>
  <c r="F24" i="1"/>
  <c r="E24" i="1"/>
  <c r="F23" i="1"/>
  <c r="E23" i="1"/>
  <c r="M15" i="1"/>
  <c r="O15" i="1"/>
  <c r="P15" i="1"/>
  <c r="N15" i="1"/>
</calcChain>
</file>

<file path=xl/sharedStrings.xml><?xml version="1.0" encoding="utf-8"?>
<sst xmlns="http://schemas.openxmlformats.org/spreadsheetml/2006/main" count="18" uniqueCount="9">
  <si>
    <t>Sample ID</t>
  </si>
  <si>
    <t>Count Raw Reads</t>
  </si>
  <si>
    <t>Trimmed Reads Acer</t>
  </si>
  <si>
    <t>Percent loss</t>
  </si>
  <si>
    <t>Percent remaining Acer</t>
  </si>
  <si>
    <t>Acer Aligned Reads (Locatelli + Shoguchi)</t>
  </si>
  <si>
    <t>Acer percent alignment</t>
  </si>
  <si>
    <t>mean</t>
  </si>
  <si>
    <t>stdev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</si>
</sst>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3" fillId="0" borderId="1" xfId="0" applyFont="1" applyBorder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0" borderId="0" xfId="0" applyAlignment="1">
      <alignment horizontal="left"/>
    </xf>
    <xf numFmtId="9" fontId="0" fillId="0" borderId="0" xfId="1" applyFont="1"/>
    <xf numFmtId="11" fontId="0" fillId="0" borderId="0" xfId="0" applyNumberFormat="1"/>
    <xf numFmtId="2" fontId="0" fillId="0" borderId="0" xfId="0" applyNumberForma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8BE24-2227-8545-A7DE-92196D673364}">
  <dimension ref="A1:P24"/>
  <sheetViews>
    <sheetView tabSelected="1" topLeftCell="K1" zoomScale="125" workbookViewId="0">
      <selection activeCell="O15" sqref="O15"/>
    </sheetView>
  </sheetViews>
  <sheetFormatPr baseColWidth="10" defaultRowHeight="16" x14ac:dyDescent="0.2"/>
  <cols>
    <col min="6" max="6" width="12.6640625" customWidth="1"/>
    <col min="11" max="12" width="12.1640625" bestFit="1" customWidth="1"/>
    <col min="15" max="15" width="17.5" customWidth="1"/>
  </cols>
  <sheetData>
    <row r="1" spans="1:16" ht="85" x14ac:dyDescent="0.2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J1" s="1" t="s">
        <v>0</v>
      </c>
      <c r="K1" s="2" t="s">
        <v>1</v>
      </c>
      <c r="L1" s="2" t="s">
        <v>2</v>
      </c>
      <c r="M1" s="2" t="s">
        <v>3</v>
      </c>
      <c r="N1" s="2" t="s">
        <v>4</v>
      </c>
      <c r="O1" s="2" t="s">
        <v>5</v>
      </c>
      <c r="P1" s="2" t="s">
        <v>6</v>
      </c>
    </row>
    <row r="2" spans="1:16" x14ac:dyDescent="0.2">
      <c r="A2" s="3">
        <v>1087</v>
      </c>
      <c r="B2">
        <v>12055074</v>
      </c>
      <c r="C2">
        <v>6786850</v>
      </c>
      <c r="D2" s="4">
        <f>1-E2</f>
        <v>0.43701299552371065</v>
      </c>
      <c r="E2" s="4">
        <f t="shared" ref="E2:E21" si="0">C2/B2</f>
        <v>0.56298700447628935</v>
      </c>
      <c r="F2">
        <f>196794+228756</f>
        <v>425550</v>
      </c>
      <c r="G2" s="4">
        <f>F2/C2</f>
        <v>6.2702137221244028E-2</v>
      </c>
      <c r="J2" s="3">
        <v>1089</v>
      </c>
      <c r="K2">
        <v>22384089</v>
      </c>
      <c r="L2">
        <v>18414920</v>
      </c>
      <c r="M2" s="4">
        <f t="shared" ref="M2:M13" si="1">1-N2</f>
        <v>0.17732099796422363</v>
      </c>
      <c r="N2" s="4">
        <f t="shared" ref="N2:N13" si="2">L2/K2</f>
        <v>0.82267900203577637</v>
      </c>
      <c r="O2">
        <f>6980010+3328737</f>
        <v>10308747</v>
      </c>
      <c r="P2" s="4">
        <f t="shared" ref="P2:P7" si="3">O2/L2</f>
        <v>0.55980406105484026</v>
      </c>
    </row>
    <row r="3" spans="1:16" x14ac:dyDescent="0.2">
      <c r="A3" s="3">
        <v>1088</v>
      </c>
      <c r="B3">
        <v>2149025</v>
      </c>
      <c r="C3">
        <v>1506909</v>
      </c>
      <c r="D3" s="4">
        <f t="shared" ref="D3:D21" si="4">1-E3</f>
        <v>0.29879410430311415</v>
      </c>
      <c r="E3" s="4">
        <f t="shared" si="0"/>
        <v>0.70120589569688585</v>
      </c>
      <c r="F3">
        <f>56284+48081</f>
        <v>104365</v>
      </c>
      <c r="G3" s="4">
        <f t="shared" ref="G3:G21" si="5">F3/C3</f>
        <v>6.9257665857725983E-2</v>
      </c>
      <c r="J3" s="3">
        <v>1090</v>
      </c>
      <c r="K3">
        <v>24995122</v>
      </c>
      <c r="L3">
        <v>19517057</v>
      </c>
      <c r="M3" s="4">
        <f t="shared" si="1"/>
        <v>0.21916536354573501</v>
      </c>
      <c r="N3" s="4">
        <f t="shared" si="2"/>
        <v>0.78083463645426499</v>
      </c>
      <c r="O3">
        <f>6770599+3505951</f>
        <v>10276550</v>
      </c>
      <c r="P3" s="4">
        <f t="shared" si="3"/>
        <v>0.52654198837457922</v>
      </c>
    </row>
    <row r="4" spans="1:16" x14ac:dyDescent="0.2">
      <c r="A4" s="3">
        <v>1089</v>
      </c>
      <c r="B4">
        <v>22384089</v>
      </c>
      <c r="C4">
        <v>18414920</v>
      </c>
      <c r="D4" s="4">
        <f t="shared" si="4"/>
        <v>0.17732099796422363</v>
      </c>
      <c r="E4" s="4">
        <f t="shared" si="0"/>
        <v>0.82267900203577637</v>
      </c>
      <c r="F4">
        <f>6980010+3328737</f>
        <v>10308747</v>
      </c>
      <c r="G4" s="4">
        <f t="shared" si="5"/>
        <v>0.55980406105484026</v>
      </c>
      <c r="J4" s="3">
        <v>1091</v>
      </c>
      <c r="K4">
        <v>24715528</v>
      </c>
      <c r="L4">
        <v>24146063</v>
      </c>
      <c r="M4" s="4">
        <f t="shared" si="1"/>
        <v>2.3040778250822735E-2</v>
      </c>
      <c r="N4" s="4">
        <f t="shared" si="2"/>
        <v>0.97695922174917726</v>
      </c>
      <c r="O4">
        <f>8092297+5727435</f>
        <v>13819732</v>
      </c>
      <c r="P4" s="4">
        <f t="shared" si="3"/>
        <v>0.57233893575114092</v>
      </c>
    </row>
    <row r="5" spans="1:16" x14ac:dyDescent="0.2">
      <c r="A5" s="3">
        <v>1090</v>
      </c>
      <c r="B5">
        <v>24995122</v>
      </c>
      <c r="C5">
        <v>19517057</v>
      </c>
      <c r="D5" s="4">
        <f t="shared" si="4"/>
        <v>0.21916536354573501</v>
      </c>
      <c r="E5" s="4">
        <f t="shared" si="0"/>
        <v>0.78083463645426499</v>
      </c>
      <c r="F5">
        <f>6770599+3505951</f>
        <v>10276550</v>
      </c>
      <c r="G5" s="4">
        <f t="shared" si="5"/>
        <v>0.52654198837457922</v>
      </c>
      <c r="J5" s="3">
        <v>1092</v>
      </c>
      <c r="K5">
        <v>20012075</v>
      </c>
      <c r="L5">
        <v>18329951</v>
      </c>
      <c r="M5" s="4">
        <f t="shared" si="1"/>
        <v>8.4055451521144131E-2</v>
      </c>
      <c r="N5" s="4">
        <f t="shared" si="2"/>
        <v>0.91594454847885587</v>
      </c>
      <c r="O5">
        <f>5682080+3831075</f>
        <v>9513155</v>
      </c>
      <c r="P5" s="4">
        <f t="shared" si="3"/>
        <v>0.51899511351667005</v>
      </c>
    </row>
    <row r="6" spans="1:16" x14ac:dyDescent="0.2">
      <c r="A6" s="3">
        <v>1091</v>
      </c>
      <c r="B6">
        <v>24715528</v>
      </c>
      <c r="C6">
        <v>24146063</v>
      </c>
      <c r="D6" s="4">
        <f t="shared" si="4"/>
        <v>2.3040778250822735E-2</v>
      </c>
      <c r="E6" s="4">
        <f t="shared" si="0"/>
        <v>0.97695922174917726</v>
      </c>
      <c r="F6">
        <f>8092297+5727435</f>
        <v>13819732</v>
      </c>
      <c r="G6" s="4">
        <f t="shared" si="5"/>
        <v>0.57233893575114092</v>
      </c>
      <c r="J6" s="3">
        <v>1099</v>
      </c>
      <c r="K6">
        <v>17250449</v>
      </c>
      <c r="L6">
        <v>16534490</v>
      </c>
      <c r="M6" s="4">
        <f t="shared" si="1"/>
        <v>4.150378926368814E-2</v>
      </c>
      <c r="N6" s="4">
        <f t="shared" si="2"/>
        <v>0.95849621073631186</v>
      </c>
      <c r="O6">
        <f>SUM(4531907,4777572)</f>
        <v>9309479</v>
      </c>
      <c r="P6" s="4">
        <f t="shared" si="3"/>
        <v>0.56303393694029868</v>
      </c>
    </row>
    <row r="7" spans="1:16" x14ac:dyDescent="0.2">
      <c r="A7" s="3">
        <v>1092</v>
      </c>
      <c r="B7">
        <v>20012075</v>
      </c>
      <c r="C7">
        <v>18329951</v>
      </c>
      <c r="D7" s="4">
        <f t="shared" si="4"/>
        <v>8.4055451521144131E-2</v>
      </c>
      <c r="E7" s="4">
        <f t="shared" si="0"/>
        <v>0.91594454847885587</v>
      </c>
      <c r="F7">
        <f>5682080+3831075</f>
        <v>9513155</v>
      </c>
      <c r="G7" s="4">
        <f t="shared" si="5"/>
        <v>0.51899511351667005</v>
      </c>
      <c r="J7" s="3">
        <v>2263</v>
      </c>
      <c r="K7">
        <v>18528392</v>
      </c>
      <c r="L7">
        <v>16914205</v>
      </c>
      <c r="M7" s="4">
        <f t="shared" si="1"/>
        <v>8.7119648591199916E-2</v>
      </c>
      <c r="N7" s="4">
        <f t="shared" si="2"/>
        <v>0.91288035140880008</v>
      </c>
      <c r="O7">
        <f>SUM(5919539,3968858)</f>
        <v>9888397</v>
      </c>
      <c r="P7" s="4">
        <f t="shared" si="3"/>
        <v>0.58462085566540078</v>
      </c>
    </row>
    <row r="8" spans="1:16" x14ac:dyDescent="0.2">
      <c r="A8" s="3">
        <v>1096</v>
      </c>
      <c r="B8">
        <v>18703844</v>
      </c>
      <c r="C8">
        <v>16301904</v>
      </c>
      <c r="D8" s="4">
        <f t="shared" si="4"/>
        <v>0.12841959118136359</v>
      </c>
      <c r="E8" s="4">
        <f t="shared" si="0"/>
        <v>0.87158040881863641</v>
      </c>
      <c r="F8">
        <f>SUM(4207350,2375822)</f>
        <v>6583172</v>
      </c>
      <c r="G8" s="4">
        <f t="shared" si="5"/>
        <v>0.40382841169963951</v>
      </c>
      <c r="J8" s="3">
        <v>2265</v>
      </c>
      <c r="K8">
        <v>19008002</v>
      </c>
      <c r="L8">
        <v>17610280</v>
      </c>
      <c r="M8" s="4">
        <f t="shared" si="1"/>
        <v>7.3533346640009878E-2</v>
      </c>
      <c r="N8" s="4">
        <f t="shared" si="2"/>
        <v>0.92646665335999012</v>
      </c>
      <c r="O8">
        <f>SUM(5947042,4321669)</f>
        <v>10268711</v>
      </c>
      <c r="P8" s="4">
        <f t="shared" ref="P8:P13" si="6">O8/L8</f>
        <v>0.58310890002884674</v>
      </c>
    </row>
    <row r="9" spans="1:16" x14ac:dyDescent="0.2">
      <c r="A9" s="3">
        <v>1097</v>
      </c>
      <c r="B9">
        <v>13837894</v>
      </c>
      <c r="C9">
        <v>12866733</v>
      </c>
      <c r="D9" s="4">
        <f t="shared" si="4"/>
        <v>7.0181271803353873E-2</v>
      </c>
      <c r="E9" s="4">
        <f t="shared" si="0"/>
        <v>0.92981872819664613</v>
      </c>
      <c r="F9">
        <f>SUM(3007154,3964237)</f>
        <v>6971391</v>
      </c>
      <c r="G9" s="4">
        <f t="shared" si="5"/>
        <v>0.54181516007210218</v>
      </c>
      <c r="J9" s="3">
        <v>2266</v>
      </c>
      <c r="K9">
        <v>22434155</v>
      </c>
      <c r="L9">
        <v>22055557</v>
      </c>
      <c r="M9" s="4">
        <f t="shared" si="1"/>
        <v>1.6875964349894135E-2</v>
      </c>
      <c r="N9" s="4">
        <f t="shared" si="2"/>
        <v>0.98312403565010587</v>
      </c>
      <c r="O9">
        <f>SUM(7805252,5183971)</f>
        <v>12989223</v>
      </c>
      <c r="P9" s="4">
        <f t="shared" si="6"/>
        <v>0.58893198661906387</v>
      </c>
    </row>
    <row r="10" spans="1:16" x14ac:dyDescent="0.2">
      <c r="A10" s="3">
        <v>1098</v>
      </c>
      <c r="B10">
        <v>10420929</v>
      </c>
      <c r="C10">
        <v>7996315</v>
      </c>
      <c r="D10" s="4">
        <f t="shared" si="4"/>
        <v>0.23266774008344171</v>
      </c>
      <c r="E10" s="4">
        <f t="shared" si="0"/>
        <v>0.76733225991655829</v>
      </c>
      <c r="F10">
        <f>SUM(1669778,2090670)</f>
        <v>3760448</v>
      </c>
      <c r="G10" s="4">
        <f t="shared" si="5"/>
        <v>0.4702726193252767</v>
      </c>
      <c r="J10" s="3">
        <v>2267</v>
      </c>
      <c r="K10">
        <v>22854745</v>
      </c>
      <c r="L10">
        <v>22624435</v>
      </c>
      <c r="M10" s="4">
        <f t="shared" si="1"/>
        <v>1.0077119652833533E-2</v>
      </c>
      <c r="N10" s="4">
        <f t="shared" si="2"/>
        <v>0.98992288034716647</v>
      </c>
      <c r="O10">
        <f>SUM(8007584,5565458)</f>
        <v>13573042</v>
      </c>
      <c r="P10" s="4">
        <f t="shared" si="6"/>
        <v>0.59992844020193214</v>
      </c>
    </row>
    <row r="11" spans="1:16" x14ac:dyDescent="0.2">
      <c r="A11" s="3">
        <v>1099</v>
      </c>
      <c r="B11">
        <v>17250449</v>
      </c>
      <c r="C11">
        <v>16534490</v>
      </c>
      <c r="D11" s="4">
        <f t="shared" si="4"/>
        <v>4.150378926368814E-2</v>
      </c>
      <c r="E11" s="4">
        <f t="shared" si="0"/>
        <v>0.95849621073631186</v>
      </c>
      <c r="F11">
        <f>SUM(4531907,4777572)</f>
        <v>9309479</v>
      </c>
      <c r="G11" s="4">
        <f t="shared" si="5"/>
        <v>0.56303393694029868</v>
      </c>
      <c r="J11" s="3">
        <v>2268</v>
      </c>
      <c r="K11">
        <v>19852858</v>
      </c>
      <c r="L11">
        <v>18047303</v>
      </c>
      <c r="M11" s="4">
        <f t="shared" si="1"/>
        <v>9.0946855107712943E-2</v>
      </c>
      <c r="N11" s="4">
        <f t="shared" si="2"/>
        <v>0.90905314489228706</v>
      </c>
      <c r="O11">
        <f>SUM(6654088,3752690)</f>
        <v>10406778</v>
      </c>
      <c r="P11" s="4">
        <f t="shared" si="6"/>
        <v>0.57663895818671629</v>
      </c>
    </row>
    <row r="12" spans="1:16" x14ac:dyDescent="0.2">
      <c r="A12" s="3">
        <v>1100</v>
      </c>
      <c r="B12">
        <v>609708</v>
      </c>
      <c r="C12">
        <v>426690</v>
      </c>
      <c r="D12" s="4">
        <f t="shared" si="4"/>
        <v>0.30017319766183159</v>
      </c>
      <c r="E12" s="4">
        <f t="shared" si="0"/>
        <v>0.69982680233816841</v>
      </c>
      <c r="F12">
        <f>SUM(7106,48434)</f>
        <v>55540</v>
      </c>
      <c r="G12" s="4">
        <f t="shared" si="5"/>
        <v>0.13016475661487262</v>
      </c>
      <c r="J12" s="3">
        <v>2382</v>
      </c>
      <c r="K12">
        <v>18582623</v>
      </c>
      <c r="L12">
        <v>9606043</v>
      </c>
      <c r="M12" s="4">
        <f t="shared" si="1"/>
        <v>0.48306312838612719</v>
      </c>
      <c r="N12" s="4">
        <f t="shared" si="2"/>
        <v>0.51693687161387281</v>
      </c>
      <c r="O12">
        <f>SUM(3397098,2108559)</f>
        <v>5505657</v>
      </c>
      <c r="P12" s="4">
        <f t="shared" si="6"/>
        <v>0.5731451545657249</v>
      </c>
    </row>
    <row r="13" spans="1:16" x14ac:dyDescent="0.2">
      <c r="A13" s="3">
        <v>2263</v>
      </c>
      <c r="B13">
        <v>18528392</v>
      </c>
      <c r="C13">
        <v>16914205</v>
      </c>
      <c r="D13" s="4">
        <f t="shared" si="4"/>
        <v>8.7119648591199916E-2</v>
      </c>
      <c r="E13" s="4">
        <f t="shared" si="0"/>
        <v>0.91288035140880008</v>
      </c>
      <c r="F13">
        <f>SUM(5919539,3968858)</f>
        <v>9888397</v>
      </c>
      <c r="G13" s="4">
        <f t="shared" si="5"/>
        <v>0.58462085566540078</v>
      </c>
      <c r="J13" s="3">
        <v>2384</v>
      </c>
      <c r="K13">
        <v>19280109</v>
      </c>
      <c r="L13">
        <v>18960947</v>
      </c>
      <c r="M13" s="4">
        <f t="shared" si="1"/>
        <v>1.6553952054939147E-2</v>
      </c>
      <c r="N13" s="4">
        <f t="shared" si="2"/>
        <v>0.98344604794506085</v>
      </c>
      <c r="O13">
        <f>SUM(5580077,6497309)</f>
        <v>12077386</v>
      </c>
      <c r="P13" s="4">
        <f t="shared" si="6"/>
        <v>0.63696111802854571</v>
      </c>
    </row>
    <row r="14" spans="1:16" x14ac:dyDescent="0.2">
      <c r="A14" s="3">
        <v>2264</v>
      </c>
      <c r="B14">
        <v>45532</v>
      </c>
      <c r="C14">
        <v>25588</v>
      </c>
      <c r="D14" s="4">
        <f t="shared" si="4"/>
        <v>0.43802161117455851</v>
      </c>
      <c r="E14" s="4">
        <f t="shared" si="0"/>
        <v>0.56197838882544149</v>
      </c>
      <c r="F14">
        <f>367+273</f>
        <v>640</v>
      </c>
      <c r="G14" s="4">
        <f>F14/C14</f>
        <v>2.5011724245740191E-2</v>
      </c>
    </row>
    <row r="15" spans="1:16" x14ac:dyDescent="0.2">
      <c r="A15" s="3">
        <v>2265</v>
      </c>
      <c r="B15">
        <v>19008002</v>
      </c>
      <c r="C15">
        <v>17610280</v>
      </c>
      <c r="D15" s="4">
        <f t="shared" si="4"/>
        <v>7.3533346640009878E-2</v>
      </c>
      <c r="E15" s="4">
        <f t="shared" si="0"/>
        <v>0.92646665335999012</v>
      </c>
      <c r="F15">
        <f>SUM(5947042,4321669)</f>
        <v>10268711</v>
      </c>
      <c r="G15" s="4">
        <f t="shared" si="5"/>
        <v>0.58310890002884674</v>
      </c>
      <c r="J15" t="s">
        <v>7</v>
      </c>
      <c r="K15" s="6">
        <f>AVERAGE(K2:K13)</f>
        <v>20824845.583333332</v>
      </c>
      <c r="L15" s="6">
        <f>AVERAGE(L2:L13)</f>
        <v>18563437.583333332</v>
      </c>
      <c r="M15" s="4">
        <f>AVERAGE(M2:M13)</f>
        <v>0.11027136627736088</v>
      </c>
      <c r="N15" s="4">
        <f>AVERAGE(N2:N13)</f>
        <v>0.889728633722639</v>
      </c>
      <c r="O15" s="6">
        <f>AVERAGE(O2:O13)</f>
        <v>10661404.75</v>
      </c>
      <c r="P15" s="4">
        <f>AVERAGE(P2:P13)</f>
        <v>0.57367078741114663</v>
      </c>
    </row>
    <row r="16" spans="1:16" x14ac:dyDescent="0.2">
      <c r="A16" s="3">
        <v>2266</v>
      </c>
      <c r="B16">
        <v>22434155</v>
      </c>
      <c r="C16">
        <v>22055557</v>
      </c>
      <c r="D16" s="4">
        <f t="shared" si="4"/>
        <v>1.6875964349894135E-2</v>
      </c>
      <c r="E16" s="4">
        <f t="shared" si="0"/>
        <v>0.98312403565010587</v>
      </c>
      <c r="F16">
        <f>SUM(7805252,5183971)</f>
        <v>12989223</v>
      </c>
      <c r="G16" s="4">
        <f t="shared" si="5"/>
        <v>0.58893198661906387</v>
      </c>
      <c r="J16" t="s">
        <v>8</v>
      </c>
      <c r="K16" s="6">
        <f>STDEV(K2:K13)</f>
        <v>2559124.1975185219</v>
      </c>
      <c r="L16" s="6">
        <f>STDEV(L2:L13)</f>
        <v>3683411.2176910513</v>
      </c>
      <c r="M16" s="4">
        <f>STDEV(M2:M13)</f>
        <v>0.13421703783794178</v>
      </c>
      <c r="N16" s="4">
        <f>STDEV(N2:N13)</f>
        <v>0.13421703783794273</v>
      </c>
      <c r="O16" s="6">
        <f>STDEV(O2:O13)</f>
        <v>2270229.9361814805</v>
      </c>
      <c r="P16" s="4">
        <f>STDEV(P2:P13)</f>
        <v>3.11358581706799E-2</v>
      </c>
    </row>
    <row r="17" spans="1:7" x14ac:dyDescent="0.2">
      <c r="A17" s="3">
        <v>2267</v>
      </c>
      <c r="B17">
        <v>22854745</v>
      </c>
      <c r="C17">
        <v>22624435</v>
      </c>
      <c r="D17" s="4">
        <f t="shared" si="4"/>
        <v>1.0077119652833533E-2</v>
      </c>
      <c r="E17" s="4">
        <f t="shared" si="0"/>
        <v>0.98992288034716647</v>
      </c>
      <c r="F17">
        <f>SUM(8007584,5565458)</f>
        <v>13573042</v>
      </c>
      <c r="G17" s="4">
        <f t="shared" si="5"/>
        <v>0.59992844020193214</v>
      </c>
    </row>
    <row r="18" spans="1:7" x14ac:dyDescent="0.2">
      <c r="A18" s="3">
        <v>2268</v>
      </c>
      <c r="B18">
        <v>19852858</v>
      </c>
      <c r="C18">
        <v>18047303</v>
      </c>
      <c r="D18" s="4">
        <f t="shared" si="4"/>
        <v>9.0946855107712943E-2</v>
      </c>
      <c r="E18" s="4">
        <f t="shared" si="0"/>
        <v>0.90905314489228706</v>
      </c>
      <c r="F18">
        <f>SUM(6654088,3752690)</f>
        <v>10406778</v>
      </c>
      <c r="G18" s="4">
        <f t="shared" si="5"/>
        <v>0.57663895818671629</v>
      </c>
    </row>
    <row r="19" spans="1:7" x14ac:dyDescent="0.2">
      <c r="A19" s="3">
        <v>2382</v>
      </c>
      <c r="B19">
        <v>18582623</v>
      </c>
      <c r="C19">
        <v>9606043</v>
      </c>
      <c r="D19" s="4">
        <f t="shared" si="4"/>
        <v>0.48306312838612719</v>
      </c>
      <c r="E19" s="4">
        <f t="shared" si="0"/>
        <v>0.51693687161387281</v>
      </c>
      <c r="F19">
        <f>SUM(3397098,2108559)</f>
        <v>5505657</v>
      </c>
      <c r="G19" s="4">
        <f t="shared" si="5"/>
        <v>0.5731451545657249</v>
      </c>
    </row>
    <row r="20" spans="1:7" x14ac:dyDescent="0.2">
      <c r="A20" s="3">
        <v>2383</v>
      </c>
      <c r="B20">
        <v>4274229</v>
      </c>
      <c r="C20">
        <v>3229827</v>
      </c>
      <c r="D20" s="4">
        <f t="shared" si="4"/>
        <v>0.2443486298932509</v>
      </c>
      <c r="E20" s="4">
        <f t="shared" si="0"/>
        <v>0.7556513701067491</v>
      </c>
      <c r="F20">
        <f>SUM(290361,365114)</f>
        <v>655475</v>
      </c>
      <c r="G20" s="4">
        <f t="shared" si="5"/>
        <v>0.20294430630495069</v>
      </c>
    </row>
    <row r="21" spans="1:7" x14ac:dyDescent="0.2">
      <c r="A21" s="3">
        <v>2384</v>
      </c>
      <c r="B21">
        <v>19280109</v>
      </c>
      <c r="C21">
        <v>18960947</v>
      </c>
      <c r="D21" s="4">
        <f t="shared" si="4"/>
        <v>1.6553952054939147E-2</v>
      </c>
      <c r="E21" s="4">
        <f t="shared" si="0"/>
        <v>0.98344604794506085</v>
      </c>
      <c r="F21">
        <f>SUM(5580077,6497309)</f>
        <v>12077386</v>
      </c>
      <c r="G21" s="4">
        <f t="shared" si="5"/>
        <v>0.63696111802854571</v>
      </c>
    </row>
    <row r="23" spans="1:7" x14ac:dyDescent="0.2">
      <c r="A23" t="s">
        <v>7</v>
      </c>
      <c r="B23" s="5">
        <f>AVERAGE(B2:B21)</f>
        <v>15599719.1</v>
      </c>
      <c r="C23" s="5">
        <f t="shared" ref="C23:G23" si="7">AVERAGE(C2:C21)</f>
        <v>13595103.35</v>
      </c>
      <c r="D23" s="4">
        <f t="shared" si="7"/>
        <v>0.17364377684764776</v>
      </c>
      <c r="E23" s="4">
        <f t="shared" si="7"/>
        <v>0.82635622315235202</v>
      </c>
      <c r="F23" s="5">
        <f t="shared" si="7"/>
        <v>7324671.9000000004</v>
      </c>
      <c r="G23" s="4">
        <f t="shared" si="7"/>
        <v>0.43950231151376568</v>
      </c>
    </row>
    <row r="24" spans="1:7" x14ac:dyDescent="0.2">
      <c r="A24" t="s">
        <v>8</v>
      </c>
      <c r="B24" s="5">
        <f>STDEV(B2:B21)</f>
        <v>8038095.8278066609</v>
      </c>
      <c r="C24" s="5">
        <f t="shared" ref="C24:G24" si="8">STDEV(C2:C21)</f>
        <v>7753142.4259733958</v>
      </c>
      <c r="D24" s="4">
        <f t="shared" si="8"/>
        <v>0.1519198368230438</v>
      </c>
      <c r="E24" s="4">
        <f t="shared" si="8"/>
        <v>0.15191983682304486</v>
      </c>
      <c r="F24" s="5">
        <f t="shared" si="8"/>
        <v>4890203.753752457</v>
      </c>
      <c r="G24" s="4">
        <f t="shared" si="8"/>
        <v>0.21049774395184337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DeMerlis, Allyson Nicole</dc:creator>
  <cp:lastModifiedBy>DeMerlis, Allyson Nicole</cp:lastModifiedBy>
  <dcterms:created xsi:type="dcterms:W3CDTF">2024-03-15T14:19:02Z</dcterms:created>
  <dcterms:modified xsi:type="dcterms:W3CDTF">2024-04-09T14:20:39Z</dcterms:modified>
</cp:coreProperties>
</file>